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2.hs-mittweida.de\baumgart\Wappscfg\Desktop\"/>
    </mc:Choice>
  </mc:AlternateContent>
  <xr:revisionPtr revIDLastSave="0" documentId="13_ncr:1_{30B7E072-9B25-4C7A-BD95-76CD5246CD9C}" xr6:coauthVersionLast="47" xr6:coauthVersionMax="47" xr10:uidLastSave="{00000000-0000-0000-0000-000000000000}"/>
  <bookViews>
    <workbookView xWindow="17556" yWindow="120" windowWidth="25056" windowHeight="15504" xr2:uid="{00000000-000D-0000-FFFF-FFFF00000000}"/>
  </bookViews>
  <sheets>
    <sheet name="Kalkulation" sheetId="2" r:id="rId1"/>
    <sheet name="Matrix" sheetId="1" r:id="rId2"/>
    <sheet name="Stufenaufstiege" sheetId="6" r:id="rId3"/>
    <sheet name="Tabelle1" sheetId="7" r:id="rId4"/>
  </sheets>
  <externalReferences>
    <externalReference r:id="rId5"/>
  </externalReferences>
  <definedNames>
    <definedName name="_xlnm.Print_Area" localSheetId="0">Kalkulation!$A$6:$X$34</definedName>
    <definedName name="E_14°5" localSheetId="0">#REF!</definedName>
    <definedName name="E_14°5" localSheetId="1">Matrix!$A$18</definedName>
    <definedName name="E_14°5">#REF!</definedName>
    <definedName name="Entgeltgruppen">Matrix!$M$2:$M$20</definedName>
    <definedName name="Hilfskraft">Matrix!$O$1:$O$2</definedName>
    <definedName name="Name">[1]Tabelle4!$A$1:$A$4</definedName>
    <definedName name="Stufen">Matrix!$N$1:$N$6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8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2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B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S3" i="1" l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1" i="1"/>
  <c r="S112" i="1"/>
  <c r="S113" i="1"/>
  <c r="S114" i="1"/>
  <c r="S115" i="1"/>
  <c r="S2" i="1"/>
  <c r="T2" i="1" s="1"/>
  <c r="C7" i="1" l="1"/>
  <c r="H7" i="1" s="1"/>
  <c r="C20" i="1"/>
  <c r="C110" i="1"/>
  <c r="H110" i="1" s="1"/>
  <c r="D7" i="1"/>
  <c r="I7" i="1" s="1"/>
  <c r="T20" i="1"/>
  <c r="D20" i="1" s="1"/>
  <c r="I20" i="1" s="1"/>
  <c r="D110" i="1"/>
  <c r="I110" i="1" s="1"/>
  <c r="T3" i="1"/>
  <c r="D3" i="1" s="1"/>
  <c r="I3" i="1" s="1"/>
  <c r="C4" i="1"/>
  <c r="H4" i="1" s="1"/>
  <c r="T5" i="1"/>
  <c r="D5" i="1" s="1"/>
  <c r="I5" i="1" s="1"/>
  <c r="C6" i="1"/>
  <c r="H6" i="1" s="1"/>
  <c r="C8" i="1"/>
  <c r="H8" i="1" s="1"/>
  <c r="T9" i="1"/>
  <c r="D9" i="1" s="1"/>
  <c r="I9" i="1" s="1"/>
  <c r="C10" i="1"/>
  <c r="H10" i="1" s="1"/>
  <c r="T11" i="1"/>
  <c r="D11" i="1" s="1"/>
  <c r="I11" i="1" s="1"/>
  <c r="C12" i="1"/>
  <c r="H12" i="1" s="1"/>
  <c r="T13" i="1"/>
  <c r="D13" i="1" s="1"/>
  <c r="I13" i="1" s="1"/>
  <c r="C14" i="1"/>
  <c r="H14" i="1" s="1"/>
  <c r="T15" i="1"/>
  <c r="D15" i="1" s="1"/>
  <c r="I15" i="1" s="1"/>
  <c r="C16" i="1"/>
  <c r="H16" i="1" s="1"/>
  <c r="T17" i="1"/>
  <c r="D17" i="1" s="1"/>
  <c r="I17" i="1" s="1"/>
  <c r="C18" i="1"/>
  <c r="H18" i="1" s="1"/>
  <c r="T19" i="1"/>
  <c r="D19" i="1" s="1"/>
  <c r="I19" i="1" s="1"/>
  <c r="T21" i="1"/>
  <c r="D21" i="1" s="1"/>
  <c r="I21" i="1" s="1"/>
  <c r="C22" i="1"/>
  <c r="H22" i="1" s="1"/>
  <c r="T23" i="1"/>
  <c r="D23" i="1" s="1"/>
  <c r="I23" i="1" s="1"/>
  <c r="C24" i="1"/>
  <c r="H24" i="1" s="1"/>
  <c r="T25" i="1"/>
  <c r="D25" i="1" s="1"/>
  <c r="I25" i="1" s="1"/>
  <c r="C26" i="1"/>
  <c r="H26" i="1" s="1"/>
  <c r="T27" i="1"/>
  <c r="D27" i="1" s="1"/>
  <c r="I27" i="1" s="1"/>
  <c r="C28" i="1"/>
  <c r="H28" i="1" s="1"/>
  <c r="T29" i="1"/>
  <c r="D29" i="1" s="1"/>
  <c r="I29" i="1" s="1"/>
  <c r="C30" i="1"/>
  <c r="H30" i="1" s="1"/>
  <c r="T31" i="1"/>
  <c r="D31" i="1" s="1"/>
  <c r="I31" i="1" s="1"/>
  <c r="C32" i="1"/>
  <c r="H32" i="1" s="1"/>
  <c r="T33" i="1"/>
  <c r="D33" i="1" s="1"/>
  <c r="I33" i="1" s="1"/>
  <c r="C34" i="1"/>
  <c r="H34" i="1" s="1"/>
  <c r="T35" i="1"/>
  <c r="D35" i="1" s="1"/>
  <c r="I35" i="1" s="1"/>
  <c r="C36" i="1"/>
  <c r="H36" i="1" s="1"/>
  <c r="T37" i="1"/>
  <c r="D37" i="1" s="1"/>
  <c r="I37" i="1" s="1"/>
  <c r="C38" i="1"/>
  <c r="H38" i="1" s="1"/>
  <c r="T39" i="1"/>
  <c r="D39" i="1" s="1"/>
  <c r="I39" i="1" s="1"/>
  <c r="C40" i="1"/>
  <c r="H40" i="1" s="1"/>
  <c r="T41" i="1"/>
  <c r="D41" i="1" s="1"/>
  <c r="I41" i="1" s="1"/>
  <c r="C42" i="1"/>
  <c r="H42" i="1" s="1"/>
  <c r="T43" i="1"/>
  <c r="D43" i="1" s="1"/>
  <c r="I43" i="1" s="1"/>
  <c r="C44" i="1"/>
  <c r="H44" i="1" s="1"/>
  <c r="T45" i="1"/>
  <c r="D45" i="1" s="1"/>
  <c r="I45" i="1" s="1"/>
  <c r="C46" i="1"/>
  <c r="H46" i="1" s="1"/>
  <c r="T47" i="1"/>
  <c r="D47" i="1" s="1"/>
  <c r="I47" i="1" s="1"/>
  <c r="C48" i="1"/>
  <c r="H48" i="1" s="1"/>
  <c r="T49" i="1"/>
  <c r="D49" i="1" s="1"/>
  <c r="I49" i="1" s="1"/>
  <c r="C50" i="1"/>
  <c r="H50" i="1" s="1"/>
  <c r="T51" i="1"/>
  <c r="D51" i="1" s="1"/>
  <c r="I51" i="1" s="1"/>
  <c r="C52" i="1"/>
  <c r="H52" i="1" s="1"/>
  <c r="T53" i="1"/>
  <c r="D53" i="1" s="1"/>
  <c r="I53" i="1" s="1"/>
  <c r="C54" i="1"/>
  <c r="H54" i="1" s="1"/>
  <c r="T55" i="1"/>
  <c r="D55" i="1" s="1"/>
  <c r="I55" i="1" s="1"/>
  <c r="C56" i="1"/>
  <c r="H56" i="1" s="1"/>
  <c r="T57" i="1"/>
  <c r="D57" i="1" s="1"/>
  <c r="I57" i="1" s="1"/>
  <c r="C58" i="1"/>
  <c r="H58" i="1" s="1"/>
  <c r="T59" i="1"/>
  <c r="D59" i="1" s="1"/>
  <c r="I59" i="1" s="1"/>
  <c r="C60" i="1"/>
  <c r="H60" i="1" s="1"/>
  <c r="T61" i="1"/>
  <c r="D61" i="1" s="1"/>
  <c r="I61" i="1" s="1"/>
  <c r="C62" i="1"/>
  <c r="H62" i="1" s="1"/>
  <c r="T63" i="1"/>
  <c r="D63" i="1" s="1"/>
  <c r="I63" i="1" s="1"/>
  <c r="C64" i="1"/>
  <c r="H64" i="1" s="1"/>
  <c r="T65" i="1"/>
  <c r="D65" i="1" s="1"/>
  <c r="I65" i="1" s="1"/>
  <c r="C66" i="1"/>
  <c r="H66" i="1" s="1"/>
  <c r="T67" i="1"/>
  <c r="D67" i="1" s="1"/>
  <c r="I67" i="1" s="1"/>
  <c r="C68" i="1"/>
  <c r="H68" i="1" s="1"/>
  <c r="T69" i="1"/>
  <c r="D69" i="1" s="1"/>
  <c r="I69" i="1" s="1"/>
  <c r="C70" i="1"/>
  <c r="H70" i="1" s="1"/>
  <c r="T71" i="1"/>
  <c r="D71" i="1" s="1"/>
  <c r="I71" i="1" s="1"/>
  <c r="C72" i="1"/>
  <c r="H72" i="1" s="1"/>
  <c r="T73" i="1"/>
  <c r="D73" i="1" s="1"/>
  <c r="I73" i="1" s="1"/>
  <c r="C74" i="1"/>
  <c r="H74" i="1" s="1"/>
  <c r="T75" i="1"/>
  <c r="D75" i="1" s="1"/>
  <c r="I75" i="1" s="1"/>
  <c r="C76" i="1"/>
  <c r="H76" i="1" s="1"/>
  <c r="T77" i="1"/>
  <c r="D77" i="1" s="1"/>
  <c r="I77" i="1" s="1"/>
  <c r="C78" i="1"/>
  <c r="H78" i="1" s="1"/>
  <c r="C79" i="1"/>
  <c r="H79" i="1" s="1"/>
  <c r="C80" i="1"/>
  <c r="H80" i="1" s="1"/>
  <c r="T81" i="1"/>
  <c r="D81" i="1" s="1"/>
  <c r="I81" i="1" s="1"/>
  <c r="C82" i="1"/>
  <c r="H82" i="1" s="1"/>
  <c r="C83" i="1"/>
  <c r="H83" i="1" s="1"/>
  <c r="C84" i="1"/>
  <c r="H84" i="1" s="1"/>
  <c r="T85" i="1"/>
  <c r="D85" i="1" s="1"/>
  <c r="I85" i="1" s="1"/>
  <c r="C86" i="1"/>
  <c r="H86" i="1" s="1"/>
  <c r="C87" i="1"/>
  <c r="H87" i="1" s="1"/>
  <c r="C88" i="1"/>
  <c r="H88" i="1" s="1"/>
  <c r="T89" i="1"/>
  <c r="D89" i="1" s="1"/>
  <c r="I89" i="1" s="1"/>
  <c r="C90" i="1"/>
  <c r="H90" i="1" s="1"/>
  <c r="C91" i="1"/>
  <c r="H91" i="1" s="1"/>
  <c r="C92" i="1"/>
  <c r="H92" i="1" s="1"/>
  <c r="T93" i="1"/>
  <c r="D93" i="1" s="1"/>
  <c r="I93" i="1" s="1"/>
  <c r="C94" i="1"/>
  <c r="H94" i="1" s="1"/>
  <c r="C95" i="1"/>
  <c r="H95" i="1" s="1"/>
  <c r="C96" i="1"/>
  <c r="H96" i="1" s="1"/>
  <c r="T97" i="1"/>
  <c r="D97" i="1" s="1"/>
  <c r="I97" i="1" s="1"/>
  <c r="C98" i="1"/>
  <c r="H98" i="1" s="1"/>
  <c r="C99" i="1"/>
  <c r="H99" i="1" s="1"/>
  <c r="C100" i="1"/>
  <c r="H100" i="1" s="1"/>
  <c r="T101" i="1"/>
  <c r="D101" i="1" s="1"/>
  <c r="I101" i="1" s="1"/>
  <c r="C102" i="1"/>
  <c r="H102" i="1" s="1"/>
  <c r="C103" i="1"/>
  <c r="H103" i="1" s="1"/>
  <c r="C104" i="1"/>
  <c r="H104" i="1" s="1"/>
  <c r="T105" i="1"/>
  <c r="D105" i="1" s="1"/>
  <c r="I105" i="1" s="1"/>
  <c r="C106" i="1"/>
  <c r="H106" i="1" s="1"/>
  <c r="C107" i="1"/>
  <c r="H107" i="1" s="1"/>
  <c r="C108" i="1"/>
  <c r="H108" i="1" s="1"/>
  <c r="T109" i="1"/>
  <c r="D109" i="1" s="1"/>
  <c r="I109" i="1" s="1"/>
  <c r="T111" i="1"/>
  <c r="D111" i="1" s="1"/>
  <c r="I111" i="1" s="1"/>
  <c r="C112" i="1"/>
  <c r="H112" i="1" s="1"/>
  <c r="C113" i="1"/>
  <c r="H113" i="1" s="1"/>
  <c r="C114" i="1"/>
  <c r="H114" i="1" s="1"/>
  <c r="T115" i="1"/>
  <c r="D115" i="1" s="1"/>
  <c r="I115" i="1" s="1"/>
  <c r="T114" i="1" l="1"/>
  <c r="D114" i="1" s="1"/>
  <c r="I114" i="1" s="1"/>
  <c r="T112" i="1"/>
  <c r="D112" i="1" s="1"/>
  <c r="I112" i="1" s="1"/>
  <c r="T108" i="1"/>
  <c r="D108" i="1" s="1"/>
  <c r="I108" i="1" s="1"/>
  <c r="T106" i="1"/>
  <c r="D106" i="1" s="1"/>
  <c r="I106" i="1" s="1"/>
  <c r="T104" i="1"/>
  <c r="D104" i="1" s="1"/>
  <c r="I104" i="1" s="1"/>
  <c r="T102" i="1"/>
  <c r="D102" i="1" s="1"/>
  <c r="I102" i="1" s="1"/>
  <c r="T100" i="1"/>
  <c r="D100" i="1" s="1"/>
  <c r="I100" i="1" s="1"/>
  <c r="T98" i="1"/>
  <c r="D98" i="1" s="1"/>
  <c r="I98" i="1" s="1"/>
  <c r="T96" i="1"/>
  <c r="D96" i="1" s="1"/>
  <c r="I96" i="1" s="1"/>
  <c r="T94" i="1"/>
  <c r="D94" i="1" s="1"/>
  <c r="I94" i="1" s="1"/>
  <c r="T92" i="1"/>
  <c r="D92" i="1" s="1"/>
  <c r="I92" i="1" s="1"/>
  <c r="T90" i="1"/>
  <c r="D90" i="1" s="1"/>
  <c r="I90" i="1" s="1"/>
  <c r="T88" i="1"/>
  <c r="D88" i="1" s="1"/>
  <c r="I88" i="1" s="1"/>
  <c r="T86" i="1"/>
  <c r="D86" i="1" s="1"/>
  <c r="I86" i="1" s="1"/>
  <c r="T84" i="1"/>
  <c r="D84" i="1" s="1"/>
  <c r="I84" i="1" s="1"/>
  <c r="T82" i="1"/>
  <c r="D82" i="1" s="1"/>
  <c r="I82" i="1" s="1"/>
  <c r="T80" i="1"/>
  <c r="D80" i="1" s="1"/>
  <c r="I80" i="1" s="1"/>
  <c r="T78" i="1"/>
  <c r="D78" i="1" s="1"/>
  <c r="I78" i="1" s="1"/>
  <c r="T76" i="1"/>
  <c r="D76" i="1" s="1"/>
  <c r="I76" i="1" s="1"/>
  <c r="T72" i="1"/>
  <c r="D72" i="1" s="1"/>
  <c r="I72" i="1" s="1"/>
  <c r="T68" i="1"/>
  <c r="D68" i="1" s="1"/>
  <c r="I68" i="1" s="1"/>
  <c r="T64" i="1"/>
  <c r="D64" i="1" s="1"/>
  <c r="I64" i="1" s="1"/>
  <c r="T60" i="1"/>
  <c r="D60" i="1" s="1"/>
  <c r="I60" i="1" s="1"/>
  <c r="T56" i="1"/>
  <c r="D56" i="1" s="1"/>
  <c r="I56" i="1" s="1"/>
  <c r="T52" i="1"/>
  <c r="D52" i="1" s="1"/>
  <c r="I52" i="1" s="1"/>
  <c r="T48" i="1"/>
  <c r="D48" i="1" s="1"/>
  <c r="I48" i="1" s="1"/>
  <c r="T44" i="1"/>
  <c r="D44" i="1" s="1"/>
  <c r="I44" i="1" s="1"/>
  <c r="T40" i="1"/>
  <c r="D40" i="1" s="1"/>
  <c r="I40" i="1" s="1"/>
  <c r="T36" i="1"/>
  <c r="D36" i="1" s="1"/>
  <c r="I36" i="1" s="1"/>
  <c r="T32" i="1"/>
  <c r="D32" i="1" s="1"/>
  <c r="I32" i="1" s="1"/>
  <c r="T28" i="1"/>
  <c r="D28" i="1" s="1"/>
  <c r="I28" i="1" s="1"/>
  <c r="T24" i="1"/>
  <c r="D24" i="1" s="1"/>
  <c r="I24" i="1" s="1"/>
  <c r="T16" i="1"/>
  <c r="D16" i="1" s="1"/>
  <c r="I16" i="1" s="1"/>
  <c r="T12" i="1"/>
  <c r="D12" i="1" s="1"/>
  <c r="I12" i="1" s="1"/>
  <c r="T8" i="1"/>
  <c r="D8" i="1" s="1"/>
  <c r="I8" i="1" s="1"/>
  <c r="T6" i="1"/>
  <c r="D6" i="1" s="1"/>
  <c r="I6" i="1" s="1"/>
  <c r="C115" i="1"/>
  <c r="H115" i="1" s="1"/>
  <c r="C111" i="1"/>
  <c r="H111" i="1" s="1"/>
  <c r="C109" i="1"/>
  <c r="H109" i="1" s="1"/>
  <c r="C105" i="1"/>
  <c r="H105" i="1" s="1"/>
  <c r="C101" i="1"/>
  <c r="H101" i="1" s="1"/>
  <c r="C97" i="1"/>
  <c r="H97" i="1" s="1"/>
  <c r="C93" i="1"/>
  <c r="H93" i="1" s="1"/>
  <c r="C89" i="1"/>
  <c r="H89" i="1" s="1"/>
  <c r="C85" i="1"/>
  <c r="H85" i="1" s="1"/>
  <c r="C81" i="1"/>
  <c r="H81" i="1" s="1"/>
  <c r="C77" i="1"/>
  <c r="H77" i="1" s="1"/>
  <c r="C73" i="1"/>
  <c r="H73" i="1" s="1"/>
  <c r="C69" i="1"/>
  <c r="H69" i="1" s="1"/>
  <c r="C65" i="1"/>
  <c r="H65" i="1" s="1"/>
  <c r="C61" i="1"/>
  <c r="H61" i="1" s="1"/>
  <c r="C57" i="1"/>
  <c r="H57" i="1" s="1"/>
  <c r="C53" i="1"/>
  <c r="H53" i="1" s="1"/>
  <c r="C49" i="1"/>
  <c r="H49" i="1" s="1"/>
  <c r="C45" i="1"/>
  <c r="H45" i="1" s="1"/>
  <c r="C41" i="1"/>
  <c r="H41" i="1" s="1"/>
  <c r="C37" i="1"/>
  <c r="H37" i="1" s="1"/>
  <c r="C33" i="1"/>
  <c r="H33" i="1" s="1"/>
  <c r="C29" i="1"/>
  <c r="H29" i="1" s="1"/>
  <c r="C25" i="1"/>
  <c r="H25" i="1" s="1"/>
  <c r="C21" i="1"/>
  <c r="H21" i="1" s="1"/>
  <c r="C19" i="1"/>
  <c r="H19" i="1" s="1"/>
  <c r="C15" i="1"/>
  <c r="H15" i="1" s="1"/>
  <c r="C11" i="1"/>
  <c r="H11" i="1" s="1"/>
  <c r="C3" i="1"/>
  <c r="H3" i="1" s="1"/>
  <c r="T113" i="1"/>
  <c r="D113" i="1" s="1"/>
  <c r="I113" i="1" s="1"/>
  <c r="T107" i="1"/>
  <c r="D107" i="1" s="1"/>
  <c r="I107" i="1" s="1"/>
  <c r="T103" i="1"/>
  <c r="D103" i="1" s="1"/>
  <c r="I103" i="1" s="1"/>
  <c r="T99" i="1"/>
  <c r="D99" i="1" s="1"/>
  <c r="I99" i="1" s="1"/>
  <c r="T95" i="1"/>
  <c r="D95" i="1" s="1"/>
  <c r="I95" i="1" s="1"/>
  <c r="T91" i="1"/>
  <c r="D91" i="1" s="1"/>
  <c r="I91" i="1" s="1"/>
  <c r="T87" i="1"/>
  <c r="D87" i="1" s="1"/>
  <c r="I87" i="1" s="1"/>
  <c r="T83" i="1"/>
  <c r="D83" i="1" s="1"/>
  <c r="I83" i="1" s="1"/>
  <c r="T79" i="1"/>
  <c r="D79" i="1" s="1"/>
  <c r="I79" i="1" s="1"/>
  <c r="T74" i="1"/>
  <c r="D74" i="1" s="1"/>
  <c r="I74" i="1" s="1"/>
  <c r="T70" i="1"/>
  <c r="D70" i="1" s="1"/>
  <c r="I70" i="1" s="1"/>
  <c r="T66" i="1"/>
  <c r="D66" i="1" s="1"/>
  <c r="I66" i="1" s="1"/>
  <c r="T62" i="1"/>
  <c r="D62" i="1" s="1"/>
  <c r="I62" i="1" s="1"/>
  <c r="T58" i="1"/>
  <c r="D58" i="1" s="1"/>
  <c r="I58" i="1" s="1"/>
  <c r="T54" i="1"/>
  <c r="D54" i="1" s="1"/>
  <c r="I54" i="1" s="1"/>
  <c r="T50" i="1"/>
  <c r="D50" i="1" s="1"/>
  <c r="I50" i="1" s="1"/>
  <c r="T46" i="1"/>
  <c r="D46" i="1" s="1"/>
  <c r="I46" i="1" s="1"/>
  <c r="T42" i="1"/>
  <c r="D42" i="1" s="1"/>
  <c r="I42" i="1" s="1"/>
  <c r="T38" i="1"/>
  <c r="D38" i="1" s="1"/>
  <c r="I38" i="1" s="1"/>
  <c r="T34" i="1"/>
  <c r="D34" i="1" s="1"/>
  <c r="I34" i="1" s="1"/>
  <c r="T30" i="1"/>
  <c r="D30" i="1" s="1"/>
  <c r="I30" i="1" s="1"/>
  <c r="T26" i="1"/>
  <c r="D26" i="1" s="1"/>
  <c r="I26" i="1" s="1"/>
  <c r="T22" i="1"/>
  <c r="D22" i="1" s="1"/>
  <c r="I22" i="1" s="1"/>
  <c r="T18" i="1"/>
  <c r="D18" i="1" s="1"/>
  <c r="I18" i="1" s="1"/>
  <c r="T14" i="1"/>
  <c r="D14" i="1" s="1"/>
  <c r="I14" i="1" s="1"/>
  <c r="T10" i="1"/>
  <c r="D10" i="1" s="1"/>
  <c r="I10" i="1" s="1"/>
  <c r="T4" i="1"/>
  <c r="D4" i="1" s="1"/>
  <c r="I4" i="1" s="1"/>
  <c r="C75" i="1"/>
  <c r="H75" i="1" s="1"/>
  <c r="C71" i="1"/>
  <c r="H71" i="1" s="1"/>
  <c r="C67" i="1"/>
  <c r="H67" i="1" s="1"/>
  <c r="C63" i="1"/>
  <c r="H63" i="1" s="1"/>
  <c r="C59" i="1"/>
  <c r="H59" i="1" s="1"/>
  <c r="C55" i="1"/>
  <c r="H55" i="1" s="1"/>
  <c r="C51" i="1"/>
  <c r="H51" i="1" s="1"/>
  <c r="C47" i="1"/>
  <c r="H47" i="1" s="1"/>
  <c r="C43" i="1"/>
  <c r="H43" i="1" s="1"/>
  <c r="C39" i="1"/>
  <c r="H39" i="1" s="1"/>
  <c r="C35" i="1"/>
  <c r="H35" i="1" s="1"/>
  <c r="C31" i="1"/>
  <c r="H31" i="1" s="1"/>
  <c r="C27" i="1"/>
  <c r="H27" i="1" s="1"/>
  <c r="C23" i="1"/>
  <c r="H23" i="1" s="1"/>
  <c r="C17" i="1"/>
  <c r="H17" i="1" s="1"/>
  <c r="C13" i="1"/>
  <c r="H13" i="1" s="1"/>
  <c r="C9" i="1"/>
  <c r="H9" i="1" s="1"/>
  <c r="C5" i="1"/>
  <c r="H5" i="1" s="1"/>
  <c r="D2" i="1"/>
  <c r="I2" i="1" s="1"/>
  <c r="C2" i="1"/>
  <c r="H2" i="1" s="1"/>
  <c r="H20" i="1"/>
  <c r="E2" i="1" l="1"/>
  <c r="J2" i="1" s="1"/>
  <c r="R13" i="2" l="1"/>
  <c r="Q13" i="2"/>
  <c r="P13" i="2"/>
  <c r="O13" i="2"/>
  <c r="N13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N9" i="2" l="1"/>
  <c r="I24" i="2" l="1"/>
  <c r="S24" i="2" s="1"/>
  <c r="K24" i="2"/>
  <c r="J24" i="2"/>
  <c r="T24" i="2" s="1"/>
  <c r="K23" i="2"/>
  <c r="J23" i="2"/>
  <c r="T23" i="2" s="1"/>
  <c r="I23" i="2"/>
  <c r="S23" i="2" s="1"/>
  <c r="K22" i="2"/>
  <c r="J22" i="2"/>
  <c r="T22" i="2" s="1"/>
  <c r="I22" i="2"/>
  <c r="S22" i="2" s="1"/>
  <c r="K21" i="2"/>
  <c r="U21" i="2" s="1"/>
  <c r="J21" i="2"/>
  <c r="T21" i="2" s="1"/>
  <c r="I21" i="2"/>
  <c r="S21" i="2" s="1"/>
  <c r="K20" i="2"/>
  <c r="U20" i="2" s="1"/>
  <c r="J20" i="2"/>
  <c r="T20" i="2" s="1"/>
  <c r="I20" i="2"/>
  <c r="S20" i="2" s="1"/>
  <c r="K19" i="2"/>
  <c r="J19" i="2"/>
  <c r="T19" i="2" s="1"/>
  <c r="I19" i="2"/>
  <c r="S19" i="2" s="1"/>
  <c r="K18" i="2"/>
  <c r="U18" i="2" s="1"/>
  <c r="J18" i="2"/>
  <c r="T18" i="2" s="1"/>
  <c r="I18" i="2"/>
  <c r="S18" i="2" s="1"/>
  <c r="K17" i="2"/>
  <c r="J17" i="2"/>
  <c r="T17" i="2" s="1"/>
  <c r="I17" i="2"/>
  <c r="S17" i="2" s="1"/>
  <c r="K16" i="2"/>
  <c r="J16" i="2"/>
  <c r="T16" i="2" s="1"/>
  <c r="I16" i="2"/>
  <c r="S16" i="2" s="1"/>
  <c r="K15" i="2"/>
  <c r="J15" i="2"/>
  <c r="T15" i="2" s="1"/>
  <c r="I15" i="2"/>
  <c r="S15" i="2" s="1"/>
  <c r="K14" i="2"/>
  <c r="J14" i="2"/>
  <c r="T14" i="2" s="1"/>
  <c r="I14" i="2"/>
  <c r="S14" i="2" s="1"/>
  <c r="K13" i="2"/>
  <c r="J13" i="2"/>
  <c r="T13" i="2" s="1"/>
  <c r="I13" i="2"/>
  <c r="S13" i="2" s="1"/>
  <c r="U24" i="2" l="1"/>
  <c r="U19" i="2"/>
  <c r="U15" i="2"/>
  <c r="U16" i="2"/>
  <c r="U17" i="2"/>
  <c r="U14" i="2"/>
  <c r="U23" i="2"/>
  <c r="U22" i="2"/>
  <c r="U13" i="2"/>
  <c r="E59" i="1" l="1"/>
  <c r="J59" i="1" s="1"/>
  <c r="E61" i="1"/>
  <c r="J61" i="1" s="1"/>
  <c r="F2" i="1" l="1"/>
  <c r="L17" i="2"/>
  <c r="V17" i="2" s="1"/>
  <c r="E57" i="1"/>
  <c r="J57" i="1" s="1"/>
  <c r="F61" i="1"/>
  <c r="K61" i="1" s="1"/>
  <c r="F59" i="1"/>
  <c r="K59" i="1" s="1"/>
  <c r="M17" i="2" l="1"/>
  <c r="W17" i="2" s="1"/>
  <c r="K2" i="1"/>
  <c r="F57" i="1"/>
  <c r="K57" i="1" s="1"/>
  <c r="E56" i="1"/>
  <c r="J56" i="1" s="1"/>
  <c r="E60" i="1"/>
  <c r="J60" i="1" s="1"/>
  <c r="E58" i="1"/>
  <c r="J58" i="1" s="1"/>
  <c r="F58" i="1" l="1"/>
  <c r="K58" i="1" s="1"/>
  <c r="F56" i="1"/>
  <c r="K56" i="1" s="1"/>
  <c r="F60" i="1"/>
  <c r="K60" i="1" s="1"/>
  <c r="U26" i="2" l="1"/>
  <c r="V26" i="2" l="1"/>
  <c r="S26" i="2"/>
  <c r="W26" i="2"/>
  <c r="T26" i="2"/>
  <c r="X26" i="2" l="1"/>
  <c r="E25" i="1" l="1"/>
  <c r="J25" i="1" s="1"/>
  <c r="X17" i="2" l="1"/>
  <c r="F25" i="1"/>
  <c r="K25" i="1" s="1"/>
  <c r="S31" i="2" l="1"/>
  <c r="W31" i="2"/>
  <c r="T31" i="2"/>
  <c r="U31" i="2"/>
  <c r="X31" i="2"/>
  <c r="V31" i="2"/>
  <c r="S30" i="2"/>
  <c r="W30" i="2"/>
  <c r="T30" i="2"/>
  <c r="U30" i="2"/>
  <c r="V30" i="2"/>
  <c r="X30" i="2"/>
  <c r="S29" i="2"/>
  <c r="W29" i="2"/>
  <c r="X29" i="2"/>
  <c r="T29" i="2"/>
  <c r="U29" i="2"/>
  <c r="V29" i="2"/>
  <c r="T27" i="2" l="1"/>
  <c r="X27" i="2"/>
  <c r="U27" i="2"/>
  <c r="V27" i="2"/>
  <c r="S27" i="2"/>
  <c r="W27" i="2"/>
  <c r="V28" i="2"/>
  <c r="W28" i="2"/>
  <c r="T28" i="2"/>
  <c r="X28" i="2"/>
  <c r="U28" i="2"/>
  <c r="S28" i="2"/>
  <c r="E93" i="1" l="1"/>
  <c r="J93" i="1" s="1"/>
  <c r="E62" i="1"/>
  <c r="J62" i="1" s="1"/>
  <c r="E22" i="1"/>
  <c r="J22" i="1" s="1"/>
  <c r="E90" i="1"/>
  <c r="J90" i="1" s="1"/>
  <c r="X32" i="2"/>
  <c r="E17" i="1" l="1"/>
  <c r="J17" i="1" s="1"/>
  <c r="E70" i="1"/>
  <c r="J70" i="1" s="1"/>
  <c r="E88" i="1"/>
  <c r="J88" i="1" s="1"/>
  <c r="E107" i="1"/>
  <c r="J107" i="1" s="1"/>
  <c r="E71" i="1"/>
  <c r="J71" i="1" s="1"/>
  <c r="E89" i="1"/>
  <c r="J89" i="1" s="1"/>
  <c r="E108" i="1"/>
  <c r="J108" i="1" s="1"/>
  <c r="E16" i="1"/>
  <c r="J16" i="1" s="1"/>
  <c r="E69" i="1"/>
  <c r="J69" i="1" s="1"/>
  <c r="E87" i="1"/>
  <c r="J87" i="1" s="1"/>
  <c r="E106" i="1"/>
  <c r="J106" i="1" s="1"/>
  <c r="E8" i="1"/>
  <c r="E4" i="1"/>
  <c r="E33" i="1"/>
  <c r="J33" i="1" s="1"/>
  <c r="E78" i="1"/>
  <c r="J78" i="1" s="1"/>
  <c r="E96" i="1"/>
  <c r="J96" i="1" s="1"/>
  <c r="E115" i="1"/>
  <c r="J115" i="1" s="1"/>
  <c r="E29" i="1"/>
  <c r="J29" i="1" s="1"/>
  <c r="E75" i="1"/>
  <c r="J75" i="1" s="1"/>
  <c r="E94" i="1"/>
  <c r="J94" i="1" s="1"/>
  <c r="E112" i="1"/>
  <c r="J112" i="1" s="1"/>
  <c r="E77" i="1"/>
  <c r="J77" i="1" s="1"/>
  <c r="E95" i="1"/>
  <c r="J95" i="1" s="1"/>
  <c r="E113" i="1"/>
  <c r="J113" i="1" s="1"/>
  <c r="E28" i="1"/>
  <c r="J28" i="1" s="1"/>
  <c r="E74" i="1"/>
  <c r="J74" i="1" s="1"/>
  <c r="E92" i="1"/>
  <c r="J92" i="1" s="1"/>
  <c r="E111" i="1"/>
  <c r="J111" i="1" s="1"/>
  <c r="E12" i="1"/>
  <c r="E9" i="1"/>
  <c r="E64" i="1"/>
  <c r="J64" i="1" s="1"/>
  <c r="E82" i="1"/>
  <c r="J82" i="1" s="1"/>
  <c r="E100" i="1"/>
  <c r="J100" i="1" s="1"/>
  <c r="F62" i="1"/>
  <c r="K62" i="1" s="1"/>
  <c r="E6" i="1"/>
  <c r="J6" i="1" s="1"/>
  <c r="E36" i="1"/>
  <c r="J36" i="1" s="1"/>
  <c r="E80" i="1"/>
  <c r="J80" i="1" s="1"/>
  <c r="E98" i="1"/>
  <c r="J98" i="1" s="1"/>
  <c r="F90" i="1"/>
  <c r="K90" i="1" s="1"/>
  <c r="E81" i="1"/>
  <c r="J81" i="1" s="1"/>
  <c r="E99" i="1"/>
  <c r="J99" i="1" s="1"/>
  <c r="E5" i="1"/>
  <c r="E34" i="1"/>
  <c r="J34" i="1" s="1"/>
  <c r="E79" i="1"/>
  <c r="J79" i="1" s="1"/>
  <c r="E97" i="1"/>
  <c r="J97" i="1" s="1"/>
  <c r="E39" i="1"/>
  <c r="J39" i="1" s="1"/>
  <c r="E18" i="1"/>
  <c r="J18" i="1" s="1"/>
  <c r="E15" i="1"/>
  <c r="J15" i="1" s="1"/>
  <c r="E68" i="1"/>
  <c r="J68" i="1" s="1"/>
  <c r="E86" i="1"/>
  <c r="J86" i="1" s="1"/>
  <c r="E105" i="1"/>
  <c r="J105" i="1" s="1"/>
  <c r="F22" i="1"/>
  <c r="K22" i="1" s="1"/>
  <c r="E11" i="1"/>
  <c r="E66" i="1"/>
  <c r="J66" i="1" s="1"/>
  <c r="E84" i="1"/>
  <c r="J84" i="1" s="1"/>
  <c r="E102" i="1"/>
  <c r="J102" i="1" s="1"/>
  <c r="E67" i="1"/>
  <c r="J67" i="1" s="1"/>
  <c r="E85" i="1"/>
  <c r="J85" i="1" s="1"/>
  <c r="E104" i="1"/>
  <c r="J104" i="1" s="1"/>
  <c r="E10" i="1"/>
  <c r="E65" i="1"/>
  <c r="J65" i="1" s="1"/>
  <c r="E83" i="1"/>
  <c r="J83" i="1" s="1"/>
  <c r="E101" i="1"/>
  <c r="J101" i="1" s="1"/>
  <c r="E3" i="1"/>
  <c r="E32" i="1"/>
  <c r="J32" i="1" s="1"/>
  <c r="E21" i="1"/>
  <c r="J21" i="1" s="1"/>
  <c r="E72" i="1"/>
  <c r="J72" i="1" s="1"/>
  <c r="E91" i="1"/>
  <c r="J91" i="1" s="1"/>
  <c r="E109" i="1"/>
  <c r="J109" i="1" s="1"/>
  <c r="F93" i="1"/>
  <c r="K93" i="1" s="1"/>
  <c r="E26" i="1"/>
  <c r="J26" i="1" s="1"/>
  <c r="L19" i="2" l="1"/>
  <c r="V19" i="2" s="1"/>
  <c r="J12" i="1"/>
  <c r="L16" i="2"/>
  <c r="V16" i="2" s="1"/>
  <c r="J3" i="1"/>
  <c r="L23" i="2"/>
  <c r="V23" i="2" s="1"/>
  <c r="J8" i="1"/>
  <c r="L21" i="2"/>
  <c r="V21" i="2" s="1"/>
  <c r="J10" i="1"/>
  <c r="L14" i="2"/>
  <c r="V14" i="2" s="1"/>
  <c r="J5" i="1"/>
  <c r="L22" i="2"/>
  <c r="V22" i="2" s="1"/>
  <c r="J9" i="1"/>
  <c r="L20" i="2"/>
  <c r="V20" i="2" s="1"/>
  <c r="J11" i="1"/>
  <c r="L15" i="2"/>
  <c r="V15" i="2" s="1"/>
  <c r="J4" i="1"/>
  <c r="E24" i="1"/>
  <c r="J24" i="1" s="1"/>
  <c r="E42" i="1"/>
  <c r="J42" i="1" s="1"/>
  <c r="F21" i="1"/>
  <c r="K21" i="1" s="1"/>
  <c r="F3" i="1"/>
  <c r="F83" i="1"/>
  <c r="K83" i="1" s="1"/>
  <c r="F85" i="1"/>
  <c r="K85" i="1" s="1"/>
  <c r="F102" i="1"/>
  <c r="K102" i="1" s="1"/>
  <c r="F66" i="1"/>
  <c r="K66" i="1" s="1"/>
  <c r="E54" i="1"/>
  <c r="J54" i="1" s="1"/>
  <c r="F86" i="1"/>
  <c r="K86" i="1" s="1"/>
  <c r="F15" i="1"/>
  <c r="K15" i="1" s="1"/>
  <c r="F39" i="1"/>
  <c r="K39" i="1" s="1"/>
  <c r="F5" i="1"/>
  <c r="F81" i="1"/>
  <c r="K81" i="1" s="1"/>
  <c r="F36" i="1"/>
  <c r="K36" i="1" s="1"/>
  <c r="F26" i="1"/>
  <c r="K26" i="1" s="1"/>
  <c r="E30" i="1"/>
  <c r="J30" i="1" s="1"/>
  <c r="E50" i="1"/>
  <c r="J50" i="1" s="1"/>
  <c r="F100" i="1"/>
  <c r="K100" i="1" s="1"/>
  <c r="F64" i="1"/>
  <c r="K64" i="1" s="1"/>
  <c r="F12" i="1"/>
  <c r="F92" i="1"/>
  <c r="K92" i="1" s="1"/>
  <c r="F28" i="1"/>
  <c r="K28" i="1" s="1"/>
  <c r="F95" i="1"/>
  <c r="K95" i="1" s="1"/>
  <c r="F112" i="1"/>
  <c r="K112" i="1" s="1"/>
  <c r="F75" i="1"/>
  <c r="K75" i="1" s="1"/>
  <c r="E52" i="1"/>
  <c r="J52" i="1" s="1"/>
  <c r="E44" i="1"/>
  <c r="J44" i="1" s="1"/>
  <c r="F96" i="1"/>
  <c r="K96" i="1" s="1"/>
  <c r="F33" i="1"/>
  <c r="K33" i="1" s="1"/>
  <c r="F8" i="1"/>
  <c r="F87" i="1"/>
  <c r="K87" i="1" s="1"/>
  <c r="F16" i="1"/>
  <c r="K16" i="1" s="1"/>
  <c r="F89" i="1"/>
  <c r="K89" i="1" s="1"/>
  <c r="F107" i="1"/>
  <c r="K107" i="1" s="1"/>
  <c r="F70" i="1"/>
  <c r="K70" i="1" s="1"/>
  <c r="E27" i="1"/>
  <c r="J27" i="1" s="1"/>
  <c r="F91" i="1"/>
  <c r="K91" i="1" s="1"/>
  <c r="F10" i="1"/>
  <c r="F79" i="1"/>
  <c r="K79" i="1" s="1"/>
  <c r="F98" i="1"/>
  <c r="K98" i="1" s="1"/>
  <c r="E46" i="1"/>
  <c r="J46" i="1" s="1"/>
  <c r="E73" i="1"/>
  <c r="J73" i="1" s="1"/>
  <c r="E38" i="1"/>
  <c r="J38" i="1" s="1"/>
  <c r="E51" i="1"/>
  <c r="J51" i="1" s="1"/>
  <c r="F109" i="1"/>
  <c r="K109" i="1" s="1"/>
  <c r="F72" i="1"/>
  <c r="K72" i="1" s="1"/>
  <c r="F32" i="1"/>
  <c r="K32" i="1" s="1"/>
  <c r="F101" i="1"/>
  <c r="K101" i="1" s="1"/>
  <c r="F65" i="1"/>
  <c r="K65" i="1" s="1"/>
  <c r="F104" i="1"/>
  <c r="K104" i="1" s="1"/>
  <c r="F67" i="1"/>
  <c r="K67" i="1" s="1"/>
  <c r="F84" i="1"/>
  <c r="K84" i="1" s="1"/>
  <c r="F11" i="1"/>
  <c r="E41" i="1"/>
  <c r="J41" i="1" s="1"/>
  <c r="F105" i="1"/>
  <c r="K105" i="1" s="1"/>
  <c r="F68" i="1"/>
  <c r="K68" i="1" s="1"/>
  <c r="F18" i="1"/>
  <c r="K18" i="1" s="1"/>
  <c r="F97" i="1"/>
  <c r="K97" i="1" s="1"/>
  <c r="F34" i="1"/>
  <c r="K34" i="1" s="1"/>
  <c r="F99" i="1"/>
  <c r="K99" i="1" s="1"/>
  <c r="F80" i="1"/>
  <c r="K80" i="1" s="1"/>
  <c r="F6" i="1"/>
  <c r="K6" i="1" s="1"/>
  <c r="E45" i="1"/>
  <c r="E53" i="1"/>
  <c r="J53" i="1" s="1"/>
  <c r="F82" i="1"/>
  <c r="K82" i="1" s="1"/>
  <c r="F9" i="1"/>
  <c r="F111" i="1"/>
  <c r="K111" i="1" s="1"/>
  <c r="F74" i="1"/>
  <c r="K74" i="1" s="1"/>
  <c r="F113" i="1"/>
  <c r="K113" i="1" s="1"/>
  <c r="F77" i="1"/>
  <c r="K77" i="1" s="1"/>
  <c r="F94" i="1"/>
  <c r="K94" i="1" s="1"/>
  <c r="F29" i="1"/>
  <c r="K29" i="1" s="1"/>
  <c r="E48" i="1"/>
  <c r="J48" i="1" s="1"/>
  <c r="F115" i="1"/>
  <c r="K115" i="1" s="1"/>
  <c r="F78" i="1"/>
  <c r="K78" i="1" s="1"/>
  <c r="F4" i="1"/>
  <c r="F106" i="1"/>
  <c r="K106" i="1" s="1"/>
  <c r="F69" i="1"/>
  <c r="K69" i="1" s="1"/>
  <c r="F108" i="1"/>
  <c r="K108" i="1" s="1"/>
  <c r="F71" i="1"/>
  <c r="K71" i="1" s="1"/>
  <c r="F88" i="1"/>
  <c r="K88" i="1" s="1"/>
  <c r="F17" i="1"/>
  <c r="K17" i="1" s="1"/>
  <c r="E23" i="1"/>
  <c r="J23" i="1" s="1"/>
  <c r="E14" i="1"/>
  <c r="J14" i="1" s="1"/>
  <c r="E114" i="1"/>
  <c r="J114" i="1" s="1"/>
  <c r="E76" i="1"/>
  <c r="J76" i="1" s="1"/>
  <c r="E35" i="1"/>
  <c r="J35" i="1" s="1"/>
  <c r="E63" i="1"/>
  <c r="J63" i="1" s="1"/>
  <c r="E47" i="1"/>
  <c r="J47" i="1" s="1"/>
  <c r="E103" i="1"/>
  <c r="J103" i="1" s="1"/>
  <c r="E40" i="1"/>
  <c r="J40" i="1" s="1"/>
  <c r="M16" i="2" l="1"/>
  <c r="W16" i="2" s="1"/>
  <c r="X16" i="2" s="1"/>
  <c r="K3" i="1"/>
  <c r="M23" i="2"/>
  <c r="W23" i="2" s="1"/>
  <c r="X23" i="2" s="1"/>
  <c r="K8" i="1"/>
  <c r="M21" i="2"/>
  <c r="W21" i="2" s="1"/>
  <c r="X21" i="2" s="1"/>
  <c r="K10" i="1"/>
  <c r="L13" i="2"/>
  <c r="V13" i="2" s="1"/>
  <c r="J45" i="1"/>
  <c r="M22" i="2"/>
  <c r="W22" i="2" s="1"/>
  <c r="X22" i="2" s="1"/>
  <c r="K9" i="1"/>
  <c r="M20" i="2"/>
  <c r="W20" i="2" s="1"/>
  <c r="X20" i="2" s="1"/>
  <c r="K11" i="1"/>
  <c r="M15" i="2"/>
  <c r="W15" i="2" s="1"/>
  <c r="X15" i="2" s="1"/>
  <c r="K4" i="1"/>
  <c r="M19" i="2"/>
  <c r="W19" i="2" s="1"/>
  <c r="X19" i="2" s="1"/>
  <c r="K12" i="1"/>
  <c r="M14" i="2"/>
  <c r="W14" i="2" s="1"/>
  <c r="X14" i="2" s="1"/>
  <c r="K5" i="1"/>
  <c r="M13" i="2"/>
  <c r="W13" i="2" s="1"/>
  <c r="X13" i="2" s="1"/>
  <c r="F103" i="1"/>
  <c r="K103" i="1" s="1"/>
  <c r="F76" i="1"/>
  <c r="K76" i="1" s="1"/>
  <c r="F41" i="1"/>
  <c r="K41" i="1" s="1"/>
  <c r="F51" i="1"/>
  <c r="K51" i="1" s="1"/>
  <c r="F46" i="1"/>
  <c r="K46" i="1" s="1"/>
  <c r="F44" i="1"/>
  <c r="K44" i="1" s="1"/>
  <c r="F50" i="1"/>
  <c r="K50" i="1" s="1"/>
  <c r="F42" i="1"/>
  <c r="K42" i="1" s="1"/>
  <c r="F63" i="1"/>
  <c r="K63" i="1" s="1"/>
  <c r="F14" i="1"/>
  <c r="K14" i="1" s="1"/>
  <c r="F53" i="1"/>
  <c r="K53" i="1" s="1"/>
  <c r="F40" i="1"/>
  <c r="K40" i="1" s="1"/>
  <c r="F47" i="1"/>
  <c r="K47" i="1" s="1"/>
  <c r="F35" i="1"/>
  <c r="K35" i="1" s="1"/>
  <c r="F114" i="1"/>
  <c r="K114" i="1" s="1"/>
  <c r="F23" i="1"/>
  <c r="K23" i="1" s="1"/>
  <c r="F48" i="1"/>
  <c r="K48" i="1" s="1"/>
  <c r="F45" i="1"/>
  <c r="K45" i="1" s="1"/>
  <c r="F38" i="1"/>
  <c r="K38" i="1" s="1"/>
  <c r="F73" i="1"/>
  <c r="K73" i="1" s="1"/>
  <c r="F27" i="1"/>
  <c r="K27" i="1" s="1"/>
  <c r="F52" i="1"/>
  <c r="K52" i="1" s="1"/>
  <c r="F30" i="1"/>
  <c r="K30" i="1" s="1"/>
  <c r="F54" i="1"/>
  <c r="K54" i="1" s="1"/>
  <c r="F24" i="1"/>
  <c r="K24" i="1" s="1"/>
  <c r="E19" i="1" l="1"/>
  <c r="L24" i="2" l="1"/>
  <c r="V24" i="2" s="1"/>
  <c r="J19" i="1"/>
  <c r="E13" i="1"/>
  <c r="E37" i="1"/>
  <c r="J37" i="1" s="1"/>
  <c r="E31" i="1"/>
  <c r="J31" i="1" s="1"/>
  <c r="E20" i="1"/>
  <c r="J20" i="1" s="1"/>
  <c r="E49" i="1"/>
  <c r="J49" i="1" s="1"/>
  <c r="E7" i="1"/>
  <c r="J7" i="1" s="1"/>
  <c r="E110" i="1"/>
  <c r="J110" i="1" s="1"/>
  <c r="F19" i="1"/>
  <c r="S25" i="2"/>
  <c r="M24" i="2" l="1"/>
  <c r="W24" i="2" s="1"/>
  <c r="X24" i="2" s="1"/>
  <c r="K19" i="1"/>
  <c r="L18" i="2"/>
  <c r="V18" i="2" s="1"/>
  <c r="J13" i="1"/>
  <c r="E55" i="1"/>
  <c r="J55" i="1" s="1"/>
  <c r="F49" i="1"/>
  <c r="K49" i="1" s="1"/>
  <c r="F31" i="1"/>
  <c r="K31" i="1" s="1"/>
  <c r="F37" i="1"/>
  <c r="K37" i="1" s="1"/>
  <c r="F110" i="1"/>
  <c r="K110" i="1" s="1"/>
  <c r="F7" i="1"/>
  <c r="K7" i="1" s="1"/>
  <c r="F20" i="1"/>
  <c r="K20" i="1" s="1"/>
  <c r="E43" i="1"/>
  <c r="J43" i="1" s="1"/>
  <c r="F13" i="1"/>
  <c r="T25" i="2"/>
  <c r="M18" i="2" l="1"/>
  <c r="W18" i="2" s="1"/>
  <c r="X18" i="2" s="1"/>
  <c r="K13" i="1"/>
  <c r="V25" i="2"/>
  <c r="F43" i="1"/>
  <c r="K43" i="1" s="1"/>
  <c r="F55" i="1"/>
  <c r="K55" i="1" s="1"/>
  <c r="U25" i="2"/>
  <c r="W25" i="2" l="1"/>
  <c r="X25" i="2"/>
  <c r="V33" i="2" s="1"/>
</calcChain>
</file>

<file path=xl/sharedStrings.xml><?xml version="1.0" encoding="utf-8"?>
<sst xmlns="http://schemas.openxmlformats.org/spreadsheetml/2006/main" count="358" uniqueCount="218">
  <si>
    <t>EG ° Stufe</t>
  </si>
  <si>
    <t>SHK</t>
  </si>
  <si>
    <t>WHK</t>
  </si>
  <si>
    <t>SHK/WHK</t>
  </si>
  <si>
    <t>Entgelt- gruppe</t>
  </si>
  <si>
    <t>Wochenstd. im Projekt</t>
  </si>
  <si>
    <t>Brutto inkl. AG-Anteile in €</t>
  </si>
  <si>
    <t>Anzahl Monate im Projekt</t>
  </si>
  <si>
    <t>Projekt:</t>
  </si>
  <si>
    <t>Projektleiter:</t>
  </si>
  <si>
    <t>Datum:</t>
  </si>
  <si>
    <t>Entgeltgruppe</t>
  </si>
  <si>
    <t>Stufe</t>
  </si>
  <si>
    <t>E 1</t>
  </si>
  <si>
    <t>E 2 bis E 8, E 2Ü</t>
  </si>
  <si>
    <t>E 9 bis E 15</t>
  </si>
  <si>
    <t>E 15Ü</t>
  </si>
  <si>
    <t>4a</t>
  </si>
  <si>
    <t>4b</t>
  </si>
  <si>
    <t>Stufenaufstieg</t>
  </si>
  <si>
    <t>Entsprechung</t>
  </si>
  <si>
    <t>E 13, Stufe 2</t>
  </si>
  <si>
    <t>E 13, Stufe 3</t>
  </si>
  <si>
    <t>E 14, Stufe 3</t>
  </si>
  <si>
    <t>E 14, Stufe 4</t>
  </si>
  <si>
    <t>E 14, Stufe 5</t>
  </si>
  <si>
    <t>E 13Ü, Stufe 2</t>
  </si>
  <si>
    <t>E 13Ü, Stufe 3</t>
  </si>
  <si>
    <t>E 13Ü, Stufe 4</t>
  </si>
  <si>
    <t>E 13Ü, Stufe 5</t>
  </si>
  <si>
    <t>E 13Ü, Stufe 6</t>
  </si>
  <si>
    <t>existiert nicht</t>
  </si>
  <si>
    <t>bei Einstellung</t>
  </si>
  <si>
    <t>nach 4 Jahren in Stufe 2</t>
  </si>
  <si>
    <t>nach 4 Jahren in Stufe 3
ges.: 8 Jahre</t>
  </si>
  <si>
    <t>nach 4 Jahren in Stufe 4
ges.: 12 Jahre</t>
  </si>
  <si>
    <t>nach 4 Jahren in Stufe 5
ges.: 16 Jahre</t>
  </si>
  <si>
    <t>nach 1 Jahr in Stufe 1</t>
  </si>
  <si>
    <t>nach 2 Jahren in Stufe 2
ges.: 3 Jahre</t>
  </si>
  <si>
    <t>nach 3 Jahren in Stufe 3
ges.: 6 Jahre</t>
  </si>
  <si>
    <t>nach 4 Jahren in Stufe 4
ges.: 10 Jahre</t>
  </si>
  <si>
    <t>nach 5 Jahren in Stufe 5
ges.: 15 Jahre</t>
  </si>
  <si>
    <t>nach 5 Jahren in Stufe 1</t>
  </si>
  <si>
    <t>nach 5 Jahren in Stufe 2
ges.: 10 Jahre</t>
  </si>
  <si>
    <t>nach 5 Jahren in Stufe 3
ges.: 15 Jahre</t>
  </si>
  <si>
    <t>nach 5 Jahren in Stufe 4
ges.: 20 Jahre</t>
  </si>
  <si>
    <t>Std.satz</t>
  </si>
  <si>
    <t xml:space="preserve">Hinweise: </t>
  </si>
  <si>
    <t xml:space="preserve">Quelle: </t>
  </si>
  <si>
    <t>http://oeffentlicher-dienst.info/</t>
  </si>
  <si>
    <t>nach 2 Jahren in Stufe 2</t>
  </si>
  <si>
    <t>nach 4 Jahren in Stufe 3
ges.: 6 Jahre</t>
  </si>
  <si>
    <t>nach 3 Jahren in Stufe 4a
ges.: 9 Jahre</t>
  </si>
  <si>
    <t>nach 3 Jahren in Stufe 4b
ges.: 12 Jahre</t>
  </si>
  <si>
    <t>Darstellung der Stufen im Gehaltsrechner</t>
  </si>
  <si>
    <t>Entgeltgruppe E 13Ü</t>
  </si>
  <si>
    <t>Einen Sonderfall stellt die Überleitungsgruppe E 13Ü dar, deren Stufe 4 zum einen in zwei Stufen 4a und 4b unterteilt wurde. Zum anderen wird die höchst mögliche Stufe 5 erst 2 Jahre später erreicht, als bei den anderen Entgeltgruppen des vergleichbaren gehobenen und höheren Diensts üblich.
Zu beachten ist außerdem, daß die Stufenentgelte von E 13Ü anfangs denen von E 13, später denen von E 14 entsprechen, damit E 13Ü also eine Kombination beider Entgeltgruppen darstellt.
Im Gehaltsrechner werden die Stufen der Entgeltgruppe E 13Ü von 2 bis 6 durchgezählt.</t>
  </si>
  <si>
    <t>Jahressumme</t>
  </si>
  <si>
    <t>GESAMT</t>
  </si>
  <si>
    <t>Summe Entgelte SHK/WHK</t>
  </si>
  <si>
    <t>Jahressonderzahlung in €</t>
  </si>
  <si>
    <t>E 15°1</t>
  </si>
  <si>
    <t>E 15°2</t>
  </si>
  <si>
    <t>E 15°3</t>
  </si>
  <si>
    <t>E 15°4</t>
  </si>
  <si>
    <t>E 15°5</t>
  </si>
  <si>
    <t>E 15°6</t>
  </si>
  <si>
    <t>E 15</t>
  </si>
  <si>
    <t>E 14</t>
  </si>
  <si>
    <t>E 13Ü</t>
  </si>
  <si>
    <t>E 12</t>
  </si>
  <si>
    <t>E 11</t>
  </si>
  <si>
    <t>E 10</t>
  </si>
  <si>
    <t>E 8</t>
  </si>
  <si>
    <t>E 7</t>
  </si>
  <si>
    <t>E 6</t>
  </si>
  <si>
    <t>E 5</t>
  </si>
  <si>
    <t>E 4</t>
  </si>
  <si>
    <t>E 3</t>
  </si>
  <si>
    <t>E 2</t>
  </si>
  <si>
    <t>E 2Ü</t>
  </si>
  <si>
    <t>E 13</t>
  </si>
  <si>
    <t>E 10°2</t>
  </si>
  <si>
    <t>E 15Ü°2</t>
  </si>
  <si>
    <t>E 15Ü°1</t>
  </si>
  <si>
    <t>E 15Ü°3</t>
  </si>
  <si>
    <t>E 15Ü°4</t>
  </si>
  <si>
    <t>E 15Ü°5</t>
  </si>
  <si>
    <t>E 15Ü°6</t>
  </si>
  <si>
    <t>E 14°1</t>
  </si>
  <si>
    <t>E 14°2</t>
  </si>
  <si>
    <t>E 14°3</t>
  </si>
  <si>
    <t>E 14°4</t>
  </si>
  <si>
    <t>E 14°5</t>
  </si>
  <si>
    <t>E 14°6</t>
  </si>
  <si>
    <t>E 13Ü°1</t>
  </si>
  <si>
    <t>E 13Ü°2</t>
  </si>
  <si>
    <t>E 13Ü°3</t>
  </si>
  <si>
    <t>E 13Ü°4</t>
  </si>
  <si>
    <t>E 13Ü°5</t>
  </si>
  <si>
    <t>E 13Ü°6</t>
  </si>
  <si>
    <t>E 13°1</t>
  </si>
  <si>
    <t>E 13°2</t>
  </si>
  <si>
    <t>E 13°3</t>
  </si>
  <si>
    <t>E 13°4</t>
  </si>
  <si>
    <t>E 13°5</t>
  </si>
  <si>
    <t>E 13°6</t>
  </si>
  <si>
    <t>E 12°1</t>
  </si>
  <si>
    <t>E 12°2</t>
  </si>
  <si>
    <t>E 12°3</t>
  </si>
  <si>
    <t>E 12°4</t>
  </si>
  <si>
    <t>E 12°5</t>
  </si>
  <si>
    <t>E 12°6</t>
  </si>
  <si>
    <t>E 11°1</t>
  </si>
  <si>
    <t>E 11°2</t>
  </si>
  <si>
    <t>E 11°3</t>
  </si>
  <si>
    <t>E 11°4</t>
  </si>
  <si>
    <t>E 11°5</t>
  </si>
  <si>
    <t>E 11°6</t>
  </si>
  <si>
    <t>E 10°1</t>
  </si>
  <si>
    <t>E 10°3</t>
  </si>
  <si>
    <t>E 10°4</t>
  </si>
  <si>
    <t>E 10°5</t>
  </si>
  <si>
    <t>E 10°6</t>
  </si>
  <si>
    <t>E 8°1</t>
  </si>
  <si>
    <t>E 8°2</t>
  </si>
  <si>
    <t>E 8°3</t>
  </si>
  <si>
    <t>E 8°4</t>
  </si>
  <si>
    <t>E 8°5</t>
  </si>
  <si>
    <t>E 8°6</t>
  </si>
  <si>
    <t>E 7°1</t>
  </si>
  <si>
    <t>E 7°2</t>
  </si>
  <si>
    <t>E 7°3</t>
  </si>
  <si>
    <t>E 7°4</t>
  </si>
  <si>
    <t>E 7°5</t>
  </si>
  <si>
    <t>E 7°6</t>
  </si>
  <si>
    <t>E 6°1</t>
  </si>
  <si>
    <t>E 6°2</t>
  </si>
  <si>
    <t>E 6°3</t>
  </si>
  <si>
    <t>E 6°4</t>
  </si>
  <si>
    <t>E 6°5</t>
  </si>
  <si>
    <t>E 6°6</t>
  </si>
  <si>
    <t>E 5°1</t>
  </si>
  <si>
    <t>E 5°2</t>
  </si>
  <si>
    <t>E 5°3</t>
  </si>
  <si>
    <t>E 5°4</t>
  </si>
  <si>
    <t>E 5°5</t>
  </si>
  <si>
    <t>E 5°6</t>
  </si>
  <si>
    <t>E 4°1</t>
  </si>
  <si>
    <t>E 4°2</t>
  </si>
  <si>
    <t>E 4°3</t>
  </si>
  <si>
    <t>E 4°4</t>
  </si>
  <si>
    <t>E 4°5</t>
  </si>
  <si>
    <t>E 4°6</t>
  </si>
  <si>
    <t>E 3°1</t>
  </si>
  <si>
    <t>E 3°2</t>
  </si>
  <si>
    <t>E 3°3</t>
  </si>
  <si>
    <t>E 3°4</t>
  </si>
  <si>
    <t>E 3°5</t>
  </si>
  <si>
    <t>E 3°6</t>
  </si>
  <si>
    <t>E 2Ü°1</t>
  </si>
  <si>
    <t>E 2Ü°2</t>
  </si>
  <si>
    <t>E 2Ü°3</t>
  </si>
  <si>
    <t>E 2Ü°4</t>
  </si>
  <si>
    <t>E 2Ü°5</t>
  </si>
  <si>
    <t>E 2Ü°6</t>
  </si>
  <si>
    <t>E 2°1</t>
  </si>
  <si>
    <t>E 2°2</t>
  </si>
  <si>
    <t>E 2°3</t>
  </si>
  <si>
    <t>E 2°4</t>
  </si>
  <si>
    <t>E 2°5</t>
  </si>
  <si>
    <t>E 2°6</t>
  </si>
  <si>
    <t>E 1°1</t>
  </si>
  <si>
    <t>E 1°2</t>
  </si>
  <si>
    <t>E 1°3</t>
  </si>
  <si>
    <t>E 1°4</t>
  </si>
  <si>
    <t>E 1°5</t>
  </si>
  <si>
    <t>E 1°6</t>
  </si>
  <si>
    <t>Bitte beachten Sie eventuelle Stufenaufstiege, insbesondere bei namentlich bekanntem Personal.</t>
  </si>
  <si>
    <t>Projektnummer:</t>
  </si>
  <si>
    <t>vollständig</t>
  </si>
  <si>
    <t>nein</t>
  </si>
  <si>
    <t>anteilig</t>
  </si>
  <si>
    <t>E 9a</t>
  </si>
  <si>
    <t>E 9b</t>
  </si>
  <si>
    <t>E 9b°1</t>
  </si>
  <si>
    <t>E 9b°2</t>
  </si>
  <si>
    <t>E 9b°3</t>
  </si>
  <si>
    <t>E 9b°4</t>
  </si>
  <si>
    <t>E 9b°5</t>
  </si>
  <si>
    <t>E 9b°6</t>
  </si>
  <si>
    <t>E 9a°1</t>
  </si>
  <si>
    <t>E 9a°2</t>
  </si>
  <si>
    <t>E 9a°3</t>
  </si>
  <si>
    <t>E 9a°4</t>
  </si>
  <si>
    <t>E 9a°5</t>
  </si>
  <si>
    <t>E 9a°6</t>
  </si>
  <si>
    <t>Die Jahressonderzahlung kann entsprechend der Vorgaben der Mittelgeber vollständig, anteilig entsprechend der Anzahl der Monate im Projekt oder gar nicht kalkuliert werden.</t>
  </si>
  <si>
    <t>2024 inkl. AGA</t>
  </si>
  <si>
    <t>2025 inkl. AGA</t>
  </si>
  <si>
    <t>JSZ 2024</t>
  </si>
  <si>
    <t>JSZ 2025</t>
  </si>
  <si>
    <t>nach 5 Jahren in Stufe 5
ges.: 17 Jahre</t>
  </si>
  <si>
    <t>E 14, Stufe 6</t>
  </si>
  <si>
    <t>2026 inkl. AGA</t>
  </si>
  <si>
    <t>JSZ 2026</t>
  </si>
  <si>
    <t>2027 inkl. AGA</t>
  </si>
  <si>
    <t>JSZ 2027</t>
  </si>
  <si>
    <r>
      <t xml:space="preserve">2024 
</t>
    </r>
    <r>
      <rPr>
        <sz val="8"/>
        <color rgb="FFFF0000"/>
        <rFont val="Arial"/>
        <family val="2"/>
      </rPr>
      <t>bis 10/2024</t>
    </r>
  </si>
  <si>
    <r>
      <t xml:space="preserve">2024
</t>
    </r>
    <r>
      <rPr>
        <sz val="8"/>
        <color rgb="FFFF0000"/>
        <rFont val="Arial"/>
        <family val="2"/>
      </rPr>
      <t>ab 11/2024</t>
    </r>
  </si>
  <si>
    <r>
      <t xml:space="preserve">2024
</t>
    </r>
    <r>
      <rPr>
        <sz val="9"/>
        <rFont val="Arial"/>
        <family val="2"/>
      </rPr>
      <t>bis 10/2024</t>
    </r>
  </si>
  <si>
    <t>ab 11/2024</t>
  </si>
  <si>
    <r>
      <t xml:space="preserve">2024
</t>
    </r>
    <r>
      <rPr>
        <sz val="8"/>
        <rFont val="Arial"/>
        <family val="2"/>
      </rPr>
      <t>bis 10/2024</t>
    </r>
  </si>
  <si>
    <t>Die gelb hinterlegten Felder sind ausfüllbar. Kalkulationsgrundlage ist der Tarifvertrag TV-L 2023. Ab 2026 wird eine 3%-ige jährliche Tarifsteigerung angesetzt.</t>
  </si>
  <si>
    <r>
      <t xml:space="preserve">2024
</t>
    </r>
    <r>
      <rPr>
        <sz val="8"/>
        <rFont val="Arial"/>
        <family val="2"/>
      </rPr>
      <t>ab 11/2024</t>
    </r>
  </si>
  <si>
    <r>
      <t xml:space="preserve">2024
</t>
    </r>
    <r>
      <rPr>
        <sz val="9"/>
        <rFont val="Arial"/>
        <family val="2"/>
      </rPr>
      <t>ab 11/2024</t>
    </r>
  </si>
  <si>
    <r>
      <t xml:space="preserve">2024
</t>
    </r>
    <r>
      <rPr>
        <sz val="8"/>
        <color rgb="FFFF0000"/>
        <rFont val="Arial"/>
        <family val="2"/>
      </rPr>
      <t>bis 10/2024</t>
    </r>
  </si>
  <si>
    <t>studentische/wissenschaftliche Hilfskräfte - Stundensätze: SHK 13,25 € / WHK 14,25 € zzgl. SV-Beitrag i. H. v. 28,24%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</si>
</sst>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5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7"/>
      <name val="Arial"/>
      <family val="2"/>
    </font>
    <font>
      <b/>
      <sz val="12"/>
      <color rgb="FF000070"/>
      <name val="Arial"/>
      <family val="2"/>
    </font>
    <font>
      <sz val="12"/>
      <color rgb="FF000070"/>
      <name val="Arial"/>
      <family val="2"/>
    </font>
    <font>
      <sz val="15"/>
      <color rgb="FFFF72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color rgb="FF2F6AAE"/>
      <name val="Arial"/>
      <family val="2"/>
    </font>
    <font>
      <sz val="10"/>
      <color indexed="8"/>
      <name val="Arial"/>
      <family val="2"/>
    </font>
    <font>
      <b/>
      <sz val="10"/>
      <color rgb="FF2F6AAE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indexed="8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9"/>
      <color rgb="FF000000"/>
      <name val="Verdana"/>
      <family val="2"/>
    </font>
    <font>
      <sz val="9"/>
      <color rgb="FFC00000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bgColor theme="0" tint="-0.24994659260841701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9" fillId="0" borderId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4" fillId="0" borderId="0" xfId="0" applyFont="1" applyAlignment="1">
      <alignment wrapText="1"/>
    </xf>
    <xf numFmtId="4" fontId="0" fillId="3" borderId="0" xfId="0" applyNumberFormat="1" applyFill="1"/>
    <xf numFmtId="4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4" fontId="12" fillId="0" borderId="6" xfId="0" applyNumberFormat="1" applyFont="1" applyBorder="1" applyAlignment="1" applyProtection="1">
      <alignment vertical="center"/>
      <protection hidden="1"/>
    </xf>
    <xf numFmtId="4" fontId="12" fillId="0" borderId="5" xfId="0" applyNumberFormat="1" applyFont="1" applyBorder="1" applyAlignment="1">
      <alignment horizontal="right" vertical="center"/>
    </xf>
    <xf numFmtId="4" fontId="12" fillId="0" borderId="5" xfId="0" applyNumberFormat="1" applyFont="1" applyBorder="1" applyAlignment="1" applyProtection="1">
      <alignment horizontal="right" vertical="center"/>
      <protection hidden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4" fontId="12" fillId="0" borderId="9" xfId="0" applyNumberFormat="1" applyFont="1" applyBorder="1" applyAlignment="1" applyProtection="1">
      <alignment vertical="center"/>
      <protection hidden="1"/>
    </xf>
    <xf numFmtId="4" fontId="12" fillId="0" borderId="7" xfId="0" applyNumberFormat="1" applyFont="1" applyBorder="1" applyAlignment="1">
      <alignment horizontal="right" vertical="center"/>
    </xf>
    <xf numFmtId="4" fontId="12" fillId="0" borderId="7" xfId="0" applyNumberFormat="1" applyFont="1" applyBorder="1" applyAlignment="1" applyProtection="1">
      <alignment horizontal="right" vertical="center"/>
      <protection hidden="1"/>
    </xf>
    <xf numFmtId="0" fontId="0" fillId="5" borderId="9" xfId="0" applyFill="1" applyBorder="1" applyAlignment="1" applyProtection="1">
      <alignment horizontal="center" vertical="center"/>
      <protection locked="0" hidden="1"/>
    </xf>
    <xf numFmtId="0" fontId="3" fillId="4" borderId="0" xfId="0" applyFont="1" applyFill="1"/>
    <xf numFmtId="0" fontId="0" fillId="4" borderId="0" xfId="0" applyFill="1" applyAlignment="1">
      <alignment horizontal="left"/>
    </xf>
    <xf numFmtId="4" fontId="10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0" fillId="4" borderId="4" xfId="0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5" borderId="7" xfId="0" applyFill="1" applyBorder="1" applyAlignment="1" applyProtection="1">
      <alignment horizontal="center" vertical="center"/>
      <protection locked="0"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0" fillId="4" borderId="0" xfId="0" applyFill="1" applyAlignment="1">
      <alignment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4" fillId="0" borderId="12" xfId="0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3" fillId="0" borderId="1" xfId="0" applyFont="1" applyBorder="1" applyAlignment="1" applyProtection="1">
      <alignment horizontal="center" vertical="center" wrapText="1"/>
      <protection hidden="1"/>
    </xf>
    <xf numFmtId="4" fontId="0" fillId="0" borderId="9" xfId="0" applyNumberFormat="1" applyBorder="1" applyAlignment="1" applyProtection="1">
      <alignment horizontal="right" vertical="center"/>
      <protection hidden="1"/>
    </xf>
    <xf numFmtId="164" fontId="0" fillId="2" borderId="9" xfId="0" applyNumberFormat="1" applyFill="1" applyBorder="1" applyAlignment="1" applyProtection="1">
      <alignment horizontal="right" vertical="center"/>
      <protection hidden="1"/>
    </xf>
    <xf numFmtId="4" fontId="17" fillId="0" borderId="4" xfId="0" applyNumberFormat="1" applyFont="1" applyBorder="1" applyAlignment="1" applyProtection="1">
      <alignment vertical="center"/>
      <protection hidden="1"/>
    </xf>
    <xf numFmtId="164" fontId="3" fillId="2" borderId="4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>
      <alignment horizontal="right" vertical="center" indent="1"/>
    </xf>
    <xf numFmtId="164" fontId="0" fillId="2" borderId="13" xfId="0" applyNumberFormat="1" applyFill="1" applyBorder="1" applyAlignment="1" applyProtection="1">
      <alignment horizontal="right" vertical="center"/>
      <protection hidden="1"/>
    </xf>
    <xf numFmtId="164" fontId="0" fillId="2" borderId="6" xfId="0" applyNumberFormat="1" applyFill="1" applyBorder="1" applyAlignment="1" applyProtection="1">
      <alignment horizontal="right" vertical="center"/>
      <protection hidden="1"/>
    </xf>
    <xf numFmtId="2" fontId="0" fillId="0" borderId="6" xfId="0" applyNumberFormat="1" applyBorder="1" applyAlignment="1" applyProtection="1">
      <alignment horizontal="center" vertical="center"/>
      <protection hidden="1"/>
    </xf>
    <xf numFmtId="0" fontId="0" fillId="4" borderId="0" xfId="0" applyFill="1" applyAlignment="1">
      <alignment horizontal="left" indent="3"/>
    </xf>
    <xf numFmtId="0" fontId="3" fillId="4" borderId="0" xfId="0" applyFont="1" applyFill="1" applyAlignment="1">
      <alignment horizontal="left" indent="5"/>
    </xf>
    <xf numFmtId="0" fontId="3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" fontId="12" fillId="0" borderId="15" xfId="0" applyNumberFormat="1" applyFont="1" applyBorder="1" applyAlignment="1" applyProtection="1">
      <alignment vertical="center"/>
      <protection hidden="1"/>
    </xf>
    <xf numFmtId="4" fontId="12" fillId="0" borderId="8" xfId="0" applyNumberFormat="1" applyFont="1" applyBorder="1" applyAlignment="1">
      <alignment horizontal="right" vertical="center"/>
    </xf>
    <xf numFmtId="4" fontId="12" fillId="0" borderId="8" xfId="0" applyNumberFormat="1" applyFont="1" applyBorder="1" applyAlignment="1" applyProtection="1">
      <alignment horizontal="right" vertical="center"/>
      <protection hidden="1"/>
    </xf>
    <xf numFmtId="2" fontId="0" fillId="0" borderId="13" xfId="0" applyNumberFormat="1" applyBorder="1" applyAlignment="1" applyProtection="1">
      <alignment horizontal="center" vertical="center"/>
      <protection hidden="1"/>
    </xf>
    <xf numFmtId="164" fontId="0" fillId="2" borderId="11" xfId="0" applyNumberFormat="1" applyFill="1" applyBorder="1" applyAlignment="1" applyProtection="1">
      <alignment horizontal="right" vertical="center"/>
      <protection hidden="1"/>
    </xf>
    <xf numFmtId="0" fontId="14" fillId="4" borderId="0" xfId="5" applyFill="1" applyAlignment="1" applyProtection="1">
      <alignment horizontal="left"/>
      <protection locked="0" hidden="1"/>
    </xf>
    <xf numFmtId="0" fontId="0" fillId="4" borderId="0" xfId="0" applyFill="1" applyAlignment="1">
      <alignment horizontal="left" vertical="top"/>
    </xf>
    <xf numFmtId="0" fontId="0" fillId="0" borderId="0" xfId="0" applyProtection="1">
      <protection locked="0"/>
    </xf>
    <xf numFmtId="4" fontId="0" fillId="2" borderId="0" xfId="0" applyNumberFormat="1" applyFill="1"/>
    <xf numFmtId="0" fontId="14" fillId="4" borderId="0" xfId="5" applyFill="1" applyAlignment="1" applyProtection="1">
      <protection locked="0" hidden="1"/>
    </xf>
    <xf numFmtId="0" fontId="3" fillId="0" borderId="0" xfId="0" applyFont="1"/>
    <xf numFmtId="0" fontId="0" fillId="5" borderId="16" xfId="0" applyFill="1" applyBorder="1" applyAlignment="1" applyProtection="1">
      <alignment horizontal="center" vertical="center"/>
      <protection locked="0" hidden="1"/>
    </xf>
    <xf numFmtId="0" fontId="19" fillId="0" borderId="6" xfId="0" applyFont="1" applyBorder="1" applyAlignment="1">
      <alignment vertical="center"/>
    </xf>
    <xf numFmtId="0" fontId="20" fillId="0" borderId="0" xfId="0" applyFont="1"/>
    <xf numFmtId="4" fontId="12" fillId="0" borderId="18" xfId="0" applyNumberFormat="1" applyFont="1" applyBorder="1" applyAlignment="1" applyProtection="1">
      <alignment horizontal="right" vertical="center" wrapText="1"/>
      <protection hidden="1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center"/>
    </xf>
    <xf numFmtId="0" fontId="0" fillId="5" borderId="17" xfId="0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/>
    </xf>
    <xf numFmtId="0" fontId="21" fillId="4" borderId="0" xfId="0" applyFont="1" applyFill="1" applyAlignment="1">
      <alignment horizontal="left" vertical="top" wrapText="1"/>
    </xf>
    <xf numFmtId="0" fontId="0" fillId="4" borderId="0" xfId="5" applyFont="1" applyFill="1" applyAlignment="1" applyProtection="1">
      <protection locked="0" hidden="1"/>
    </xf>
    <xf numFmtId="0" fontId="14" fillId="4" borderId="0" xfId="5" applyFill="1" applyAlignment="1" applyProtection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vertical="top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4" fillId="3" borderId="4" xfId="0" applyFont="1" applyFill="1" applyBorder="1" applyAlignment="1">
      <alignment horizontal="center" vertical="center"/>
    </xf>
    <xf numFmtId="164" fontId="10" fillId="0" borderId="0" xfId="0" applyNumberFormat="1" applyFont="1"/>
    <xf numFmtId="0" fontId="3" fillId="6" borderId="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hidden="1"/>
    </xf>
    <xf numFmtId="0" fontId="21" fillId="4" borderId="0" xfId="0" applyFont="1" applyFill="1" applyAlignment="1">
      <alignment horizontal="left" vertical="top" wrapText="1"/>
    </xf>
    <xf numFmtId="0" fontId="0" fillId="5" borderId="10" xfId="0" applyFill="1" applyBorder="1" applyAlignment="1" applyProtection="1">
      <alignment horizontal="center"/>
      <protection locked="0"/>
    </xf>
    <xf numFmtId="14" fontId="0" fillId="5" borderId="10" xfId="0" applyNumberFormat="1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left"/>
      <protection locked="0"/>
    </xf>
    <xf numFmtId="4" fontId="3" fillId="4" borderId="1" xfId="0" applyNumberFormat="1" applyFont="1" applyFill="1" applyBorder="1" applyAlignment="1" applyProtection="1">
      <alignment horizontal="center" vertical="center" wrapText="1"/>
      <protection hidden="1"/>
    </xf>
    <xf numFmtId="4" fontId="3" fillId="4" borderId="3" xfId="0" applyNumberFormat="1" applyFont="1" applyFill="1" applyBorder="1" applyAlignment="1" applyProtection="1">
      <alignment horizontal="center" vertical="center" wrapText="1"/>
      <protection hidden="1"/>
    </xf>
    <xf numFmtId="4" fontId="3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>
      <alignment horizontal="center"/>
    </xf>
    <xf numFmtId="0" fontId="15" fillId="0" borderId="1" xfId="0" applyFont="1" applyBorder="1" applyAlignment="1" applyProtection="1">
      <alignment horizontal="right" vertical="center" indent="1"/>
      <protection hidden="1"/>
    </xf>
    <xf numFmtId="0" fontId="15" fillId="0" borderId="3" xfId="0" applyFont="1" applyBorder="1" applyAlignment="1" applyProtection="1">
      <alignment horizontal="right" vertical="center" indent="1"/>
      <protection hidden="1"/>
    </xf>
    <xf numFmtId="0" fontId="15" fillId="0" borderId="2" xfId="0" applyFont="1" applyBorder="1" applyAlignment="1" applyProtection="1">
      <alignment horizontal="right" vertical="center" indent="1"/>
      <protection hidden="1"/>
    </xf>
    <xf numFmtId="0" fontId="13" fillId="0" borderId="0" xfId="0" applyFont="1" applyAlignment="1">
      <alignment horizontal="right" vertical="center"/>
    </xf>
    <xf numFmtId="164" fontId="18" fillId="0" borderId="14" xfId="4" applyNumberFormat="1" applyFont="1" applyFill="1" applyBorder="1" applyAlignment="1" applyProtection="1">
      <alignment horizontal="right" vertical="center"/>
      <protection hidden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17" fillId="0" borderId="1" xfId="0" applyNumberFormat="1" applyFont="1" applyBorder="1" applyAlignment="1" applyProtection="1">
      <alignment horizontal="center" vertical="center"/>
      <protection hidden="1"/>
    </xf>
    <xf numFmtId="4" fontId="17" fillId="0" borderId="3" xfId="0" applyNumberFormat="1" applyFont="1" applyBorder="1" applyAlignment="1" applyProtection="1">
      <alignment horizontal="center" vertical="center"/>
      <protection hidden="1"/>
    </xf>
    <xf numFmtId="4" fontId="17" fillId="0" borderId="2" xfId="0" applyNumberFormat="1" applyFont="1" applyBorder="1" applyAlignment="1" applyProtection="1">
      <alignment horizontal="center" vertical="center"/>
      <protection hidden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4" fontId="3" fillId="2" borderId="17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 applyProtection="1">
      <alignment horizontal="center" vertical="center" wrapText="1"/>
      <protection hidden="1"/>
    </xf>
    <xf numFmtId="0" fontId="0" fillId="4" borderId="17" xfId="0" applyFill="1" applyBorder="1" applyAlignment="1" applyProtection="1">
      <alignment horizontal="center" vertical="center" wrapText="1"/>
      <protection hidden="1"/>
    </xf>
    <xf numFmtId="4" fontId="3" fillId="4" borderId="13" xfId="0" applyNumberFormat="1" applyFont="1" applyFill="1" applyBorder="1" applyAlignment="1" applyProtection="1">
      <alignment horizontal="center" vertical="center" wrapText="1"/>
      <protection hidden="1"/>
    </xf>
    <xf numFmtId="4" fontId="3" fillId="4" borderId="11" xfId="0" applyNumberFormat="1" applyFont="1" applyFill="1" applyBorder="1" applyAlignment="1" applyProtection="1">
      <alignment horizontal="center" vertical="center" wrapText="1"/>
      <protection hidden="1"/>
    </xf>
    <xf numFmtId="4" fontId="3" fillId="4" borderId="17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0" borderId="13" xfId="0" applyFont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wrapText="1"/>
      <protection hidden="1"/>
    </xf>
    <xf numFmtId="0" fontId="3" fillId="0" borderId="17" xfId="0" applyFont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>
      <alignment horizontal="center" vertical="center" wrapText="1"/>
    </xf>
    <xf numFmtId="0" fontId="16" fillId="0" borderId="0" xfId="5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6">
    <cellStyle name="Link" xfId="5" builtinId="8"/>
    <cellStyle name="Prozent 2" xfId="1" xr:uid="{00000000-0005-0000-0000-000001000000}"/>
    <cellStyle name="Standard" xfId="0" builtinId="0"/>
    <cellStyle name="Standard 2" xfId="2" xr:uid="{00000000-0005-0000-0000-000003000000}"/>
    <cellStyle name="Standard 4" xfId="3" xr:uid="{00000000-0005-0000-0000-000004000000}"/>
    <cellStyle name="Währung 2" xfId="4" xr:uid="{00000000-0005-0000-0000-000005000000}"/>
  </cellStyles>
  <dxfs count="10">
    <dxf>
      <font>
        <color theme="0"/>
      </font>
    </dxf>
    <dxf>
      <font>
        <color theme="0" tint="-0.34998626667073579"/>
      </font>
      <fill>
        <patternFill>
          <fgColor theme="0" tint="-0.34998626667073579"/>
          <bgColor theme="0" tint="-0.34998626667073579"/>
        </patternFill>
      </fill>
    </dxf>
    <dxf>
      <font>
        <color theme="0" tint="-0.34998626667073579"/>
      </font>
      <fill>
        <patternFill patternType="solid">
          <fgColor theme="0" tint="-0.34998626667073579"/>
          <bgColor theme="0" tint="-0.34998626667073579"/>
        </patternFill>
      </fill>
    </dxf>
    <dxf>
      <font>
        <color theme="0" tint="-0.34998626667073579"/>
      </font>
      <fill>
        <patternFill>
          <fgColor theme="0" tint="-0.34998626667073579"/>
          <bgColor theme="0" tint="-0.34998626667073579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rgb="FF92D050"/>
        </patternFill>
      </fill>
    </dxf>
    <dxf>
      <font>
        <color rgb="FFC00000"/>
      </font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>
          <fgColor theme="0" tint="-0.34998626667073579"/>
          <bgColor theme="0" tint="-0.34998626667073579"/>
        </patternFill>
      </fill>
    </dxf>
    <dxf>
      <fill>
        <patternFill patternType="darkUp">
          <bgColor theme="1" tint="0.499984740745262"/>
        </patternFill>
      </fill>
    </dxf>
  </dxfs>
  <tableStyles count="0" defaultTableStyle="TableStyleMedium2" defaultPivotStyle="PivotStyleLight16"/>
  <colors>
    <mruColors>
      <color rgb="FF79797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" name="Text Box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" name="Text Box 1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" name="Text Box 1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" name="Text Box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" name="Text Box 2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" name="Text Box 2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" name="Text Box 2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" name="Text Box 2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" name="Text Box 2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" name="Text Box 2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" name="Text Box 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" name="Text Box 3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" name="Text Box 3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2" name="Text Box 3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3" name="Text Box 3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4" name="Text Box 3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5" name="Text Box 3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6" name="Text Box 3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7" name="Text Box 4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8" name="Text Box 4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9" name="Text Box 4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0" name="Text Box 4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2" name="Text Box 45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3" name="Text Box 4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4" name="Text Box 4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5" name="Text Box 4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6" name="Text Box 4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7" name="Text Box 5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8" name="Text Box 5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49" name="Text Box 5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0" name="Text Box 5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1" name="Text Box 5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2" name="Text Box 55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3" name="Text Box 5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4" name="Text Box 5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5" name="Text Box 5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6" name="Text Box 59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7" name="Text Box 6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8" name="Text Box 6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59" name="Text Box 6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0" name="Text Box 6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1" name="Text Box 6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2" name="Text Box 6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3" name="Text Box 6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4" name="Text Box 6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5" name="Text Box 6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6" name="Text Box 6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7" name="Text Box 7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8" name="Text Box 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69" name="Text Box 7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0" name="Text Box 7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1" name="Text Box 7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2" name="Text Box 7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3" name="Text Box 7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4" name="Text Box 7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5" name="Text Box 7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6" name="Text Box 79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7" name="Text Box 80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8" name="Text Box 8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79" name="Text Box 8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0" name="Text Box 8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1" name="Text Box 8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2" name="Text Box 85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3" name="Text Box 86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4" name="Text Box 87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5" name="Text Box 88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6" name="Text Box 89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7" name="Text Box 90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8" name="Text Box 9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89" name="Text Box 92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0" name="Text Box 9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1" name="Text Box 94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2" name="Text Box 9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3" name="Text Box 9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4" name="Text Box 97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5" name="Text Box 98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6" name="Text Box 99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7" name="Text Box 100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8" name="Text Box 10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99" name="Text Box 10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0" name="Text Box 10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1" name="Text Box 10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2" name="Text Box 10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3" name="Text Box 10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4" name="Text Box 10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5" name="Text Box 10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6" name="Text Box 109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7" name="Text Box 110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8" name="Text Box 11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09" name="Text Box 112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0" name="Text Box 11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1" name="Text Box 114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2" name="Text Box 11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3" name="Text Box 11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4" name="Text Box 117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5" name="Text Box 118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6" name="Text Box 119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7" name="Text Box 12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8" name="Text Box 12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19" name="Text Box 12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0" name="Text Box 12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1" name="Text Box 12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2" name="Text Box 12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3" name="Text Box 12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4" name="Text Box 12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5" name="Text Box 12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6" name="Text Box 129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7" name="Text Box 130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8" name="Text Box 13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29" name="Text Box 13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0" name="Text Box 13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1" name="Text Box 134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2" name="Text Box 13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3" name="Text Box 13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4" name="Text Box 137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5" name="Text Box 138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6" name="Text Box 139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7" name="Text Box 140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8" name="Text Box 14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39" name="Text Box 14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0" name="Text Box 14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1" name="Text Box 144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2" name="Text Box 14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3" name="Text Box 14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4" name="Text Box 14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5" name="Text Box 148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6" name="Text Box 149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7" name="Text Box 150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8" name="Text Box 15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49" name="Text Box 15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0" name="Text Box 15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1" name="Text Box 154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2" name="Text Box 15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3" name="Text Box 156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4" name="Text Box 15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5" name="Text Box 158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6" name="Text Box 159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7" name="Text Box 160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8" name="Text Box 16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59" name="Text Box 16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0" name="Text Box 16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1" name="Text Box 16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2" name="Text Box 16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3" name="Text Box 16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4" name="Text Box 16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5" name="Text Box 16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6" name="Text Box 169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7" name="Text Box 170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8" name="Text Box 17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69" name="Text Box 17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0" name="Text Box 17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1" name="Text Box 174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2" name="Text Box 175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3" name="Text Box 176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4" name="Text Box 177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5" name="Text Box 178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6" name="Text Box 179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7" name="Text Box 180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8" name="Text Box 18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79" name="Text Box 18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0" name="Text Box 18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1" name="Text Box 18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2" name="Text Box 185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3" name="Text Box 186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4" name="Text Box 18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5" name="Text Box 188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6" name="Text Box 189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7" name="Text Box 190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8" name="Text Box 19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89" name="Text Box 19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0" name="Text Box 19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1" name="Text Box 194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2" name="Text Box 195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3" name="Text Box 196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4" name="Text Box 197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5" name="Text Box 198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6" name="Text Box 199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7" name="Text Box 200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8" name="Text Box 20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199" name="Text Box 20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0" name="Text Box 20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1" name="Text Box 204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2" name="Text Box 205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3" name="Text Box 206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4" name="Text Box 207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5" name="Text Box 208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6" name="Text Box 209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7" name="Text Box 210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8" name="Text Box 21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09" name="Text Box 21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0" name="Text Box 21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1" name="Text Box 21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2" name="Text Box 215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3" name="Text Box 216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4" name="Text Box 217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5" name="Text Box 218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6" name="Text Box 219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7" name="Text Box 220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8" name="Text Box 22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19" name="Text Box 22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0" name="Text Box 22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1" name="Text Box 224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2" name="Text Box 225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3" name="Text Box 226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4" name="Text Box 227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5" name="Text Box 228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6" name="Text Box 229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7" name="Text Box 230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8" name="Text Box 23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29" name="Text Box 23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0" name="Text Box 23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1" name="Text Box 234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2" name="Text Box 23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3" name="Text Box 236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4" name="Text Box 237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5" name="Text Box 238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6" name="Text Box 239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7" name="Text Box 240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8" name="Text Box 24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39" name="Text Box 24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0" name="Text Box 24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1" name="Text Box 244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2" name="Text Box 245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3" name="Text Box 246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4" name="Text Box 247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5" name="Text Box 248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6" name="Text Box 249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7" name="Text Box 250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8" name="Text Box 25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49" name="Text Box 252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0" name="Text Box 25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1" name="Text Box 254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2" name="Text Box 255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3" name="Text Box 256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4" name="Text Box 257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5" name="Text Box 258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6" name="Text Box 259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7" name="Text Box 260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8" name="Text Box 26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59" name="Text Box 262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0" name="Text Box 26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1" name="Text Box 26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2" name="Text Box 265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3" name="Text Box 266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4" name="Text Box 267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5" name="Text Box 268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6" name="Text Box 269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7" name="Text Box 270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8" name="Text Box 27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69" name="Text Box 272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0" name="Text Box 27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1" name="Text Box 274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2" name="Text Box 27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3" name="Text Box 276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4" name="Text Box 277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5" name="Text Box 278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6" name="Text Box 279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7" name="Text Box 280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8" name="Text Box 28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79" name="Text Box 282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0" name="Text Box 28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1" name="Text Box 284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2" name="Text Box 285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3" name="Text Box 286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4" name="Text Box 287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5" name="Text Box 288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6" name="Text Box 289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7" name="Text Box 290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8" name="Text Box 29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89" name="Text Box 29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0" name="Text Box 29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1" name="Text Box 294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2" name="Text Box 295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3" name="Text Box 296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4" name="Text Box 297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5" name="Text Box 298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6" name="Text Box 299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7" name="Text Box 300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8" name="Text Box 30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299" name="Text Box 302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0" name="Text Box 30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1" name="Text Box 304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2" name="Text Box 305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3" name="Text Box 306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4" name="Text Box 307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5" name="Text Box 308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6" name="Text Box 309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7" name="Text Box 310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8" name="Text Box 31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09" name="Text Box 31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0" name="Text Box 31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1" name="Text Box 314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2" name="Text Box 315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3" name="Text Box 316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4" name="Text Box 317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5" name="Text Box 318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6" name="Text Box 319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7" name="Text Box 320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8" name="Text Box 32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19" name="Text Box 32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20" name="Text Box 32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21" name="Text Box 324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1552575</xdr:colOff>
      <xdr:row>33</xdr:row>
      <xdr:rowOff>0</xdr:rowOff>
    </xdr:from>
    <xdr:ext cx="76200" cy="209549"/>
    <xdr:sp macro="" textlink="">
      <xdr:nvSpPr>
        <xdr:cNvPr id="322" name="Text Box 325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1019175" y="15392400"/>
          <a:ext cx="76200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2.hs-mittweida.de\VWZ\DFW\Alle_DFW\4%20Homepage%20DFWT\EU-Trennungsrechnung%20Internet\2014\2014_07_03forschung_finzplan-end%20(Automatisch%20gespeicher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zierungsplan"/>
      <sheetName val="Kalkulationsschema 2014"/>
      <sheetName val="Kalkulationsschema 2015"/>
      <sheetName val="Kalkulationsschema 2016"/>
      <sheetName val="Tabelle4"/>
      <sheetName val="Entgelte"/>
      <sheetName val="Anlagen"/>
      <sheetName val="Tabelle1"/>
      <sheetName val="Tabelle2"/>
      <sheetName val="Tabelle3"/>
      <sheetName val="Tabelle5"/>
      <sheetName val="Tabelle6"/>
      <sheetName val="Gemeinkosten"/>
      <sheetName val="Tabelle7"/>
      <sheetName val="Tabelle8"/>
      <sheetName val="Kalkulationsschema_2014"/>
    </sheetNames>
    <sheetDataSet>
      <sheetData sheetId="0"/>
      <sheetData sheetId="1"/>
      <sheetData sheetId="2"/>
      <sheetData sheetId="3"/>
      <sheetData sheetId="4">
        <row r="1">
          <cell r="A1" t="str">
            <v>Über Haushaltmittel der Fakultät</v>
          </cell>
        </row>
        <row r="2">
          <cell r="A2" t="str">
            <v>Aus Überschüssen vorangegangener Projekte</v>
          </cell>
        </row>
        <row r="3">
          <cell r="A3" t="str">
            <v>Aus Einnahmen durch spätere Veräußerung an Dritte</v>
          </cell>
        </row>
      </sheetData>
      <sheetData sheetId="5">
        <row r="27">
          <cell r="A27" t="str">
            <v>EG ° Stufe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effentlicher-dienst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showGridLines="0" tabSelected="1" view="pageLayout" zoomScale="70" zoomScaleNormal="100" zoomScaleSheetLayoutView="100" zoomScalePageLayoutView="70" workbookViewId="0">
      <selection activeCell="B6" sqref="B6"/>
    </sheetView>
  </sheetViews>
  <sheetFormatPr baseColWidth="10" defaultColWidth="11.44140625" defaultRowHeight="13.2" x14ac:dyDescent="0.25"/>
  <cols>
    <col min="1" max="1" width="9.21875" style="11" customWidth="1"/>
    <col min="2" max="2" width="7.5546875" style="11" customWidth="1"/>
    <col min="3" max="3" width="6.5546875" style="11" customWidth="1"/>
    <col min="4" max="4" width="6.5546875" style="12" customWidth="1"/>
    <col min="5" max="7" width="5.21875" style="12" customWidth="1"/>
    <col min="8" max="8" width="11.21875" style="12" customWidth="1"/>
    <col min="9" max="13" width="9.21875" style="12" customWidth="1"/>
    <col min="14" max="18" width="9.77734375" style="11" customWidth="1"/>
    <col min="19" max="23" width="11.77734375" style="11" customWidth="1"/>
    <col min="24" max="24" width="15.21875" style="11" customWidth="1"/>
    <col min="25" max="25" width="1.21875" style="8" customWidth="1"/>
    <col min="26" max="16384" width="11.44140625" style="8"/>
  </cols>
  <sheetData>
    <row r="1" spans="1:27" x14ac:dyDescent="0.25">
      <c r="A1" s="31" t="s">
        <v>47</v>
      </c>
      <c r="B1" s="82" t="s">
        <v>213</v>
      </c>
      <c r="C1" s="82"/>
      <c r="D1" s="82"/>
      <c r="E1" s="82"/>
      <c r="F1" s="82"/>
      <c r="G1" s="60"/>
      <c r="L1" s="81"/>
      <c r="M1" s="81"/>
      <c r="N1"/>
      <c r="O1"/>
      <c r="P1"/>
      <c r="Q1"/>
      <c r="R1"/>
    </row>
    <row r="2" spans="1:27" x14ac:dyDescent="0.25">
      <c r="A2" s="31"/>
      <c r="B2" s="60" t="s">
        <v>197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89"/>
      <c r="U2" s="89"/>
      <c r="V2" s="89"/>
      <c r="W2" s="89"/>
      <c r="X2" s="89"/>
      <c r="Y2" s="60"/>
    </row>
    <row r="3" spans="1:27" x14ac:dyDescent="0.25">
      <c r="A3" s="31"/>
      <c r="B3" s="63" t="s">
        <v>178</v>
      </c>
      <c r="C3" s="63"/>
      <c r="D3" s="63"/>
      <c r="E3" s="63"/>
      <c r="F3" s="63"/>
      <c r="G3" s="59"/>
      <c r="H3" s="79"/>
      <c r="I3" s="79"/>
      <c r="J3" s="79"/>
      <c r="K3" s="79"/>
      <c r="L3" s="79"/>
      <c r="T3" s="89"/>
      <c r="U3" s="89"/>
      <c r="V3" s="89"/>
      <c r="W3" s="89"/>
      <c r="X3" s="89"/>
    </row>
    <row r="4" spans="1:27" x14ac:dyDescent="0.25">
      <c r="A4" s="31"/>
      <c r="B4" s="78" t="s">
        <v>217</v>
      </c>
      <c r="C4" s="63"/>
      <c r="D4" s="63"/>
      <c r="E4" s="63"/>
      <c r="F4" s="63"/>
      <c r="G4" s="59"/>
      <c r="I4" s="8"/>
      <c r="J4" s="40"/>
      <c r="K4" s="81"/>
      <c r="L4" s="81"/>
      <c r="M4" s="81"/>
      <c r="N4"/>
      <c r="T4" s="77"/>
      <c r="U4" s="77"/>
      <c r="V4" s="77"/>
      <c r="W4" s="77"/>
      <c r="X4" s="77"/>
    </row>
    <row r="5" spans="1:27" ht="12" customHeight="1" x14ac:dyDescent="0.25"/>
    <row r="6" spans="1:27" ht="19.5" customHeight="1" x14ac:dyDescent="0.25">
      <c r="A6" s="22" t="s">
        <v>8</v>
      </c>
      <c r="B6" s="61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51" t="s">
        <v>179</v>
      </c>
      <c r="U6" s="38"/>
      <c r="V6" s="90"/>
      <c r="W6" s="90"/>
      <c r="X6" s="90"/>
    </row>
    <row r="7" spans="1:27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39"/>
      <c r="P7" s="40"/>
      <c r="Q7" s="40"/>
      <c r="R7" s="40"/>
      <c r="S7" s="40"/>
      <c r="T7" s="50"/>
      <c r="U7" s="40"/>
      <c r="V7" s="23"/>
      <c r="W7" s="23"/>
      <c r="X7" s="23"/>
    </row>
    <row r="8" spans="1:27" ht="19.5" customHeight="1" x14ac:dyDescent="0.25">
      <c r="A8" s="22" t="s">
        <v>9</v>
      </c>
      <c r="B8" s="23"/>
      <c r="C8" s="92"/>
      <c r="D8" s="92"/>
      <c r="E8" s="92"/>
      <c r="F8" s="92"/>
      <c r="G8" s="92"/>
      <c r="H8" s="92"/>
      <c r="I8" s="23"/>
      <c r="J8" s="23"/>
      <c r="K8" s="23"/>
      <c r="L8" s="23"/>
      <c r="M8" s="23"/>
      <c r="N8" s="64"/>
      <c r="P8" s="64"/>
      <c r="Q8" s="64"/>
      <c r="R8" s="64"/>
      <c r="S8" s="64"/>
      <c r="T8" s="51" t="s">
        <v>10</v>
      </c>
      <c r="U8" s="38"/>
      <c r="V8" s="91"/>
      <c r="W8" s="91"/>
      <c r="X8" s="90"/>
    </row>
    <row r="9" spans="1:27" x14ac:dyDescent="0.25">
      <c r="N9" s="96" t="str">
        <f>IF(OR(C13&gt;0,D13&gt;0,E13&gt;0,F13&gt;0,G13&gt;0,C14&gt;0,D14&gt;0,E14&gt;0,F14&gt;0,G14&gt;0,C15&gt;0,D15&gt;0,E15&gt;0,F15&gt;0,G15&gt;0,C16&gt;0,D16&gt;0,E16&gt;0,F16&gt;0,G16&gt;0,C17&gt;0,D17&gt;0,E17&gt;0,F17&gt;0,G17&gt;0,C18&gt;0,D18&gt;0,E18&gt;0,F18&gt;0,G18&gt;0,C19&gt;0,D19&gt;0,E19&gt;0,F19&gt;0,G19&gt;0,C20&gt;0,D20&gt;0,E20&gt;0,F20&gt;0,G20&gt;0,C21&gt;0,D21&gt;0,E21&gt;0,F21&gt;0,G21&gt;0,C22&gt;0,D22&gt;0,E22&gt;0,F22&gt;0,G22&gt;0,C23&gt;0,D23&gt;0,E23&gt;0,F23&gt;0,G23&gt;0,C24&gt;0,D24&gt;0,E24&gt;0,F24&gt;0,G24&gt;0),"Bitte Auswahl bei Feld Jahressonderzahlung treffen!","0")</f>
        <v>0</v>
      </c>
      <c r="O9" s="96"/>
      <c r="P9" s="96"/>
      <c r="Q9" s="96"/>
      <c r="R9" s="96"/>
    </row>
    <row r="10" spans="1:27" s="9" customFormat="1" ht="17.25" customHeight="1" x14ac:dyDescent="0.2">
      <c r="A10" s="118" t="s">
        <v>4</v>
      </c>
      <c r="B10" s="116" t="s">
        <v>12</v>
      </c>
      <c r="C10" s="102" t="s">
        <v>7</v>
      </c>
      <c r="D10" s="103"/>
      <c r="E10" s="103"/>
      <c r="F10" s="103"/>
      <c r="G10" s="104"/>
      <c r="H10" s="113" t="s">
        <v>5</v>
      </c>
      <c r="I10" s="93" t="s">
        <v>6</v>
      </c>
      <c r="J10" s="94"/>
      <c r="K10" s="94"/>
      <c r="L10" s="94"/>
      <c r="M10" s="95"/>
      <c r="N10" s="93" t="s">
        <v>60</v>
      </c>
      <c r="O10" s="94"/>
      <c r="P10" s="94"/>
      <c r="Q10" s="94"/>
      <c r="R10" s="95"/>
      <c r="S10" s="93" t="s">
        <v>57</v>
      </c>
      <c r="T10" s="94"/>
      <c r="U10" s="94"/>
      <c r="V10" s="94"/>
      <c r="W10" s="95"/>
      <c r="X10" s="108" t="s">
        <v>58</v>
      </c>
    </row>
    <row r="11" spans="1:27" s="9" customFormat="1" ht="24" customHeight="1" x14ac:dyDescent="0.2">
      <c r="A11" s="119"/>
      <c r="B11" s="121"/>
      <c r="C11" s="116" t="s">
        <v>208</v>
      </c>
      <c r="D11" s="116" t="s">
        <v>209</v>
      </c>
      <c r="E11" s="116">
        <v>2025</v>
      </c>
      <c r="F11" s="116">
        <v>2026</v>
      </c>
      <c r="G11" s="116">
        <v>2027</v>
      </c>
      <c r="H11" s="114"/>
      <c r="I11" s="111" t="s">
        <v>212</v>
      </c>
      <c r="J11" s="111" t="s">
        <v>214</v>
      </c>
      <c r="K11" s="111">
        <v>2025</v>
      </c>
      <c r="L11" s="111">
        <v>2026</v>
      </c>
      <c r="M11" s="111">
        <v>2027</v>
      </c>
      <c r="N11" s="26" t="s">
        <v>216</v>
      </c>
      <c r="O11" s="26" t="s">
        <v>209</v>
      </c>
      <c r="P11" s="26">
        <v>2025</v>
      </c>
      <c r="Q11" s="26">
        <v>2026</v>
      </c>
      <c r="R11" s="26">
        <v>2027</v>
      </c>
      <c r="S11" s="111" t="s">
        <v>210</v>
      </c>
      <c r="T11" s="111" t="s">
        <v>215</v>
      </c>
      <c r="U11" s="111">
        <v>2025</v>
      </c>
      <c r="V11" s="111">
        <v>2026</v>
      </c>
      <c r="W11" s="111">
        <v>2027</v>
      </c>
      <c r="X11" s="109"/>
    </row>
    <row r="12" spans="1:27" s="9" customFormat="1" ht="21" customHeight="1" x14ac:dyDescent="0.2">
      <c r="A12" s="120"/>
      <c r="B12" s="117"/>
      <c r="C12" s="117"/>
      <c r="D12" s="117"/>
      <c r="E12" s="117"/>
      <c r="F12" s="117"/>
      <c r="G12" s="117"/>
      <c r="H12" s="115"/>
      <c r="I12" s="112"/>
      <c r="J12" s="112"/>
      <c r="K12" s="112"/>
      <c r="L12" s="112"/>
      <c r="M12" s="112"/>
      <c r="N12" s="75" t="s">
        <v>182</v>
      </c>
      <c r="O12" s="75" t="s">
        <v>182</v>
      </c>
      <c r="P12" s="75" t="s">
        <v>182</v>
      </c>
      <c r="Q12" s="75" t="s">
        <v>180</v>
      </c>
      <c r="R12" s="75" t="s">
        <v>180</v>
      </c>
      <c r="S12" s="112"/>
      <c r="T12" s="112"/>
      <c r="U12" s="112"/>
      <c r="V12" s="112"/>
      <c r="W12" s="112"/>
      <c r="X12" s="110"/>
    </row>
    <row r="13" spans="1:27" s="9" customFormat="1" ht="22.5" customHeight="1" x14ac:dyDescent="0.2">
      <c r="A13" s="21"/>
      <c r="B13" s="65"/>
      <c r="C13" s="21"/>
      <c r="D13" s="21"/>
      <c r="E13" s="21"/>
      <c r="F13" s="21"/>
      <c r="G13" s="21"/>
      <c r="H13" s="21"/>
      <c r="I13" s="18">
        <f>IFERROR(VLOOKUP(A13&amp;"°"&amp;B13,Matrix!$A$1:$K$115,2,FALSE),0)</f>
        <v>0</v>
      </c>
      <c r="J13" s="18">
        <f>IFERROR(VLOOKUP(A13&amp;"°"&amp;B13,Matrix!$A$1:$K$115,3,FALSE),0)</f>
        <v>0</v>
      </c>
      <c r="K13" s="18">
        <f>IFERROR(VLOOKUP(A13&amp;"°"&amp;B13,Matrix!$A$1:$K$115,4,FALSE),0)</f>
        <v>0</v>
      </c>
      <c r="L13" s="18">
        <f>IFERROR(VLOOKUP(A13&amp;"°"&amp;B13,Matrix!$A$1:$K$115,5,FALSE),0)</f>
        <v>0</v>
      </c>
      <c r="M13" s="18">
        <f>IFERROR(VLOOKUP(A13&amp;"°"&amp;B13,Matrix!$A$1:$K$115,6,FALSE),0)</f>
        <v>0</v>
      </c>
      <c r="N13" s="18" t="e">
        <f>IF(N12="nein",0,IF(N12="vollständig",VLOOKUP(A13&amp;"°"&amp;B13,Matrix!$A$1:$K$115,7,FALSE)*(H13/40),IF(N12="anteilig",VLOOKUP(A13&amp;"°"&amp;B13,Matrix!$A$1:$K$115,7,FALSE)/12*C13*(H13/40))))</f>
        <v>#N/A</v>
      </c>
      <c r="O13" s="18" t="e">
        <f>IF(O12="nein",0,IF(O12="vollständig",VLOOKUP(A13&amp;"°"&amp;B13,Matrix!$A$1:$K$115,8,FALSE)*(H13/40), IF(O12="anteilig",VLOOKUP(A13&amp;"°"&amp;B13,Matrix!$A$1:$K$115,8,FALSE)/12*D13*(H13/40))))</f>
        <v>#N/A</v>
      </c>
      <c r="P13" s="18" t="e">
        <f>IF(P12="nein",0,IF(P12="vollständig",VLOOKUP(A13&amp;"°"&amp;B13,Matrix!$A$1:$K$115,9,FALSE)*(H13/40), IF(P12="anteilig",VLOOKUP(A13&amp;"°"&amp;B13,Matrix!$A$1:$K$115,9,FALSE)/12*E13*(H13/40))))</f>
        <v>#N/A</v>
      </c>
      <c r="Q13" s="18" t="e">
        <f>IF(Q12="nein",0,IF(Q12="vollständig",VLOOKUP(A13&amp;"°"&amp;B13,Matrix!$A$1:$K$115,10,FALSE)*(H13/40), IF(Q12="anteilig",VLOOKUP(A13&amp;"°"&amp;B13,Matrix!$A$1:$K$115,10,FALSE)/12*F13*(H13/40))))</f>
        <v>#N/A</v>
      </c>
      <c r="R13" s="18" t="e">
        <f>IF(R12="nein",0,IF(R12="vollständig",VLOOKUP(A13&amp;"°"&amp;B13,Matrix!$A$1:$K$115,11,FALSE)*(H13/40), IF(R12="anteilig",VLOOKUP(A13&amp;"°"&amp;B13,Matrix!$A$1:$K$115,11,FALSE)/12*G13*(H13/40))))</f>
        <v>#N/A</v>
      </c>
      <c r="S13" s="42">
        <f>((((H13/40)*I13)*C13)+IF(AND(H13&gt;0,C13&gt;0),N13,"0"))</f>
        <v>0</v>
      </c>
      <c r="T13" s="42">
        <f>((((H13/40)*J13)*D13)+IF(AND(H13&gt;0,D13&gt;0),O13,"0"))</f>
        <v>0</v>
      </c>
      <c r="U13" s="42">
        <f t="shared" ref="U13:U24" si="0">((((H13/40)*K13)*E13)+IF(AND(H13&gt;0,E13&gt;0),P13,"0"))</f>
        <v>0</v>
      </c>
      <c r="V13" s="42">
        <f t="shared" ref="V13:V24" si="1">((((H13/40)*L13)*F13)+IF(AND(H13&gt;0,F13&gt;0),Q13,"0"))</f>
        <v>0</v>
      </c>
      <c r="W13" s="42">
        <f t="shared" ref="W13:W24" si="2">((((H13/40)*M13)*G13)+IF(AND(H13&gt;0,G13&gt;0),R13,"0"))</f>
        <v>0</v>
      </c>
      <c r="X13" s="43">
        <f>S13+T13+U13+V13+W13</f>
        <v>0</v>
      </c>
      <c r="AA13" s="86"/>
    </row>
    <row r="14" spans="1:27" s="9" customFormat="1" ht="22.5" customHeight="1" x14ac:dyDescent="0.2">
      <c r="A14" s="21"/>
      <c r="B14" s="65"/>
      <c r="C14" s="21"/>
      <c r="D14" s="21"/>
      <c r="E14" s="21"/>
      <c r="F14" s="21"/>
      <c r="G14" s="21"/>
      <c r="H14" s="21"/>
      <c r="I14" s="18">
        <f>IFERROR(VLOOKUP(A14&amp;"°"&amp;B14,Matrix!$A$1:$K$115,2,FALSE),0)</f>
        <v>0</v>
      </c>
      <c r="J14" s="18">
        <f>IFERROR(VLOOKUP(A14&amp;"°"&amp;B14,Matrix!$A$1:$K$115,3,FALSE),0)</f>
        <v>0</v>
      </c>
      <c r="K14" s="18">
        <f>IFERROR(VLOOKUP(A14&amp;"°"&amp;B14,Matrix!$A$1:$K$115,4,FALSE),0)</f>
        <v>0</v>
      </c>
      <c r="L14" s="18">
        <f>IFERROR(VLOOKUP(A14&amp;"°"&amp;B14,Matrix!$A$1:$K$115,5,FALSE),0)</f>
        <v>0</v>
      </c>
      <c r="M14" s="18">
        <f>IFERROR(VLOOKUP(A14&amp;"°"&amp;B14,Matrix!$A$1:$K$115,6,FALSE),0)</f>
        <v>0</v>
      </c>
      <c r="N14" s="18" t="e">
        <f>IF(N12="nein",0,IF(N12="vollständig",VLOOKUP(A14&amp;"°"&amp;B14,Matrix!$A$1:$K$115,7,FALSE)*(H14/40),IF(N12="anteilig",VLOOKUP(A14&amp;"°"&amp;B14,Matrix!$A$1:$K$115,7,FALSE)/12*C14*(H14/40))))</f>
        <v>#N/A</v>
      </c>
      <c r="O14" s="18" t="e">
        <f>IF(O12="nein",0,IF(O12="vollständig",VLOOKUP(A14&amp;"°"&amp;B14,Matrix!$A$1:$K$115,8,FALSE)*(H14/40), IF(O12="anteilig",VLOOKUP(A14&amp;"°"&amp;B14,Matrix!$A$1:$K$115,8,FALSE)/12*D14*(H14/40))))</f>
        <v>#N/A</v>
      </c>
      <c r="P14" s="18" t="e">
        <f>IF(P12="nein",0,IF(P12="vollständig",VLOOKUP(A14&amp;"°"&amp;B14,Matrix!$A$1:$K$115,9,FALSE)*(H14/40), IF(P12="anteilig",VLOOKUP(A14&amp;"°"&amp;B14,Matrix!$A$1:$K$115,9,FALSE)/12*E14*(H14/40))))</f>
        <v>#N/A</v>
      </c>
      <c r="Q14" s="18" t="e">
        <f>IF(Q12="nein",0,IF(Q12="vollständig",VLOOKUP(A14&amp;"°"&amp;B14,Matrix!$A$1:$K$115,10,FALSE)*(H14/40),IF(Q12="anteilig",VLOOKUP(A14&amp;"°"&amp;B14,Matrix!$A$1:$K$115,10,FALSE)/12*F14*(H14/40))))</f>
        <v>#N/A</v>
      </c>
      <c r="R14" s="18" t="e">
        <f>IF(R12="nein",0,IF(R12="vollständig",VLOOKUP(A14&amp;"°"&amp;B14,Matrix!$A$1:$K$115,11,FALSE)*(H14/40), IF(R12="anteilig",VLOOKUP(A14&amp;"°"&amp;B14,Matrix!$A$1:$K$115,11,FALSE)/12*G14*(H14/40))))</f>
        <v>#N/A</v>
      </c>
      <c r="S14" s="42">
        <f>((((H14/40)*I14)*C14)+IF(AND(H14&gt;0,C14&gt;0),N14,"0"))</f>
        <v>0</v>
      </c>
      <c r="T14" s="42">
        <f t="shared" ref="T14:T24" si="3">((((H14/40)*J14)*D14)+IF(AND(H14&gt;0,D14&gt;0),((O14/2)*D14),"0"))</f>
        <v>0</v>
      </c>
      <c r="U14" s="42">
        <f t="shared" si="0"/>
        <v>0</v>
      </c>
      <c r="V14" s="42">
        <f t="shared" si="1"/>
        <v>0</v>
      </c>
      <c r="W14" s="42">
        <f t="shared" si="2"/>
        <v>0</v>
      </c>
      <c r="X14" s="43">
        <f t="shared" ref="X14:X24" si="4">S14+T14+U14+V14+W14</f>
        <v>0</v>
      </c>
      <c r="AA14" s="86"/>
    </row>
    <row r="15" spans="1:27" s="9" customFormat="1" ht="22.5" customHeight="1" x14ac:dyDescent="0.2">
      <c r="A15" s="21"/>
      <c r="B15" s="65"/>
      <c r="C15" s="21"/>
      <c r="D15" s="21"/>
      <c r="E15" s="21"/>
      <c r="F15" s="21"/>
      <c r="G15" s="21"/>
      <c r="H15" s="21"/>
      <c r="I15" s="18">
        <f>IFERROR(VLOOKUP(A15&amp;"°"&amp;B15,Matrix!$A$1:$K$115,2,FALSE),0)</f>
        <v>0</v>
      </c>
      <c r="J15" s="18">
        <f>IFERROR(VLOOKUP(A15&amp;"°"&amp;B15,Matrix!$A$1:$K$115,3,FALSE),0)</f>
        <v>0</v>
      </c>
      <c r="K15" s="18">
        <f>IFERROR(VLOOKUP(A15&amp;"°"&amp;B15,Matrix!$A$1:$K$115,4,FALSE),0)</f>
        <v>0</v>
      </c>
      <c r="L15" s="18">
        <f>IFERROR(VLOOKUP(A15&amp;"°"&amp;B15,Matrix!$A$1:$K$115,5,FALSE),0)</f>
        <v>0</v>
      </c>
      <c r="M15" s="18">
        <f>IFERROR(VLOOKUP(A15&amp;"°"&amp;B15,Matrix!$A$1:$K$115,6,FALSE),0)</f>
        <v>0</v>
      </c>
      <c r="N15" s="18" t="e">
        <f>IF(N12="nein",0,IF(N12="vollständig",VLOOKUP(A15&amp;"°"&amp;B15,Matrix!$A$1:$K$115,7,FALSE)*(H15/40),IF(N12="anteilig",VLOOKUP(A15&amp;"°"&amp;B15,Matrix!$A$1:$K$115,7,FALSE)/12*C15*(H15/40))))</f>
        <v>#N/A</v>
      </c>
      <c r="O15" s="18" t="e">
        <f>IF(O12="nein",0,IF(O12="vollständig",VLOOKUP(A15&amp;"°"&amp;B15,Matrix!$A$1:$K$115,8,FALSE)*(H15/40), IF(O12="anteilig",VLOOKUP(A15&amp;"°"&amp;B15,Matrix!$A$1:$K$115,8,FALSE)/12*D15*(H15/40))))</f>
        <v>#N/A</v>
      </c>
      <c r="P15" s="18" t="e">
        <f>IF(P12="nein",0,IF(P12="vollständig",VLOOKUP(A15&amp;"°"&amp;B15,Matrix!$A$1:$K$115,9,FALSE)*(H15/40), IF(P12="anteilig",VLOOKUP(A15&amp;"°"&amp;B15,Matrix!$A$1:$K$115,9,FALSE)/12*E15*(H15/40))))</f>
        <v>#N/A</v>
      </c>
      <c r="Q15" s="18" t="e">
        <f>IF(Q12="nein",0,IF(Q12="vollständig",VLOOKUP(A15&amp;"°"&amp;B15,Matrix!$A$1:$K$115,10,FALSE)*(H15/40), IF(Q12="anteilig",VLOOKUP(A15&amp;"°"&amp;B15,Matrix!$A$1:$K$115,10,FALSE)/12*F15*(H15/40))))</f>
        <v>#N/A</v>
      </c>
      <c r="R15" s="18" t="e">
        <f>IF(R12="nein",0,IF(R12="vollständig",VLOOKUP(A15&amp;"°"&amp;B15,Matrix!$A$1:$K$115,11,FALSE)*(H15/40), IF(R12="anteilig",VLOOKUP(A15&amp;"°"&amp;B15,Matrix!$A$1:$K$115,11,FALSE)/12*G15*(H15/40))))</f>
        <v>#N/A</v>
      </c>
      <c r="S15" s="42">
        <f t="shared" ref="S15:S24" si="5">((((H15/40)*I15)*C15)+IF(AND(H15&gt;0,C15&gt;0),N15,"0"))</f>
        <v>0</v>
      </c>
      <c r="T15" s="42">
        <f t="shared" si="3"/>
        <v>0</v>
      </c>
      <c r="U15" s="42">
        <f t="shared" si="0"/>
        <v>0</v>
      </c>
      <c r="V15" s="42">
        <f t="shared" si="1"/>
        <v>0</v>
      </c>
      <c r="W15" s="42">
        <f t="shared" si="2"/>
        <v>0</v>
      </c>
      <c r="X15" s="43">
        <f t="shared" si="4"/>
        <v>0</v>
      </c>
      <c r="AA15" s="86"/>
    </row>
    <row r="16" spans="1:27" s="9" customFormat="1" ht="22.5" customHeight="1" x14ac:dyDescent="0.2">
      <c r="A16" s="21"/>
      <c r="B16" s="65"/>
      <c r="C16" s="21"/>
      <c r="D16" s="21"/>
      <c r="E16" s="21"/>
      <c r="F16" s="21"/>
      <c r="G16" s="21"/>
      <c r="H16" s="21"/>
      <c r="I16" s="18">
        <f>IFERROR(VLOOKUP(A16&amp;"°"&amp;B16,Matrix!$A$1:$K$115,2,FALSE),0)</f>
        <v>0</v>
      </c>
      <c r="J16" s="18">
        <f>IFERROR(VLOOKUP(A16&amp;"°"&amp;B16,Matrix!$A$1:$K$115,3,FALSE),0)</f>
        <v>0</v>
      </c>
      <c r="K16" s="18">
        <f>IFERROR(VLOOKUP(A16&amp;"°"&amp;B16,Matrix!$A$1:$K$115,4,FALSE),0)</f>
        <v>0</v>
      </c>
      <c r="L16" s="18">
        <f>IFERROR(VLOOKUP(A16&amp;"°"&amp;B16,Matrix!$A$1:$K$115,5,FALSE),0)</f>
        <v>0</v>
      </c>
      <c r="M16" s="18">
        <f>IFERROR(VLOOKUP(A16&amp;"°"&amp;B16,Matrix!$A$1:$K$115,6,FALSE),0)</f>
        <v>0</v>
      </c>
      <c r="N16" s="18" t="e">
        <f>IF(N12="nein",0,IF(N12="vollständig",VLOOKUP(A16&amp;"°"&amp;B16,Matrix!$A$1:$K$115,7,FALSE)*(H16/40), IF(N12="anteilig",VLOOKUP(A16&amp;"°"&amp;B16,Matrix!$A$1:$K$115,7,FALSE)/12*C16*(H16/40))))</f>
        <v>#N/A</v>
      </c>
      <c r="O16" s="18" t="e">
        <f>IF(O12="nein",0,IF(O12="vollständig",VLOOKUP(A16&amp;"°"&amp;B16,Matrix!$A$1:$K$115,8,FALSE)*(H16/40), IF(O12="anteilig",VLOOKUP(A16&amp;"°"&amp;B16,Matrix!$A$1:$K$115,8,FALSE)/12*D16*(H16/40))))</f>
        <v>#N/A</v>
      </c>
      <c r="P16" s="18" t="e">
        <f>IF(P12="nein",0,IF(P12="vollständig",VLOOKUP(A16&amp;"°"&amp;B16,Matrix!$A$1:$K$115,9,FALSE)*(H16/40), IF(P12="anteilig",VLOOKUP(A16&amp;"°"&amp;B16,Matrix!$A$1:$K$115,9,FALSE)/12*E16*(H16/40))))</f>
        <v>#N/A</v>
      </c>
      <c r="Q16" s="18" t="e">
        <f>IF(Q12="nein",0,IF(Q12="vollständig",VLOOKUP(A16&amp;"°"&amp;B16,Matrix!$A$1:$K$115,10,FALSE)*(H16/40), IF(Q12="anteilig",VLOOKUP(A16&amp;"°"&amp;B16,Matrix!$A$1:$K$115,10,FALSE)/12*F16*(H16/40))))</f>
        <v>#N/A</v>
      </c>
      <c r="R16" s="18" t="e">
        <f>IF(R12="nein",0,IF(R12="vollständig",VLOOKUP(A16&amp;"°"&amp;B16,Matrix!$A$1:$K$115,11,FALSE)*(H16/40), IF(R12="anteilig",VLOOKUP(A16&amp;"°"&amp;B16,Matrix!$A$1:$K$115,11,FALSE)/12*G16*(H16/40))))</f>
        <v>#N/A</v>
      </c>
      <c r="S16" s="42">
        <f t="shared" si="5"/>
        <v>0</v>
      </c>
      <c r="T16" s="42">
        <f t="shared" si="3"/>
        <v>0</v>
      </c>
      <c r="U16" s="42">
        <f t="shared" si="0"/>
        <v>0</v>
      </c>
      <c r="V16" s="42">
        <f t="shared" si="1"/>
        <v>0</v>
      </c>
      <c r="W16" s="42">
        <f t="shared" si="2"/>
        <v>0</v>
      </c>
      <c r="X16" s="43">
        <f t="shared" si="4"/>
        <v>0</v>
      </c>
      <c r="AA16" s="86"/>
    </row>
    <row r="17" spans="1:27" s="9" customFormat="1" ht="22.5" customHeight="1" x14ac:dyDescent="0.2">
      <c r="A17" s="21"/>
      <c r="B17" s="65"/>
      <c r="C17" s="21"/>
      <c r="D17" s="21"/>
      <c r="E17" s="21"/>
      <c r="F17" s="21"/>
      <c r="G17" s="21"/>
      <c r="H17" s="21"/>
      <c r="I17" s="18">
        <f>IFERROR(VLOOKUP(A17&amp;"°"&amp;B17,Matrix!$A$1:$K$115,2,FALSE),0)</f>
        <v>0</v>
      </c>
      <c r="J17" s="18">
        <f>IFERROR(VLOOKUP(A17&amp;"°"&amp;B17,Matrix!$A$1:$K$115,3,FALSE),0)</f>
        <v>0</v>
      </c>
      <c r="K17" s="18">
        <f>IFERROR(VLOOKUP(A17&amp;"°"&amp;B17,Matrix!$A$1:$K$115,4,FALSE),0)</f>
        <v>0</v>
      </c>
      <c r="L17" s="18">
        <f>IFERROR(VLOOKUP(A17&amp;"°"&amp;B17,Matrix!$A$1:$K$115,5,FALSE),0)</f>
        <v>0</v>
      </c>
      <c r="M17" s="18">
        <f>IFERROR(VLOOKUP(A17&amp;"°"&amp;B17,Matrix!$A$1:$K$115,6,FALSE),0)</f>
        <v>0</v>
      </c>
      <c r="N17" s="18" t="e">
        <f>IF(N12="nein",0,IF(N12="vollständig",VLOOKUP(A17&amp;"°"&amp;B17,Matrix!$A$1:$K$115,7,FALSE)*(H17/40), IF(N12="anteilig",VLOOKUP(A17&amp;"°"&amp;B17,Matrix!$A$1:$K$115,7,FALSE)/12*C17*(H17/40))))</f>
        <v>#N/A</v>
      </c>
      <c r="O17" s="18" t="e">
        <f>IF(O12="nein",0,IF(O12="vollständig",VLOOKUP(A17&amp;"°"&amp;B17,Matrix!$A$1:$K$115,8,FALSE)*(H17/40), IF(O12="anteilig",VLOOKUP(A17&amp;"°"&amp;B17,Matrix!$A$1:$K$115,8,FALSE)/12*D17*(H17/40))))</f>
        <v>#N/A</v>
      </c>
      <c r="P17" s="18" t="e">
        <f>IF(P12="nein",0,IF(P12="vollständig",VLOOKUP(A17&amp;"°"&amp;B17,Matrix!$A$1:$K$115,9,FALSE)*(H17/40), IF(P12="anteilig",VLOOKUP(A17&amp;"°"&amp;B17,Matrix!$A$1:$K$115,9,FALSE)/12*E17*(H17/40))))</f>
        <v>#N/A</v>
      </c>
      <c r="Q17" s="18" t="e">
        <f>IF(Q12="nein",0,IF(Q12="vollständig",VLOOKUP(A17&amp;"°"&amp;B17,Matrix!$A$1:$K$115,10,FALSE)*(H17/40), IF(Q12="anteilig",VLOOKUP(A17&amp;"°"&amp;B17,Matrix!$A$1:$K$115,10,FALSE)/12*F17*(H17/40))))</f>
        <v>#N/A</v>
      </c>
      <c r="R17" s="18" t="e">
        <f>IF(R12="nein",0,IF(R12="vollständig",VLOOKUP(A17&amp;"°"&amp;B17,Matrix!$A$1:$K$115,11,FALSE)*(H17/40), IF(R12="anteilig",VLOOKUP(A17&amp;"°"&amp;B17,Matrix!$A$1:$K$115,11,FALSE)/12*G17*(H17/40))))</f>
        <v>#N/A</v>
      </c>
      <c r="S17" s="42">
        <f t="shared" si="5"/>
        <v>0</v>
      </c>
      <c r="T17" s="42">
        <f t="shared" si="3"/>
        <v>0</v>
      </c>
      <c r="U17" s="42">
        <f t="shared" si="0"/>
        <v>0</v>
      </c>
      <c r="V17" s="42">
        <f t="shared" si="1"/>
        <v>0</v>
      </c>
      <c r="W17" s="42">
        <f t="shared" si="2"/>
        <v>0</v>
      </c>
      <c r="X17" s="43">
        <f t="shared" si="4"/>
        <v>0</v>
      </c>
      <c r="AA17" s="86"/>
    </row>
    <row r="18" spans="1:27" s="9" customFormat="1" ht="22.5" customHeight="1" x14ac:dyDescent="0.2">
      <c r="A18" s="21"/>
      <c r="B18" s="65"/>
      <c r="C18" s="21"/>
      <c r="D18" s="21"/>
      <c r="E18" s="21"/>
      <c r="F18" s="21"/>
      <c r="G18" s="21"/>
      <c r="H18" s="21"/>
      <c r="I18" s="18">
        <f>IFERROR(VLOOKUP(A18&amp;"°"&amp;B18,Matrix!$A$1:$K$115,2,FALSE),0)</f>
        <v>0</v>
      </c>
      <c r="J18" s="18">
        <f>IFERROR(VLOOKUP(A18&amp;"°"&amp;B18,Matrix!$A$1:$K$115,3,FALSE),0)</f>
        <v>0</v>
      </c>
      <c r="K18" s="18">
        <f>IFERROR(VLOOKUP(A18&amp;"°"&amp;B18,Matrix!$A$1:$K$115,4,FALSE),0)</f>
        <v>0</v>
      </c>
      <c r="L18" s="18">
        <f>IFERROR(VLOOKUP(A18&amp;"°"&amp;B18,Matrix!$A$1:$K$115,5,FALSE),0)</f>
        <v>0</v>
      </c>
      <c r="M18" s="18">
        <f>IFERROR(VLOOKUP(A18&amp;"°"&amp;B18,Matrix!$A$1:$K$115,6,FALSE),0)</f>
        <v>0</v>
      </c>
      <c r="N18" s="18" t="e">
        <f>IF(N12="nein",0,IF(N12="vollständig",VLOOKUP(A18&amp;"°"&amp;B18,Matrix!$A$1:$K$115,7,FALSE)*(H18/40), IF(N12="anteilig",VLOOKUP(A18&amp;"°"&amp;B18,Matrix!$A$1:$K$115,7,FALSE)/12*C18*(H18/40))))</f>
        <v>#N/A</v>
      </c>
      <c r="O18" s="18" t="e">
        <f>IF(O12="nein",0,IF(O12="vollständig",VLOOKUP(A18&amp;"°"&amp;B18,Matrix!$A$1:$K$115,8,FALSE)*(H18/40), IF(O12="anteilig",VLOOKUP(A18&amp;"°"&amp;B18,Matrix!$A$1:$K$115,8,FALSE)/12*D18*(H18/40))))</f>
        <v>#N/A</v>
      </c>
      <c r="P18" s="18" t="e">
        <f>IF(P12="nein",0,IF(P12="vollständig",VLOOKUP(A18&amp;"°"&amp;B18,Matrix!$A$1:$K$115,9,FALSE)*(H18/40), IF(P12="anteilig",VLOOKUP(A18&amp;"°"&amp;B18,Matrix!$A$1:$K$115,9,FALSE)/12*E18*(H18/40))))</f>
        <v>#N/A</v>
      </c>
      <c r="Q18" s="18" t="e">
        <f>IF(Q12="nein",0,IF(Q12="vollständig",VLOOKUP(A18&amp;"°"&amp;B18,Matrix!$A$1:$K$115,10,FALSE)*(H18/40), IF(Q12="anteilig",VLOOKUP(A18&amp;"°"&amp;B18,Matrix!$A$1:$K$115,10,FALSE)/12*F18*(H18/40))))</f>
        <v>#N/A</v>
      </c>
      <c r="R18" s="18" t="e">
        <f>IF(R12="nein",0,IF(R12="vollständig",VLOOKUP(A18&amp;"°"&amp;B18,Matrix!$A$1:$K$115,11,FALSE)*(H18/40), IF(R12="anteilig",VLOOKUP(A18&amp;"°"&amp;B18,Matrix!$A$1:$K$115,11,FALSE)/12*G18*(H18/40))))</f>
        <v>#N/A</v>
      </c>
      <c r="S18" s="42">
        <f t="shared" si="5"/>
        <v>0</v>
      </c>
      <c r="T18" s="42">
        <f t="shared" si="3"/>
        <v>0</v>
      </c>
      <c r="U18" s="42">
        <f t="shared" si="0"/>
        <v>0</v>
      </c>
      <c r="V18" s="42">
        <f t="shared" si="1"/>
        <v>0</v>
      </c>
      <c r="W18" s="42">
        <f t="shared" si="2"/>
        <v>0</v>
      </c>
      <c r="X18" s="43">
        <f t="shared" si="4"/>
        <v>0</v>
      </c>
      <c r="AA18" s="86"/>
    </row>
    <row r="19" spans="1:27" s="9" customFormat="1" ht="22.5" customHeight="1" x14ac:dyDescent="0.2">
      <c r="A19" s="21"/>
      <c r="B19" s="65"/>
      <c r="C19" s="21"/>
      <c r="D19" s="21"/>
      <c r="E19" s="21"/>
      <c r="F19" s="21"/>
      <c r="G19" s="21"/>
      <c r="H19" s="21"/>
      <c r="I19" s="18">
        <f>IFERROR(VLOOKUP(A19&amp;"°"&amp;B19,Matrix!$A$1:$K$115,2,FALSE),0)</f>
        <v>0</v>
      </c>
      <c r="J19" s="18">
        <f>IFERROR(VLOOKUP(A19&amp;"°"&amp;B19,Matrix!$A$1:$K$115,3,FALSE),0)</f>
        <v>0</v>
      </c>
      <c r="K19" s="18">
        <f>IFERROR(VLOOKUP(A19&amp;"°"&amp;B19,Matrix!$A$1:$K$115,4,FALSE),0)</f>
        <v>0</v>
      </c>
      <c r="L19" s="18">
        <f>IFERROR(VLOOKUP(A19&amp;"°"&amp;B19,Matrix!$A$1:$K$115,5,FALSE),0)</f>
        <v>0</v>
      </c>
      <c r="M19" s="18">
        <f>IFERROR(VLOOKUP(A19&amp;"°"&amp;B19,Matrix!$A$1:$K$115,6,FALSE),0)</f>
        <v>0</v>
      </c>
      <c r="N19" s="18" t="e">
        <f>IF(N12="nein",0,IF(N12="vollständig",VLOOKUP(A19&amp;"°"&amp;B19,Matrix!$A$1:$K$115,7,FALSE)*(H19/40), IF(N12="anteilig",VLOOKUP(A19&amp;"°"&amp;B19,Matrix!$A$1:$K$115,7,FALSE)/12*C19*(H19/40))))</f>
        <v>#N/A</v>
      </c>
      <c r="O19" s="18" t="e">
        <f>IF(O12="nein",0,IF(O12="vollständig",VLOOKUP(A19&amp;"°"&amp;B19,Matrix!$A$1:$K$115,8,FALSE)*(H19/40), IF(O12="anteilig",VLOOKUP(A19&amp;"°"&amp;B19,Matrix!$A$1:$K$115,8,FALSE)/12*D19*(H19/40))))</f>
        <v>#N/A</v>
      </c>
      <c r="P19" s="18" t="e">
        <f>IF(P12="nein",0,IF(P12="vollständig",VLOOKUP(A19&amp;"°"&amp;B19,Matrix!$A$1:$K$115,9,FALSE)*(H19/40), IF(P12="anteilig",VLOOKUP(A19&amp;"°"&amp;B19,Matrix!$A$1:$K$115,9,FALSE)/12*E19*(H19/40))))</f>
        <v>#N/A</v>
      </c>
      <c r="Q19" s="18" t="e">
        <f>IF(Q12="nein",0,IF(Q12="vollständig",VLOOKUP(A19&amp;"°"&amp;B19,Matrix!$A$1:$K$115,10,FALSE)*(H19/40), IF(Q12="anteilig",VLOOKUP(A19&amp;"°"&amp;B19,Matrix!$A$1:$K$115,10,FALSE)/12*F19*(H19/40))))</f>
        <v>#N/A</v>
      </c>
      <c r="R19" s="18" t="e">
        <f>IF(R12="nein",0,IF(R12="vollständig",VLOOKUP(A19&amp;"°"&amp;B19,Matrix!$A$1:$K$115,11,FALSE)*(H19/40), IF(R12="anteilig",VLOOKUP(A19&amp;"°"&amp;B19,Matrix!$A$1:$K$115,11,FALSE)/12*G19*(H19/40))))</f>
        <v>#N/A</v>
      </c>
      <c r="S19" s="42">
        <f t="shared" si="5"/>
        <v>0</v>
      </c>
      <c r="T19" s="42">
        <f t="shared" si="3"/>
        <v>0</v>
      </c>
      <c r="U19" s="42">
        <f t="shared" si="0"/>
        <v>0</v>
      </c>
      <c r="V19" s="42">
        <f t="shared" si="1"/>
        <v>0</v>
      </c>
      <c r="W19" s="42">
        <f t="shared" si="2"/>
        <v>0</v>
      </c>
      <c r="X19" s="43">
        <f t="shared" si="4"/>
        <v>0</v>
      </c>
      <c r="AA19" s="86"/>
    </row>
    <row r="20" spans="1:27" s="9" customFormat="1" ht="22.5" customHeight="1" x14ac:dyDescent="0.2">
      <c r="A20" s="21"/>
      <c r="B20" s="65"/>
      <c r="C20" s="21"/>
      <c r="D20" s="21"/>
      <c r="E20" s="21"/>
      <c r="F20" s="21"/>
      <c r="G20" s="21"/>
      <c r="H20" s="21"/>
      <c r="I20" s="18">
        <f>IFERROR(VLOOKUP(A20&amp;"°"&amp;B20,Matrix!$A$1:$K$115,2,FALSE),0)</f>
        <v>0</v>
      </c>
      <c r="J20" s="18">
        <f>IFERROR(VLOOKUP(A20&amp;"°"&amp;B20,Matrix!$A$1:$K$115,3,FALSE),0)</f>
        <v>0</v>
      </c>
      <c r="K20" s="18">
        <f>IFERROR(VLOOKUP(A20&amp;"°"&amp;B20,Matrix!$A$1:$K$115,4,FALSE),0)</f>
        <v>0</v>
      </c>
      <c r="L20" s="18">
        <f>IFERROR(VLOOKUP(A20&amp;"°"&amp;B20,Matrix!$A$1:$K$115,5,FALSE),0)</f>
        <v>0</v>
      </c>
      <c r="M20" s="18">
        <f>IFERROR(VLOOKUP(A20&amp;"°"&amp;B20,Matrix!$A$1:$K$115,6,FALSE),0)</f>
        <v>0</v>
      </c>
      <c r="N20" s="18" t="e">
        <f>IF(N12="nein",0,IF(N12="vollständig",VLOOKUP(A20&amp;"°"&amp;B20,Matrix!$A$1:$K$115,7,FALSE)*(H20/40), IF(N12="anteilig",VLOOKUP(A20&amp;"°"&amp;B20,Matrix!$A$1:$K$115,7,FALSE)/12*C20*(H20/40))))</f>
        <v>#N/A</v>
      </c>
      <c r="O20" s="18" t="e">
        <f>IF(O12="nein",0,IF(O12="vollständig",VLOOKUP(A20&amp;"°"&amp;B20,Matrix!$A$1:$K$115,8,FALSE)*(H20/40), IF(O12="anteilig",VLOOKUP(A20&amp;"°"&amp;B20,Matrix!$A$1:$K$115,8,FALSE)/12*D20*(H20/40))))</f>
        <v>#N/A</v>
      </c>
      <c r="P20" s="18" t="e">
        <f>IF(P12="nein",0,IF(P12="vollständig",VLOOKUP(A20&amp;"°"&amp;B20,Matrix!$A$1:$K$115,9,FALSE)*(H20/40), IF(P12="anteilig",VLOOKUP(A20&amp;"°"&amp;B20,Matrix!$A$1:$K$115,9,FALSE)/12*E20*(H20/40))))</f>
        <v>#N/A</v>
      </c>
      <c r="Q20" s="18" t="e">
        <f>IF(Q12="nein",0,IF(Q12="vollständig",VLOOKUP(A20&amp;"°"&amp;B20,Matrix!$A$1:$K$115,10,FALSE)*(H20/40), IF(Q12="anteilig",VLOOKUP(A20&amp;"°"&amp;B20,Matrix!$A$1:$K$115,10,FALSE)/12*F20*(H20/40))))</f>
        <v>#N/A</v>
      </c>
      <c r="R20" s="18" t="e">
        <f>IF(R12="nein",0,IF(R12="vollständig",VLOOKUP(A20&amp;"°"&amp;B20,Matrix!$A$1:$K$115,11,FALSE)*(H20/40), IF(R12="anteilig",VLOOKUP(A20&amp;"°"&amp;B20,Matrix!$A$1:$K$115,11,FALSE)/12*G20*(H20/40))))</f>
        <v>#N/A</v>
      </c>
      <c r="S20" s="42">
        <f t="shared" si="5"/>
        <v>0</v>
      </c>
      <c r="T20" s="42">
        <f t="shared" si="3"/>
        <v>0</v>
      </c>
      <c r="U20" s="42">
        <f t="shared" si="0"/>
        <v>0</v>
      </c>
      <c r="V20" s="42">
        <f t="shared" si="1"/>
        <v>0</v>
      </c>
      <c r="W20" s="42">
        <f t="shared" si="2"/>
        <v>0</v>
      </c>
      <c r="X20" s="43">
        <f t="shared" si="4"/>
        <v>0</v>
      </c>
      <c r="AA20" s="86"/>
    </row>
    <row r="21" spans="1:27" s="9" customFormat="1" ht="22.5" customHeight="1" x14ac:dyDescent="0.2">
      <c r="A21" s="21"/>
      <c r="B21" s="65"/>
      <c r="C21" s="21"/>
      <c r="D21" s="21"/>
      <c r="E21" s="21"/>
      <c r="F21" s="21"/>
      <c r="G21" s="21"/>
      <c r="H21" s="21"/>
      <c r="I21" s="18">
        <f>IFERROR(VLOOKUP(A21&amp;"°"&amp;B21,Matrix!$A$1:$K$115,2,FALSE),0)</f>
        <v>0</v>
      </c>
      <c r="J21" s="18">
        <f>IFERROR(VLOOKUP(A21&amp;"°"&amp;B21,Matrix!$A$1:$K$115,3,FALSE),0)</f>
        <v>0</v>
      </c>
      <c r="K21" s="18">
        <f>IFERROR(VLOOKUP(A21&amp;"°"&amp;B21,Matrix!$A$1:$K$115,4,FALSE),0)</f>
        <v>0</v>
      </c>
      <c r="L21" s="18">
        <f>IFERROR(VLOOKUP(A21&amp;"°"&amp;B21,Matrix!$A$1:$K$115,5,FALSE),0)</f>
        <v>0</v>
      </c>
      <c r="M21" s="18">
        <f>IFERROR(VLOOKUP(A21&amp;"°"&amp;B21,Matrix!$A$1:$K$115,6,FALSE),0)</f>
        <v>0</v>
      </c>
      <c r="N21" s="18" t="e">
        <f>IF(N12="nein",0,IF(N12="vollständig",VLOOKUP(A21&amp;"°"&amp;B21,Matrix!$A$1:$K$115,7,FALSE)*(H21/40), IF(N12="anteilig",VLOOKUP(A21&amp;"°"&amp;B21,Matrix!$A$1:$K$115,7,FALSE)/12*C21*(H21/40))))</f>
        <v>#N/A</v>
      </c>
      <c r="O21" s="18" t="e">
        <f>IF(O12="nein",0,IF(O12="vollständig",VLOOKUP(A21&amp;"°"&amp;B21,Matrix!$A$1:$K$115,8,FALSE)*(H21/40), IF(O12="anteilig",VLOOKUP(A21&amp;"°"&amp;B21,Matrix!$A$1:$K$115,8,FALSE)/12*D21*(H21/40))))</f>
        <v>#N/A</v>
      </c>
      <c r="P21" s="18" t="e">
        <f>IF(P12="nein",0,IF(P12="vollständig",VLOOKUP(A21&amp;"°"&amp;B21,Matrix!$A$1:$K$115,9,FALSE)*(H21/40), IF(P12="anteilig",VLOOKUP(A21&amp;"°"&amp;B21,Matrix!$A$1:$K$115,9,FALSE)/12*E21*(H21/40))))</f>
        <v>#N/A</v>
      </c>
      <c r="Q21" s="18" t="e">
        <f>IF(Q12="nein",0,IF(Q12="vollständig",VLOOKUP(A21&amp;"°"&amp;B21,Matrix!$A$1:$K$115,10,FALSE)*(H21/40), IF(Q12="anteilig",VLOOKUP(A21&amp;"°"&amp;B21,Matrix!$A$1:$K$115,10,FALSE)/12*F21*(H21/40))))</f>
        <v>#N/A</v>
      </c>
      <c r="R21" s="18" t="e">
        <f>IF(R12="nein",0,IF(R12="vollständig",VLOOKUP(A21&amp;"°"&amp;B21,Matrix!$A$1:$K$115,11,FALSE)*(H21/40), IF(R12="anteilig",VLOOKUP(A21&amp;"°"&amp;B21,Matrix!$A$1:$K$115,11,FALSE)/12*G21*(H21/40))))</f>
        <v>#N/A</v>
      </c>
      <c r="S21" s="42">
        <f t="shared" si="5"/>
        <v>0</v>
      </c>
      <c r="T21" s="42">
        <f t="shared" si="3"/>
        <v>0</v>
      </c>
      <c r="U21" s="42">
        <f t="shared" si="0"/>
        <v>0</v>
      </c>
      <c r="V21" s="42">
        <f t="shared" si="1"/>
        <v>0</v>
      </c>
      <c r="W21" s="42">
        <f t="shared" si="2"/>
        <v>0</v>
      </c>
      <c r="X21" s="43">
        <f t="shared" si="4"/>
        <v>0</v>
      </c>
      <c r="AA21" s="86"/>
    </row>
    <row r="22" spans="1:27" s="9" customFormat="1" ht="22.5" customHeight="1" x14ac:dyDescent="0.2">
      <c r="A22" s="21"/>
      <c r="B22" s="65"/>
      <c r="C22" s="21"/>
      <c r="D22" s="21"/>
      <c r="E22" s="21"/>
      <c r="F22" s="21"/>
      <c r="G22" s="21"/>
      <c r="H22" s="21"/>
      <c r="I22" s="18">
        <f>IFERROR(VLOOKUP(A22&amp;"°"&amp;B22,Matrix!$A$1:$K$115,2,FALSE),0)</f>
        <v>0</v>
      </c>
      <c r="J22" s="18">
        <f>IFERROR(VLOOKUP(A22&amp;"°"&amp;B22,Matrix!$A$1:$K$115,3,FALSE),0)</f>
        <v>0</v>
      </c>
      <c r="K22" s="18">
        <f>IFERROR(VLOOKUP(A22&amp;"°"&amp;B22,Matrix!$A$1:$K$115,4,FALSE),0)</f>
        <v>0</v>
      </c>
      <c r="L22" s="18">
        <f>IFERROR(VLOOKUP(A22&amp;"°"&amp;B22,Matrix!$A$1:$K$115,5,FALSE),0)</f>
        <v>0</v>
      </c>
      <c r="M22" s="18">
        <f>IFERROR(VLOOKUP(A22&amp;"°"&amp;B22,Matrix!$A$1:$K$115,6,FALSE),0)</f>
        <v>0</v>
      </c>
      <c r="N22" s="18" t="e">
        <f>IF(N12="nein",0,IF(N12="vollständig",VLOOKUP(A22&amp;"°"&amp;B22,Matrix!$A$1:$K$115,7,FALSE)*(H22/40), IF(N12="anteilig",VLOOKUP(A22&amp;"°"&amp;B22,Matrix!$A$1:$K$115,7,FALSE)/12*C22*(H22/40))))</f>
        <v>#N/A</v>
      </c>
      <c r="O22" s="18" t="e">
        <f>IF(O12="nein",0,IF(O12="vollständig",VLOOKUP(A22&amp;"°"&amp;B22,Matrix!$A$1:$K$115,8,FALSE)*(H22/40), IF(O12="anteilig",VLOOKUP(A22&amp;"°"&amp;B22,Matrix!$A$1:$K$115,8,FALSE)/12*D22*(H22/40))))</f>
        <v>#N/A</v>
      </c>
      <c r="P22" s="18" t="e">
        <f>IF(P12="nein",0,IF(P12="vollständig",VLOOKUP(A22&amp;"°"&amp;B22,Matrix!$A$1:$K$115,9,FALSE)*(H22/40), IF(P12="anteilig",VLOOKUP(A22&amp;"°"&amp;B22,Matrix!$A$1:$K$115,9,FALSE)/12*E22*(H22/40))))</f>
        <v>#N/A</v>
      </c>
      <c r="Q22" s="18" t="e">
        <f>IF(Q12="nein",0,IF(Q12="vollständig",VLOOKUP(A22&amp;"°"&amp;B22,Matrix!$A$1:$K$115,10,FALSE)*(H22/40), IF(Q12="anteilig",VLOOKUP(A22&amp;"°"&amp;B22,Matrix!$A$1:$K$115,10,FALSE)/12*F22*(H22/40))))</f>
        <v>#N/A</v>
      </c>
      <c r="R22" s="18" t="e">
        <f>IF(R12="nein",0,IF(R12="vollständig",VLOOKUP(A22&amp;"°"&amp;B22,Matrix!$A$1:$K$115,11,FALSE)*(H22/40), IF(R12="anteilig",VLOOKUP(A22&amp;"°"&amp;B22,Matrix!$A$1:$K$115,11,FALSE)/12*G22*(H22/40))))</f>
        <v>#N/A</v>
      </c>
      <c r="S22" s="42">
        <f t="shared" si="5"/>
        <v>0</v>
      </c>
      <c r="T22" s="42">
        <f t="shared" si="3"/>
        <v>0</v>
      </c>
      <c r="U22" s="42">
        <f t="shared" si="0"/>
        <v>0</v>
      </c>
      <c r="V22" s="42">
        <f t="shared" si="1"/>
        <v>0</v>
      </c>
      <c r="W22" s="42">
        <f t="shared" si="2"/>
        <v>0</v>
      </c>
      <c r="X22" s="43">
        <f t="shared" si="4"/>
        <v>0</v>
      </c>
      <c r="AA22" s="86"/>
    </row>
    <row r="23" spans="1:27" s="9" customFormat="1" ht="22.5" customHeight="1" x14ac:dyDescent="0.2">
      <c r="A23" s="21"/>
      <c r="B23" s="65"/>
      <c r="C23" s="21"/>
      <c r="D23" s="21"/>
      <c r="E23" s="21"/>
      <c r="F23" s="21"/>
      <c r="G23" s="21"/>
      <c r="H23" s="21"/>
      <c r="I23" s="18">
        <f>IFERROR(VLOOKUP(A23&amp;"°"&amp;B23,Matrix!$A$1:$K$115,2,FALSE),0)</f>
        <v>0</v>
      </c>
      <c r="J23" s="18">
        <f>IFERROR(VLOOKUP(A23&amp;"°"&amp;B23,Matrix!$A$1:$K$115,3,FALSE),0)</f>
        <v>0</v>
      </c>
      <c r="K23" s="18">
        <f>IFERROR(VLOOKUP(A23&amp;"°"&amp;B23,Matrix!$A$1:$K$115,4,FALSE),0)</f>
        <v>0</v>
      </c>
      <c r="L23" s="18">
        <f>IFERROR(VLOOKUP(A23&amp;"°"&amp;B23,Matrix!$A$1:$K$115,5,FALSE),0)</f>
        <v>0</v>
      </c>
      <c r="M23" s="18">
        <f>IFERROR(VLOOKUP(A23&amp;"°"&amp;B23,Matrix!$A$1:$K$115,6,FALSE),0)</f>
        <v>0</v>
      </c>
      <c r="N23" s="18" t="e">
        <f>IF(N12="nein",0,IF(N12="vollständig",VLOOKUP(A23&amp;"°"&amp;B23,Matrix!$A$1:$K$115,7,FALSE)*(H23/40), IF(N12="anteilig",VLOOKUP(A23&amp;"°"&amp;B23,Matrix!$A$1:$K$115,7,FALSE)/12*C23*(H23/40))))</f>
        <v>#N/A</v>
      </c>
      <c r="O23" s="18" t="e">
        <f>IF(O12="nein",0,IF(O12="vollständig",VLOOKUP(A23&amp;"°"&amp;B23,Matrix!$A$1:$K$115,8,FALSE)*(H23/40), IF(O12="anteilig",VLOOKUP(A23&amp;"°"&amp;B23,Matrix!$A$1:$K$115,8,FALSE)/12*D23*(H23/40))))</f>
        <v>#N/A</v>
      </c>
      <c r="P23" s="18" t="e">
        <f>IF(P12="nein",0,IF(P12="vollständig",VLOOKUP(A23&amp;"°"&amp;B23,Matrix!$A$1:$K$115,9,FALSE)*(H23/40), IF(P12="anteilig",VLOOKUP(A23&amp;"°"&amp;B23,Matrix!$A$1:$K$115,9,FALSE)/12*E23*(H23/40))))</f>
        <v>#N/A</v>
      </c>
      <c r="Q23" s="18" t="e">
        <f>IF(Q12="nein",0,IF(Q12="vollständig",VLOOKUP(A23&amp;"°"&amp;B23,Matrix!$A$1:$K$115,10,FALSE)*(H23/40), IF(Q12="anteilig",VLOOKUP(A23&amp;"°"&amp;B23,Matrix!$A$1:$K$115,10,FALSE)/12*F23*(H23/40))))</f>
        <v>#N/A</v>
      </c>
      <c r="R23" s="18" t="e">
        <f>IF(R12="nein",0,IF(R12="vollständig",VLOOKUP(A23&amp;"°"&amp;B23,Matrix!$A$1:$K$115,11,FALSE)*(H23/40), IF(R12="anteilig",VLOOKUP(A23&amp;"°"&amp;B23,Matrix!$A$1:$K$115,11,FALSE)/12*G23*(H23/40))))</f>
        <v>#N/A</v>
      </c>
      <c r="S23" s="42">
        <f t="shared" si="5"/>
        <v>0</v>
      </c>
      <c r="T23" s="42">
        <f t="shared" si="3"/>
        <v>0</v>
      </c>
      <c r="U23" s="42">
        <f t="shared" si="0"/>
        <v>0</v>
      </c>
      <c r="V23" s="42">
        <f t="shared" si="1"/>
        <v>0</v>
      </c>
      <c r="W23" s="42">
        <f t="shared" si="2"/>
        <v>0</v>
      </c>
      <c r="X23" s="43">
        <f t="shared" si="4"/>
        <v>0</v>
      </c>
      <c r="AA23" s="86"/>
    </row>
    <row r="24" spans="1:27" s="9" customFormat="1" ht="22.5" customHeight="1" x14ac:dyDescent="0.2">
      <c r="A24" s="21"/>
      <c r="B24" s="65"/>
      <c r="C24" s="21"/>
      <c r="D24" s="21"/>
      <c r="E24" s="21"/>
      <c r="F24" s="21"/>
      <c r="G24" s="21"/>
      <c r="H24" s="21"/>
      <c r="I24" s="18">
        <f>IFERROR(VLOOKUP(A24&amp;"°"&amp;B24,Matrix!$A$1:$K$115,2,FALSE),0)</f>
        <v>0</v>
      </c>
      <c r="J24" s="18">
        <f>IFERROR(VLOOKUP(A24&amp;"°"&amp;B24,Matrix!$A$1:$K$115,3,FALSE),0)</f>
        <v>0</v>
      </c>
      <c r="K24" s="18">
        <f>IFERROR(VLOOKUP(A24&amp;"°"&amp;B24,Matrix!$A$1:$K$115,4,FALSE),0)</f>
        <v>0</v>
      </c>
      <c r="L24" s="18">
        <f>IFERROR(VLOOKUP(A24&amp;"°"&amp;B24,Matrix!$A$1:$K$115,5,FALSE),0)</f>
        <v>0</v>
      </c>
      <c r="M24" s="18">
        <f>IFERROR(VLOOKUP(A24&amp;"°"&amp;B24,Matrix!$A$1:$K$115,6,FALSE),0)</f>
        <v>0</v>
      </c>
      <c r="N24" s="18" t="e">
        <f>IF(N12="nein",0,IF(N12="vollständig",VLOOKUP(A24&amp;"°"&amp;B24,Matrix!$A$1:$K$115,7,FALSE)*(H24/40), IF(N12="anteilig",VLOOKUP(A24&amp;"°"&amp;B24,Matrix!$A$1:$K$115,7,FALSE)/12*C24*(H24/40))))</f>
        <v>#N/A</v>
      </c>
      <c r="O24" s="18" t="e">
        <f>IF(O12="nein",0,IF(O12="vollständig",VLOOKUP(A24&amp;"°"&amp;B24,Matrix!$A$1:$K$115,8,FALSE)*(H24/40), IF(O12="anteilig",VLOOKUP(A24&amp;"°"&amp;B24,Matrix!$A$1:$K$115,8,FALSE)/12*D24*(H24/40))))</f>
        <v>#N/A</v>
      </c>
      <c r="P24" s="18" t="e">
        <f>IF(P12="nein",0,IF(P12="vollständig",VLOOKUP(A24&amp;"°"&amp;B24,Matrix!$A$1:$K$115,9,FALSE)*(H24/40), IF(P12="anteilig",VLOOKUP(A24&amp;"°"&amp;B24,Matrix!$A$1:$K$115,9,FALSE)/12*E24*(H24/40))))</f>
        <v>#N/A</v>
      </c>
      <c r="Q24" s="18" t="e">
        <f>IF(Q12="nein",0,IF(Q12="vollständig",VLOOKUP(A24&amp;"°"&amp;B24,Matrix!$A$1:$K$115,10,FALSE)*(H24/40), IF(Q12="anteilig",VLOOKUP(A24&amp;"°"&amp;B24,Matrix!$A$1:$K$115,10,FALSE)/12*F24*(H24/40))))</f>
        <v>#N/A</v>
      </c>
      <c r="R24" s="18" t="e">
        <f>IF(R12="nein",0,IF(R12="vollständig",VLOOKUP(A24&amp;"°"&amp;B24,Matrix!$A$1:$K$115,11,FALSE)*(H24/40), IF(R12="anteilig",VLOOKUP(A24&amp;"°"&amp;B24,Matrix!$A$1:$K$115,11,FALSE)/12*G24*(H24/40))))</f>
        <v>#N/A</v>
      </c>
      <c r="S24" s="42">
        <f t="shared" si="5"/>
        <v>0</v>
      </c>
      <c r="T24" s="42">
        <f t="shared" si="3"/>
        <v>0</v>
      </c>
      <c r="U24" s="42">
        <f t="shared" si="0"/>
        <v>0</v>
      </c>
      <c r="V24" s="42">
        <f t="shared" si="1"/>
        <v>0</v>
      </c>
      <c r="W24" s="42">
        <f t="shared" si="2"/>
        <v>0</v>
      </c>
      <c r="X24" s="43">
        <f t="shared" si="4"/>
        <v>0</v>
      </c>
      <c r="AA24" s="86"/>
    </row>
    <row r="25" spans="1:27" s="9" customFormat="1" ht="29.25" customHeight="1" x14ac:dyDescent="0.2">
      <c r="A25" s="30" t="s">
        <v>3</v>
      </c>
      <c r="B25" s="30" t="s">
        <v>46</v>
      </c>
      <c r="C25" s="87"/>
      <c r="D25" s="30">
        <v>2024</v>
      </c>
      <c r="E25" s="30">
        <v>2025</v>
      </c>
      <c r="F25" s="30">
        <v>2026</v>
      </c>
      <c r="G25" s="30">
        <v>2027</v>
      </c>
      <c r="H25" s="41" t="s">
        <v>5</v>
      </c>
      <c r="I25" s="105"/>
      <c r="J25" s="106"/>
      <c r="K25" s="106"/>
      <c r="L25" s="106"/>
      <c r="M25" s="106"/>
      <c r="N25" s="106"/>
      <c r="O25" s="106"/>
      <c r="P25" s="106"/>
      <c r="Q25" s="106"/>
      <c r="R25" s="107"/>
      <c r="S25" s="44">
        <f t="shared" ref="S25:X25" si="6">SUM(S13:S24)</f>
        <v>0</v>
      </c>
      <c r="T25" s="44">
        <f t="shared" si="6"/>
        <v>0</v>
      </c>
      <c r="U25" s="44">
        <f t="shared" si="6"/>
        <v>0</v>
      </c>
      <c r="V25" s="44">
        <f t="shared" si="6"/>
        <v>0</v>
      </c>
      <c r="W25" s="44">
        <f>SUM(W13:W24)</f>
        <v>0</v>
      </c>
      <c r="X25" s="45">
        <f t="shared" si="6"/>
        <v>0</v>
      </c>
      <c r="Y25" s="24"/>
    </row>
    <row r="26" spans="1:27" s="9" customFormat="1" ht="22.5" customHeight="1" x14ac:dyDescent="0.2">
      <c r="A26" s="29"/>
      <c r="B26" s="57">
        <f t="shared" ref="B26:B31" si="7">IF(A26="SHK",16.99,0)+IF(A26="WHK",18.27,0)</f>
        <v>0</v>
      </c>
      <c r="C26" s="88"/>
      <c r="D26" s="21"/>
      <c r="E26" s="21"/>
      <c r="F26" s="21"/>
      <c r="G26" s="21"/>
      <c r="H26" s="21"/>
      <c r="I26" s="18"/>
      <c r="J26" s="19"/>
      <c r="K26" s="19"/>
      <c r="L26" s="19"/>
      <c r="M26" s="19"/>
      <c r="N26" s="68"/>
      <c r="O26" s="67"/>
      <c r="P26" s="20"/>
      <c r="Q26" s="18"/>
      <c r="R26" s="18"/>
      <c r="S26" s="18">
        <f>((H26*B26)*4.3333333)*C26</f>
        <v>0</v>
      </c>
      <c r="T26" s="18">
        <f>((H26*B26)*4.3333333)*D26</f>
        <v>0</v>
      </c>
      <c r="U26" s="18">
        <f>((H26*B26)*4.3333333)*E26</f>
        <v>0</v>
      </c>
      <c r="V26" s="18">
        <f>((H26*B26)*4.3333333)*F26</f>
        <v>0</v>
      </c>
      <c r="W26" s="18">
        <f>((H26*B26)*4.3333333)*G26</f>
        <v>0</v>
      </c>
      <c r="X26" s="47">
        <f>SUM(S26:W26)</f>
        <v>0</v>
      </c>
    </row>
    <row r="27" spans="1:27" s="9" customFormat="1" ht="22.5" customHeight="1" x14ac:dyDescent="0.2">
      <c r="A27" s="29"/>
      <c r="B27" s="49">
        <f t="shared" si="7"/>
        <v>0</v>
      </c>
      <c r="C27" s="88"/>
      <c r="D27" s="21"/>
      <c r="E27" s="21"/>
      <c r="F27" s="21"/>
      <c r="G27" s="21"/>
      <c r="H27" s="21"/>
      <c r="I27" s="13"/>
      <c r="J27" s="14"/>
      <c r="K27" s="14"/>
      <c r="L27" s="14"/>
      <c r="M27" s="14"/>
      <c r="N27" s="15"/>
      <c r="O27" s="13"/>
      <c r="P27" s="15"/>
      <c r="Q27" s="13"/>
      <c r="R27" s="18"/>
      <c r="S27" s="18">
        <f>((H27*B27)*4.3333333)*C27</f>
        <v>0</v>
      </c>
      <c r="T27" s="18">
        <f t="shared" ref="T27:T31" si="8">((H27*B27)*4.3333333)*D27</f>
        <v>0</v>
      </c>
      <c r="U27" s="18">
        <f t="shared" ref="U27:U31" si="9">((H27*B27)*4.3333333)*E27</f>
        <v>0</v>
      </c>
      <c r="V27" s="18">
        <f t="shared" ref="V27:V31" si="10">((H27*B27)*4.3333333)*F27</f>
        <v>0</v>
      </c>
      <c r="W27" s="18">
        <f t="shared" ref="W27:W31" si="11">((H27*B27)*4.3333333)*G27</f>
        <v>0</v>
      </c>
      <c r="X27" s="48">
        <f t="shared" ref="X27:X31" si="12">((H27*B27)*4.333333)*C27+((H27*B27)*4.333333)*D27+((H27*B27)*4.333333)*E27+((H27*B27)*4.333333)*F27+((H27*B27)*4.333333)*G27</f>
        <v>0</v>
      </c>
    </row>
    <row r="28" spans="1:27" s="9" customFormat="1" ht="22.5" customHeight="1" x14ac:dyDescent="0.2">
      <c r="A28" s="29"/>
      <c r="B28" s="49">
        <f t="shared" si="7"/>
        <v>0</v>
      </c>
      <c r="C28" s="88"/>
      <c r="D28" s="21"/>
      <c r="E28" s="21"/>
      <c r="F28" s="21"/>
      <c r="G28" s="21"/>
      <c r="H28" s="21"/>
      <c r="I28" s="13"/>
      <c r="J28" s="14"/>
      <c r="K28" s="14"/>
      <c r="L28" s="14"/>
      <c r="M28" s="14"/>
      <c r="N28" s="15"/>
      <c r="O28" s="66"/>
      <c r="P28" s="15"/>
      <c r="Q28" s="13"/>
      <c r="R28" s="18"/>
      <c r="S28" s="18">
        <f>((H28*B28)*4.3333333)*C28</f>
        <v>0</v>
      </c>
      <c r="T28" s="18">
        <f t="shared" si="8"/>
        <v>0</v>
      </c>
      <c r="U28" s="18">
        <f t="shared" si="9"/>
        <v>0</v>
      </c>
      <c r="V28" s="18">
        <f t="shared" si="10"/>
        <v>0</v>
      </c>
      <c r="W28" s="18">
        <f t="shared" si="11"/>
        <v>0</v>
      </c>
      <c r="X28" s="48">
        <f t="shared" si="12"/>
        <v>0</v>
      </c>
    </row>
    <row r="29" spans="1:27" s="9" customFormat="1" ht="22.5" customHeight="1" x14ac:dyDescent="0.2">
      <c r="A29" s="29"/>
      <c r="B29" s="49">
        <f t="shared" si="7"/>
        <v>0</v>
      </c>
      <c r="C29" s="88"/>
      <c r="D29" s="21"/>
      <c r="E29" s="21"/>
      <c r="F29" s="21"/>
      <c r="G29" s="21"/>
      <c r="H29" s="21"/>
      <c r="I29" s="13"/>
      <c r="J29" s="14"/>
      <c r="K29" s="14"/>
      <c r="L29" s="14"/>
      <c r="M29" s="14"/>
      <c r="N29" s="15"/>
      <c r="O29" s="13"/>
      <c r="P29" s="15"/>
      <c r="Q29" s="13"/>
      <c r="R29" s="18"/>
      <c r="S29" s="18">
        <f t="shared" ref="S29:S31" si="13">((H29*B29)*4.3333333)*C29</f>
        <v>0</v>
      </c>
      <c r="T29" s="18">
        <f t="shared" si="8"/>
        <v>0</v>
      </c>
      <c r="U29" s="18">
        <f t="shared" si="9"/>
        <v>0</v>
      </c>
      <c r="V29" s="18">
        <f t="shared" si="10"/>
        <v>0</v>
      </c>
      <c r="W29" s="18">
        <f t="shared" si="11"/>
        <v>0</v>
      </c>
      <c r="X29" s="48">
        <f t="shared" si="12"/>
        <v>0</v>
      </c>
    </row>
    <row r="30" spans="1:27" s="9" customFormat="1" ht="22.5" customHeight="1" x14ac:dyDescent="0.2">
      <c r="A30" s="29"/>
      <c r="B30" s="49">
        <f t="shared" si="7"/>
        <v>0</v>
      </c>
      <c r="C30" s="88"/>
      <c r="D30" s="21"/>
      <c r="E30" s="21"/>
      <c r="F30" s="21"/>
      <c r="G30" s="21"/>
      <c r="H30" s="21"/>
      <c r="I30" s="13"/>
      <c r="J30" s="14"/>
      <c r="K30" s="14"/>
      <c r="L30" s="14"/>
      <c r="M30" s="14"/>
      <c r="N30" s="15"/>
      <c r="O30" s="13"/>
      <c r="P30" s="15"/>
      <c r="Q30" s="13"/>
      <c r="R30" s="13"/>
      <c r="S30" s="18">
        <f t="shared" si="13"/>
        <v>0</v>
      </c>
      <c r="T30" s="18">
        <f t="shared" si="8"/>
        <v>0</v>
      </c>
      <c r="U30" s="18">
        <f t="shared" si="9"/>
        <v>0</v>
      </c>
      <c r="V30" s="18">
        <f t="shared" si="10"/>
        <v>0</v>
      </c>
      <c r="W30" s="18">
        <f t="shared" si="11"/>
        <v>0</v>
      </c>
      <c r="X30" s="48">
        <f t="shared" si="12"/>
        <v>0</v>
      </c>
    </row>
    <row r="31" spans="1:27" s="9" customFormat="1" ht="22.5" customHeight="1" x14ac:dyDescent="0.2">
      <c r="A31" s="29"/>
      <c r="B31" s="49">
        <f t="shared" si="7"/>
        <v>0</v>
      </c>
      <c r="C31" s="88"/>
      <c r="D31" s="21"/>
      <c r="E31" s="21"/>
      <c r="F31" s="21"/>
      <c r="G31" s="21"/>
      <c r="H31" s="21"/>
      <c r="I31" s="54"/>
      <c r="J31" s="55"/>
      <c r="K31" s="55"/>
      <c r="L31" s="55"/>
      <c r="M31" s="55"/>
      <c r="N31" s="56"/>
      <c r="O31" s="54"/>
      <c r="P31" s="56"/>
      <c r="Q31" s="54"/>
      <c r="R31" s="54"/>
      <c r="S31" s="18">
        <f t="shared" si="13"/>
        <v>0</v>
      </c>
      <c r="T31" s="18">
        <f t="shared" si="8"/>
        <v>0</v>
      </c>
      <c r="U31" s="18">
        <f t="shared" si="9"/>
        <v>0</v>
      </c>
      <c r="V31" s="18">
        <f t="shared" si="10"/>
        <v>0</v>
      </c>
      <c r="W31" s="18">
        <f t="shared" si="11"/>
        <v>0</v>
      </c>
      <c r="X31" s="58">
        <f t="shared" si="12"/>
        <v>0</v>
      </c>
    </row>
    <row r="32" spans="1:27" s="9" customFormat="1" ht="25.5" customHeight="1" x14ac:dyDescent="0.2">
      <c r="A32" s="97" t="s">
        <v>59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9"/>
      <c r="X32" s="45">
        <f>SUM(X26:X31)</f>
        <v>0</v>
      </c>
    </row>
    <row r="33" spans="1:24" s="10" customFormat="1" ht="23.25" customHeight="1" thickBot="1" x14ac:dyDescent="0.2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7"/>
      <c r="Q33" s="17"/>
      <c r="R33" s="17"/>
      <c r="S33" s="17"/>
      <c r="T33" s="17"/>
      <c r="U33" s="46" t="s">
        <v>58</v>
      </c>
      <c r="V33" s="101">
        <f>X25+X32</f>
        <v>0</v>
      </c>
      <c r="W33" s="101"/>
      <c r="X33" s="101"/>
    </row>
    <row r="34" spans="1:24" ht="13.8" thickTop="1" x14ac:dyDescent="0.25"/>
  </sheetData>
  <sheetProtection selectLockedCells="1"/>
  <mergeCells count="33">
    <mergeCell ref="G11:G12"/>
    <mergeCell ref="A10:A12"/>
    <mergeCell ref="F11:F12"/>
    <mergeCell ref="E11:E12"/>
    <mergeCell ref="D11:D12"/>
    <mergeCell ref="C11:C12"/>
    <mergeCell ref="B10:B12"/>
    <mergeCell ref="L11:L12"/>
    <mergeCell ref="K11:K12"/>
    <mergeCell ref="J11:J12"/>
    <mergeCell ref="I11:I12"/>
    <mergeCell ref="H10:H12"/>
    <mergeCell ref="N10:R10"/>
    <mergeCell ref="S10:W10"/>
    <mergeCell ref="N9:R9"/>
    <mergeCell ref="A32:W32"/>
    <mergeCell ref="A33:O33"/>
    <mergeCell ref="I10:M10"/>
    <mergeCell ref="V33:X33"/>
    <mergeCell ref="C10:G10"/>
    <mergeCell ref="I25:R25"/>
    <mergeCell ref="X10:X12"/>
    <mergeCell ref="W11:W12"/>
    <mergeCell ref="V11:V12"/>
    <mergeCell ref="U11:U12"/>
    <mergeCell ref="T11:T12"/>
    <mergeCell ref="S11:S12"/>
    <mergeCell ref="M11:M12"/>
    <mergeCell ref="T2:X3"/>
    <mergeCell ref="V6:X6"/>
    <mergeCell ref="V8:X8"/>
    <mergeCell ref="C6:S6"/>
    <mergeCell ref="C8:H8"/>
  </mergeCells>
  <conditionalFormatting sqref="I13:M24">
    <cfRule type="expression" dxfId="9" priority="79">
      <formula>C13=0</formula>
    </cfRule>
  </conditionalFormatting>
  <conditionalFormatting sqref="I13:R24">
    <cfRule type="cellIs" dxfId="8" priority="5" operator="equal">
      <formula>0</formula>
    </cfRule>
  </conditionalFormatting>
  <conditionalFormatting sqref="N9:R9">
    <cfRule type="beginsWith" dxfId="6" priority="2" operator="beginsWith" text="Bitte">
      <formula>LEFT(N9,LEN("Bitte"))="Bitte"</formula>
    </cfRule>
    <cfRule type="beginsWith" dxfId="5" priority="3" operator="beginsWith" text="Bitte">
      <formula>LEFT(N9,LEN("Bitte"))="Bitte"</formula>
    </cfRule>
    <cfRule type="notContainsErrors" dxfId="4" priority="4">
      <formula>NOT(ISERROR(N9))</formula>
    </cfRule>
  </conditionalFormatting>
  <conditionalFormatting sqref="N13:R24">
    <cfRule type="containsText" dxfId="3" priority="11" operator="containsText" text="FALSCH">
      <formula>NOT(ISERROR(SEARCH("FALSCH",N13)))</formula>
    </cfRule>
    <cfRule type="expression" dxfId="2" priority="78">
      <formula>C13=0</formula>
    </cfRule>
    <cfRule type="containsErrors" dxfId="1" priority="141">
      <formula>ISERROR(N13)</formula>
    </cfRule>
  </conditionalFormatting>
  <conditionalFormatting sqref="O26">
    <cfRule type="containsErrors" dxfId="0" priority="10">
      <formula>ISERROR(O26)</formula>
    </cfRule>
  </conditionalFormatting>
  <dataValidations disablePrompts="1" count="7">
    <dataValidation type="list" allowBlank="1" showInputMessage="1" showErrorMessage="1" sqref="A26:A31" xr:uid="{00000000-0002-0000-0000-000000000000}">
      <formula1>Hilfskraft</formula1>
    </dataValidation>
    <dataValidation type="list" allowBlank="1" showInputMessage="1" showErrorMessage="1" sqref="A13:A24" xr:uid="{00000000-0002-0000-0000-000001000000}">
      <formula1>Entgeltgruppen</formula1>
    </dataValidation>
    <dataValidation type="list" allowBlank="1" showInputMessage="1" showErrorMessage="1" sqref="B13:B24" xr:uid="{00000000-0002-0000-0000-000002000000}">
      <formula1>Stufen</formula1>
    </dataValidation>
    <dataValidation type="whole" allowBlank="1" showInputMessage="1" showErrorMessage="1" error="max. 40 Wochenstd." sqref="H26:H31 H13:H24" xr:uid="{00000000-0002-0000-0000-000003000000}">
      <formula1>0</formula1>
      <formula2>40</formula2>
    </dataValidation>
    <dataValidation type="decimal" allowBlank="1" showInputMessage="1" showErrorMessage="1" error="max. 12 Monate eintragbar" sqref="C26:G31 E13:G24" xr:uid="{00000000-0002-0000-0000-000004000000}">
      <formula1>0</formula1>
      <formula2>12</formula2>
    </dataValidation>
    <dataValidation type="decimal" allowBlank="1" showInputMessage="1" showErrorMessage="1" error="max. 10 Monate eintragbar" sqref="C13:C24" xr:uid="{00000000-0002-0000-0000-000005000000}">
      <formula1>0</formula1>
      <formula2>10</formula2>
    </dataValidation>
    <dataValidation type="decimal" allowBlank="1" showInputMessage="1" showErrorMessage="1" error="max. 2 Monate eintragbar" sqref="D13:D24" xr:uid="{00000000-0002-0000-0000-000006000000}">
      <formula1>0</formula1>
      <formula2>2</formula2>
    </dataValidation>
  </dataValidations>
  <hyperlinks>
    <hyperlink ref="B3:D3" location="Tabelle3!A1" display="Bitte eventuelle Höherstufungen beachten." xr:uid="{00000000-0004-0000-0000-000000000000}"/>
    <hyperlink ref="B3" location="Stufenaufstiege!A1" display="Bitte beachten Sie eventuelle Stufenaufstiege, insbesondere bei namentlich bekanntem Personal." xr:uid="{00000000-0004-0000-0000-000001000000}"/>
    <hyperlink ref="B3:L3" location="Stufenaufstiege!A1" display="Bitte beachten Sie eventuelle Stufenaufstiege, insbesondere bei namentlich bekanntem Personal." xr:uid="{00000000-0004-0000-0000-000002000000}"/>
  </hyperlinks>
  <pageMargins left="0.23622047244094491" right="0.23622047244094491" top="1.3779527559055118" bottom="0.15748031496062992" header="0.70866141732283472" footer="0.15748031496062992"/>
  <pageSetup paperSize="9" scale="64" fitToWidth="0" fitToHeight="0" orientation="landscape" cellComments="asDisplayed" r:id="rId1"/>
  <headerFooter>
    <oddHeader xml:space="preserve">&amp;C&amp;"Arial,Fett"&amp;12
Personalkostenkalkulationstool 
inkl. 24,00% Lohnnebenkosten (Standard)&amp;K000000
&amp;"Arial,Standard"&amp;9Stand: 22.03.2024
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026902E-1DCF-4EB2-B189-E21320DBB6CC}">
            <xm:f>NOT(ISERROR(SEARCH($S$13,N9)))</xm:f>
            <xm:f>$S$13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N9:R9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7000000}">
          <x14:formula1>
            <xm:f>Tabelle1!$A$1:$A$3</xm:f>
          </x14:formula1>
          <xm:sqref>P12:R12</xm:sqref>
        </x14:dataValidation>
        <x14:dataValidation type="list" allowBlank="1" showInputMessage="1" showErrorMessage="1" xr:uid="{00000000-0002-0000-0000-000008000000}">
          <x14:formula1>
            <xm:f>Tabelle1!$B$1:$B$2</xm:f>
          </x14:formula1>
          <xm:sqref>N12:O12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6"/>
  <sheetViews>
    <sheetView workbookViewId="0">
      <selection activeCell="D29" sqref="D29"/>
    </sheetView>
  </sheetViews>
  <sheetFormatPr baseColWidth="10" defaultRowHeight="13.2" x14ac:dyDescent="0.25"/>
  <cols>
    <col min="2" max="11" width="14.21875" customWidth="1"/>
    <col min="12" max="12" width="11.44140625"/>
    <col min="14" max="14" width="3.21875" customWidth="1"/>
    <col min="15" max="15" width="10.21875" customWidth="1"/>
    <col min="16" max="16" width="3.5546875" customWidth="1"/>
    <col min="18" max="19" width="14.21875" customWidth="1"/>
  </cols>
  <sheetData>
    <row r="1" spans="1:24" ht="14.4" x14ac:dyDescent="0.3">
      <c r="A1" s="25" t="s">
        <v>0</v>
      </c>
      <c r="B1" s="27" t="s">
        <v>198</v>
      </c>
      <c r="C1" s="27" t="s">
        <v>198</v>
      </c>
      <c r="D1" s="53" t="s">
        <v>199</v>
      </c>
      <c r="E1" s="53" t="s">
        <v>204</v>
      </c>
      <c r="F1" s="53" t="s">
        <v>206</v>
      </c>
      <c r="G1" s="28" t="s">
        <v>200</v>
      </c>
      <c r="H1" s="28" t="s">
        <v>200</v>
      </c>
      <c r="I1" s="28" t="s">
        <v>201</v>
      </c>
      <c r="J1" s="85" t="s">
        <v>205</v>
      </c>
      <c r="K1" s="85" t="s">
        <v>207</v>
      </c>
      <c r="L1" s="1"/>
      <c r="M1" s="36"/>
      <c r="N1">
        <v>1</v>
      </c>
      <c r="O1" s="37" t="s">
        <v>1</v>
      </c>
      <c r="Q1" s="25" t="s">
        <v>0</v>
      </c>
      <c r="R1" s="69">
        <v>2024</v>
      </c>
      <c r="S1" s="83" t="s">
        <v>211</v>
      </c>
      <c r="T1" s="84">
        <v>2025</v>
      </c>
    </row>
    <row r="2" spans="1:24" ht="13.8" x14ac:dyDescent="0.3">
      <c r="A2" t="s">
        <v>84</v>
      </c>
      <c r="B2" s="62">
        <f>(R2*1.24)+120</f>
        <v>7712.0666063999997</v>
      </c>
      <c r="C2" s="62">
        <f>S2*1.24</f>
        <v>7840.0666063999997</v>
      </c>
      <c r="D2" s="62">
        <f>T2*1.24</f>
        <v>8271.2702697519999</v>
      </c>
      <c r="E2" s="62">
        <f>D2*1.03</f>
        <v>8519.4083778445602</v>
      </c>
      <c r="F2" s="62">
        <f>E2*1.03</f>
        <v>8774.990629179898</v>
      </c>
      <c r="G2" s="3">
        <f>(R2*1.24)*0.3253</f>
        <v>2469.6992670619197</v>
      </c>
      <c r="H2" s="3">
        <f>C2*0.3253</f>
        <v>2550.3736670619196</v>
      </c>
      <c r="I2" s="3">
        <f>D2*0.3253</f>
        <v>2690.6442187503253</v>
      </c>
      <c r="J2" s="3">
        <f>E2*0.3253</f>
        <v>2771.3635453128354</v>
      </c>
      <c r="K2" s="3">
        <f>F2*0.3253</f>
        <v>2854.5044516722205</v>
      </c>
      <c r="L2" s="4"/>
      <c r="M2" s="2" t="s">
        <v>16</v>
      </c>
      <c r="N2">
        <v>2</v>
      </c>
      <c r="O2" s="16" t="s">
        <v>2</v>
      </c>
      <c r="Q2" t="s">
        <v>84</v>
      </c>
      <c r="R2" s="4">
        <v>6122.63436</v>
      </c>
      <c r="S2" s="4">
        <f>X2+200</f>
        <v>6322.63436</v>
      </c>
      <c r="T2" s="80">
        <f>S2*1.055</f>
        <v>6670.3792497999993</v>
      </c>
      <c r="U2" s="80"/>
      <c r="X2" s="4">
        <v>6122.63436</v>
      </c>
    </row>
    <row r="3" spans="1:24" ht="13.8" x14ac:dyDescent="0.3">
      <c r="A3" t="s">
        <v>83</v>
      </c>
      <c r="B3" s="62">
        <f t="shared" ref="B3:B66" si="0">(R3*1.24)+120</f>
        <v>8546.918975999999</v>
      </c>
      <c r="C3" s="62">
        <f t="shared" ref="C3:C66" si="1">S3*1.24</f>
        <v>8674.918975999999</v>
      </c>
      <c r="D3" s="62">
        <f t="shared" ref="D3:D66" si="2">T3*1.24</f>
        <v>9152.03951968</v>
      </c>
      <c r="E3" s="62">
        <f t="shared" ref="E3:E55" si="3">D3*1.03</f>
        <v>9426.6007052704008</v>
      </c>
      <c r="F3" s="62">
        <f t="shared" ref="F3:F55" si="4">E3*1.03</f>
        <v>9709.3987264285133</v>
      </c>
      <c r="G3" s="3">
        <f t="shared" ref="G3:G20" si="5">(R3*1.24)*0.3253</f>
        <v>2741.2767428927996</v>
      </c>
      <c r="H3" s="3">
        <f t="shared" ref="H3:K19" si="6">C3*0.3253</f>
        <v>2821.9511428927995</v>
      </c>
      <c r="I3" s="3">
        <f t="shared" si="6"/>
        <v>2977.1584557519036</v>
      </c>
      <c r="J3" s="3">
        <f t="shared" si="6"/>
        <v>3066.4732094244609</v>
      </c>
      <c r="K3" s="3">
        <f t="shared" si="6"/>
        <v>3158.4674057071952</v>
      </c>
      <c r="L3" s="4"/>
      <c r="M3" s="2" t="s">
        <v>67</v>
      </c>
      <c r="N3">
        <v>3</v>
      </c>
      <c r="Q3" t="s">
        <v>83</v>
      </c>
      <c r="R3" s="4">
        <v>6795.9023999999999</v>
      </c>
      <c r="S3" s="4">
        <f t="shared" ref="S3:S66" si="7">X3+200</f>
        <v>6995.9023999999999</v>
      </c>
      <c r="T3" s="80">
        <f t="shared" ref="T3:T66" si="8">S3*1.055</f>
        <v>7380.6770319999996</v>
      </c>
      <c r="U3" s="80"/>
      <c r="X3" s="4">
        <v>6795.9023999999999</v>
      </c>
    </row>
    <row r="4" spans="1:24" ht="13.8" x14ac:dyDescent="0.3">
      <c r="A4" t="s">
        <v>85</v>
      </c>
      <c r="B4" s="62">
        <f t="shared" si="0"/>
        <v>9339.2466863999998</v>
      </c>
      <c r="C4" s="62">
        <f t="shared" si="1"/>
        <v>9467.2466863999998</v>
      </c>
      <c r="D4" s="62">
        <f t="shared" si="2"/>
        <v>9987.9452541520004</v>
      </c>
      <c r="E4" s="62">
        <f t="shared" si="3"/>
        <v>10287.583611776561</v>
      </c>
      <c r="F4" s="62">
        <f t="shared" si="4"/>
        <v>10596.211120129858</v>
      </c>
      <c r="G4" s="3">
        <f t="shared" si="5"/>
        <v>2999.0209470859199</v>
      </c>
      <c r="H4" s="3">
        <f t="shared" si="6"/>
        <v>3079.6953470859198</v>
      </c>
      <c r="I4" s="3">
        <f t="shared" si="6"/>
        <v>3249.0785911756457</v>
      </c>
      <c r="J4" s="3">
        <f t="shared" si="6"/>
        <v>3346.5509489109149</v>
      </c>
      <c r="K4" s="3">
        <f t="shared" si="6"/>
        <v>3446.9474773782426</v>
      </c>
      <c r="L4" s="4"/>
      <c r="M4" s="2" t="s">
        <v>68</v>
      </c>
      <c r="N4">
        <v>4</v>
      </c>
      <c r="Q4" t="s">
        <v>85</v>
      </c>
      <c r="R4" s="4">
        <v>7434.8763600000002</v>
      </c>
      <c r="S4" s="4">
        <f t="shared" si="7"/>
        <v>7634.8763600000002</v>
      </c>
      <c r="T4" s="80">
        <f t="shared" si="8"/>
        <v>8054.7945597999997</v>
      </c>
      <c r="U4" s="80"/>
      <c r="X4" s="4">
        <v>7434.8763600000002</v>
      </c>
    </row>
    <row r="5" spans="1:24" ht="13.8" x14ac:dyDescent="0.3">
      <c r="A5" t="s">
        <v>86</v>
      </c>
      <c r="B5" s="62">
        <f t="shared" si="0"/>
        <v>9858.8990415999997</v>
      </c>
      <c r="C5" s="62">
        <f t="shared" si="1"/>
        <v>9986.8990415999997</v>
      </c>
      <c r="D5" s="62">
        <f t="shared" si="2"/>
        <v>10536.178488887997</v>
      </c>
      <c r="E5" s="62">
        <f t="shared" si="3"/>
        <v>10852.263843554638</v>
      </c>
      <c r="F5" s="62">
        <f t="shared" si="4"/>
        <v>11177.831758861277</v>
      </c>
      <c r="G5" s="3">
        <f t="shared" si="5"/>
        <v>3168.0638582324796</v>
      </c>
      <c r="H5" s="3">
        <f t="shared" si="6"/>
        <v>3248.7382582324799</v>
      </c>
      <c r="I5" s="3">
        <f t="shared" si="6"/>
        <v>3427.4188624352655</v>
      </c>
      <c r="J5" s="3">
        <f t="shared" si="6"/>
        <v>3530.2414283083235</v>
      </c>
      <c r="K5" s="3">
        <f t="shared" si="6"/>
        <v>3636.1486711575731</v>
      </c>
      <c r="L5" s="4"/>
      <c r="M5" s="2" t="s">
        <v>69</v>
      </c>
      <c r="N5">
        <v>5</v>
      </c>
      <c r="Q5" t="s">
        <v>86</v>
      </c>
      <c r="R5" s="4">
        <v>7853.9508399999995</v>
      </c>
      <c r="S5" s="4">
        <f t="shared" si="7"/>
        <v>8053.9508399999995</v>
      </c>
      <c r="T5" s="80">
        <f t="shared" si="8"/>
        <v>8496.9181361999981</v>
      </c>
      <c r="U5" s="80"/>
      <c r="X5" s="4">
        <v>7853.9508399999995</v>
      </c>
    </row>
    <row r="6" spans="1:24" ht="13.8" x14ac:dyDescent="0.3">
      <c r="A6" t="s">
        <v>87</v>
      </c>
      <c r="B6" s="62">
        <f t="shared" si="0"/>
        <v>9986.7279632000009</v>
      </c>
      <c r="C6" s="62">
        <f t="shared" si="1"/>
        <v>10114.727963200001</v>
      </c>
      <c r="D6" s="62">
        <f t="shared" si="2"/>
        <v>10671.038001176001</v>
      </c>
      <c r="E6" s="62">
        <f t="shared" si="3"/>
        <v>10991.169141211281</v>
      </c>
      <c r="F6" s="62">
        <f t="shared" si="4"/>
        <v>11320.904215447621</v>
      </c>
      <c r="G6" s="3">
        <f t="shared" si="5"/>
        <v>3209.6466064289602</v>
      </c>
      <c r="H6" s="3">
        <f t="shared" si="6"/>
        <v>3290.3210064289601</v>
      </c>
      <c r="I6" s="3">
        <f t="shared" si="6"/>
        <v>3471.2886617825529</v>
      </c>
      <c r="J6" s="3">
        <f t="shared" si="6"/>
        <v>3575.4273216360298</v>
      </c>
      <c r="K6" s="3">
        <f t="shared" si="6"/>
        <v>3682.6901412851107</v>
      </c>
      <c r="L6" s="4"/>
      <c r="M6" s="2" t="s">
        <v>81</v>
      </c>
      <c r="N6">
        <v>6</v>
      </c>
      <c r="Q6" t="s">
        <v>87</v>
      </c>
      <c r="R6" s="4">
        <v>7957.0386800000006</v>
      </c>
      <c r="S6" s="4">
        <f t="shared" si="7"/>
        <v>8157.0386800000006</v>
      </c>
      <c r="T6" s="80">
        <f t="shared" si="8"/>
        <v>8605.6758074000008</v>
      </c>
      <c r="U6" s="80"/>
      <c r="X6" s="4">
        <v>7957.0386800000006</v>
      </c>
    </row>
    <row r="7" spans="1:24" ht="13.8" x14ac:dyDescent="0.3">
      <c r="A7" t="s">
        <v>88</v>
      </c>
      <c r="B7" s="62">
        <f t="shared" si="0"/>
        <v>120</v>
      </c>
      <c r="C7" s="62">
        <f t="shared" si="1"/>
        <v>0</v>
      </c>
      <c r="D7" s="62">
        <f t="shared" si="2"/>
        <v>0</v>
      </c>
      <c r="E7" s="62">
        <f t="shared" si="3"/>
        <v>0</v>
      </c>
      <c r="F7" s="62">
        <f t="shared" si="4"/>
        <v>0</v>
      </c>
      <c r="G7" s="3">
        <f t="shared" si="5"/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4"/>
      <c r="M7" s="2" t="s">
        <v>70</v>
      </c>
      <c r="Q7" t="s">
        <v>88</v>
      </c>
      <c r="R7" s="4">
        <v>0</v>
      </c>
      <c r="S7" s="4">
        <v>0</v>
      </c>
      <c r="T7" s="80">
        <v>0</v>
      </c>
      <c r="U7" s="80"/>
      <c r="X7" s="4">
        <v>0</v>
      </c>
    </row>
    <row r="8" spans="1:24" ht="13.8" x14ac:dyDescent="0.3">
      <c r="A8" t="s">
        <v>61</v>
      </c>
      <c r="B8" s="62">
        <f t="shared" si="0"/>
        <v>6341.4621679999991</v>
      </c>
      <c r="C8" s="62">
        <f t="shared" si="1"/>
        <v>6469.4621679999991</v>
      </c>
      <c r="D8" s="62">
        <f t="shared" si="2"/>
        <v>6825.282587239999</v>
      </c>
      <c r="E8" s="62">
        <f t="shared" ref="E8:E13" si="9">D8*1.03</f>
        <v>7030.0410648571988</v>
      </c>
      <c r="F8" s="62">
        <f t="shared" si="4"/>
        <v>7240.9422968029148</v>
      </c>
      <c r="G8" s="3">
        <f t="shared" si="5"/>
        <v>2023.8416432503996</v>
      </c>
      <c r="H8" s="3">
        <f t="shared" si="6"/>
        <v>2104.5160432503994</v>
      </c>
      <c r="I8" s="3">
        <f t="shared" si="6"/>
        <v>2220.2644256291715</v>
      </c>
      <c r="J8" s="3">
        <f t="shared" si="6"/>
        <v>2286.8723583980468</v>
      </c>
      <c r="K8" s="3">
        <f t="shared" si="6"/>
        <v>2355.4785291499879</v>
      </c>
      <c r="L8" s="4"/>
      <c r="M8" s="2" t="s">
        <v>71</v>
      </c>
      <c r="Q8" t="s">
        <v>61</v>
      </c>
      <c r="R8" s="4">
        <v>5017.3081999999995</v>
      </c>
      <c r="S8" s="4">
        <f t="shared" si="7"/>
        <v>5217.3081999999995</v>
      </c>
      <c r="T8" s="80">
        <f t="shared" si="8"/>
        <v>5504.2601509999995</v>
      </c>
      <c r="U8" s="80"/>
      <c r="X8" s="4">
        <v>5017.3081999999995</v>
      </c>
    </row>
    <row r="9" spans="1:24" ht="13.8" x14ac:dyDescent="0.3">
      <c r="A9" t="s">
        <v>62</v>
      </c>
      <c r="B9" s="62">
        <f t="shared" si="0"/>
        <v>6808.9912224000009</v>
      </c>
      <c r="C9" s="62">
        <f t="shared" si="1"/>
        <v>6936.9912224000009</v>
      </c>
      <c r="D9" s="62">
        <f t="shared" si="2"/>
        <v>7318.5257396320003</v>
      </c>
      <c r="E9" s="62">
        <f t="shared" si="9"/>
        <v>7538.0815118209603</v>
      </c>
      <c r="F9" s="62">
        <f t="shared" si="4"/>
        <v>7764.223957175589</v>
      </c>
      <c r="G9" s="3">
        <f t="shared" si="5"/>
        <v>2175.9288446467203</v>
      </c>
      <c r="H9" s="3">
        <f t="shared" si="6"/>
        <v>2256.6032446467202</v>
      </c>
      <c r="I9" s="3">
        <f t="shared" si="6"/>
        <v>2380.7164231022894</v>
      </c>
      <c r="J9" s="3">
        <f t="shared" si="6"/>
        <v>2452.1379157953584</v>
      </c>
      <c r="K9" s="3">
        <f t="shared" si="6"/>
        <v>2525.702053269219</v>
      </c>
      <c r="L9" s="4"/>
      <c r="M9" s="2" t="s">
        <v>72</v>
      </c>
      <c r="Q9" t="s">
        <v>62</v>
      </c>
      <c r="R9" s="4">
        <v>5394.3477600000006</v>
      </c>
      <c r="S9" s="4">
        <f t="shared" si="7"/>
        <v>5594.3477600000006</v>
      </c>
      <c r="T9" s="80">
        <f t="shared" si="8"/>
        <v>5902.0368868000005</v>
      </c>
      <c r="U9" s="80"/>
      <c r="X9" s="4">
        <v>5394.3477600000006</v>
      </c>
    </row>
    <row r="10" spans="1:24" ht="13.8" x14ac:dyDescent="0.3">
      <c r="A10" t="s">
        <v>63</v>
      </c>
      <c r="B10" s="62">
        <f t="shared" si="0"/>
        <v>7056.0574527999997</v>
      </c>
      <c r="C10" s="62">
        <f t="shared" si="1"/>
        <v>7184.0574527999997</v>
      </c>
      <c r="D10" s="62">
        <f t="shared" si="2"/>
        <v>7579.1806127039999</v>
      </c>
      <c r="E10" s="62">
        <f t="shared" si="9"/>
        <v>7806.5560310851206</v>
      </c>
      <c r="F10" s="62">
        <f t="shared" si="4"/>
        <v>8040.7527120176746</v>
      </c>
      <c r="G10" s="3">
        <f t="shared" si="5"/>
        <v>2256.2994893958398</v>
      </c>
      <c r="H10" s="3">
        <f t="shared" si="6"/>
        <v>2336.9738893958397</v>
      </c>
      <c r="I10" s="3">
        <f t="shared" si="6"/>
        <v>2465.5074533126112</v>
      </c>
      <c r="J10" s="3">
        <f t="shared" si="6"/>
        <v>2539.4726769119898</v>
      </c>
      <c r="K10" s="3">
        <f t="shared" si="6"/>
        <v>2615.6568572193496</v>
      </c>
      <c r="L10" s="4"/>
      <c r="M10" s="2" t="s">
        <v>184</v>
      </c>
      <c r="Q10" t="s">
        <v>63</v>
      </c>
      <c r="R10" s="4">
        <v>5593.5947200000001</v>
      </c>
      <c r="S10" s="4">
        <f t="shared" si="7"/>
        <v>5793.5947200000001</v>
      </c>
      <c r="T10" s="80">
        <f t="shared" si="8"/>
        <v>6112.2424295999999</v>
      </c>
      <c r="U10" s="80"/>
      <c r="X10" s="4">
        <v>5593.5947200000001</v>
      </c>
    </row>
    <row r="11" spans="1:24" ht="13.8" x14ac:dyDescent="0.3">
      <c r="A11" t="s">
        <v>64</v>
      </c>
      <c r="B11" s="62">
        <f t="shared" si="0"/>
        <v>7933.5747008000008</v>
      </c>
      <c r="C11" s="62">
        <f t="shared" si="1"/>
        <v>8061.5747008000008</v>
      </c>
      <c r="D11" s="62">
        <f t="shared" si="2"/>
        <v>8504.9613093440003</v>
      </c>
      <c r="E11" s="62">
        <f t="shared" si="9"/>
        <v>8760.1101486243206</v>
      </c>
      <c r="F11" s="62">
        <f t="shared" si="4"/>
        <v>9022.9134530830506</v>
      </c>
      <c r="G11" s="3">
        <f t="shared" si="5"/>
        <v>2541.7558501702401</v>
      </c>
      <c r="H11" s="3">
        <f t="shared" si="6"/>
        <v>2622.43025017024</v>
      </c>
      <c r="I11" s="3">
        <f t="shared" si="6"/>
        <v>2766.663913929603</v>
      </c>
      <c r="J11" s="3">
        <f t="shared" si="6"/>
        <v>2849.6638313474914</v>
      </c>
      <c r="K11" s="3">
        <f t="shared" si="6"/>
        <v>2935.153746287916</v>
      </c>
      <c r="L11" s="4"/>
      <c r="M11" s="2" t="s">
        <v>183</v>
      </c>
      <c r="Q11" t="s">
        <v>64</v>
      </c>
      <c r="R11" s="4">
        <v>6301.2699200000006</v>
      </c>
      <c r="S11" s="4">
        <f t="shared" si="7"/>
        <v>6501.2699200000006</v>
      </c>
      <c r="T11" s="80">
        <f t="shared" si="8"/>
        <v>6858.8397656000006</v>
      </c>
      <c r="U11" s="80"/>
      <c r="X11" s="4">
        <v>6301.2699200000006</v>
      </c>
    </row>
    <row r="12" spans="1:24" ht="13.8" x14ac:dyDescent="0.3">
      <c r="A12" t="s">
        <v>65</v>
      </c>
      <c r="B12" s="62">
        <f t="shared" si="0"/>
        <v>8598.0607424000009</v>
      </c>
      <c r="C12" s="62">
        <f t="shared" si="1"/>
        <v>8726.0607424000009</v>
      </c>
      <c r="D12" s="62">
        <f t="shared" si="2"/>
        <v>9205.994083231999</v>
      </c>
      <c r="E12" s="62">
        <f t="shared" si="9"/>
        <v>9482.1739057289597</v>
      </c>
      <c r="F12" s="62">
        <f t="shared" si="4"/>
        <v>9766.6391229008295</v>
      </c>
      <c r="G12" s="3">
        <f t="shared" si="5"/>
        <v>2757.9131595027202</v>
      </c>
      <c r="H12" s="3">
        <f t="shared" si="6"/>
        <v>2838.5875595027201</v>
      </c>
      <c r="I12" s="3">
        <f t="shared" si="6"/>
        <v>2994.7098752753691</v>
      </c>
      <c r="J12" s="3">
        <f t="shared" si="6"/>
        <v>3084.5511715336302</v>
      </c>
      <c r="K12" s="3">
        <f t="shared" si="6"/>
        <v>3177.0877066796397</v>
      </c>
      <c r="L12" s="4"/>
      <c r="M12" s="2" t="s">
        <v>73</v>
      </c>
      <c r="Q12" t="s">
        <v>65</v>
      </c>
      <c r="R12" s="4">
        <v>6837.1457600000003</v>
      </c>
      <c r="S12" s="4">
        <f t="shared" si="7"/>
        <v>7037.1457600000003</v>
      </c>
      <c r="T12" s="80">
        <f t="shared" si="8"/>
        <v>7424.1887767999997</v>
      </c>
      <c r="U12" s="80"/>
      <c r="X12" s="4">
        <v>6837.1457600000003</v>
      </c>
    </row>
    <row r="13" spans="1:24" ht="13.8" x14ac:dyDescent="0.3">
      <c r="A13" t="s">
        <v>66</v>
      </c>
      <c r="B13" s="62">
        <f t="shared" si="0"/>
        <v>8852.4056239999991</v>
      </c>
      <c r="C13" s="62">
        <f t="shared" si="1"/>
        <v>8980.4056239999991</v>
      </c>
      <c r="D13" s="62">
        <f t="shared" si="2"/>
        <v>9474.3279333199989</v>
      </c>
      <c r="E13" s="62">
        <f t="shared" si="9"/>
        <v>9758.5577713195999</v>
      </c>
      <c r="F13" s="62">
        <f t="shared" si="4"/>
        <v>10051.314504459187</v>
      </c>
      <c r="G13" s="3">
        <f t="shared" si="5"/>
        <v>2840.6515494871996</v>
      </c>
      <c r="H13" s="3">
        <f t="shared" si="6"/>
        <v>2921.3259494871995</v>
      </c>
      <c r="I13" s="3">
        <f t="shared" si="6"/>
        <v>3081.9988767089953</v>
      </c>
      <c r="J13" s="3">
        <f t="shared" si="6"/>
        <v>3174.4588430102658</v>
      </c>
      <c r="K13" s="3">
        <f t="shared" si="6"/>
        <v>3269.6926083005733</v>
      </c>
      <c r="L13" s="4"/>
      <c r="M13" s="2" t="s">
        <v>74</v>
      </c>
      <c r="Q13" t="s">
        <v>66</v>
      </c>
      <c r="R13" s="4">
        <v>7042.2626</v>
      </c>
      <c r="S13" s="4">
        <f t="shared" si="7"/>
        <v>7242.2626</v>
      </c>
      <c r="T13" s="80">
        <f t="shared" si="8"/>
        <v>7640.5870429999995</v>
      </c>
      <c r="U13" s="80"/>
      <c r="X13" s="4">
        <v>7042.2626</v>
      </c>
    </row>
    <row r="14" spans="1:24" ht="13.8" x14ac:dyDescent="0.3">
      <c r="A14" t="s">
        <v>89</v>
      </c>
      <c r="B14" s="62">
        <f t="shared" si="0"/>
        <v>5752.8729551999995</v>
      </c>
      <c r="C14" s="62">
        <f t="shared" si="1"/>
        <v>5880.8729551999995</v>
      </c>
      <c r="D14" s="62">
        <f t="shared" si="2"/>
        <v>6204.3209677359991</v>
      </c>
      <c r="E14" s="62">
        <f t="shared" si="3"/>
        <v>6390.4505967680789</v>
      </c>
      <c r="F14" s="62">
        <f t="shared" si="4"/>
        <v>6582.1641146711218</v>
      </c>
      <c r="G14" s="3">
        <f t="shared" si="5"/>
        <v>1832.3735723265597</v>
      </c>
      <c r="H14" s="3">
        <f t="shared" si="6"/>
        <v>1913.0479723265598</v>
      </c>
      <c r="I14" s="3">
        <f t="shared" si="6"/>
        <v>2018.2656108045203</v>
      </c>
      <c r="J14" s="3">
        <f t="shared" si="6"/>
        <v>2078.8135791286559</v>
      </c>
      <c r="K14" s="3">
        <f t="shared" si="6"/>
        <v>2141.177986502516</v>
      </c>
      <c r="L14" s="4"/>
      <c r="M14" s="2" t="s">
        <v>75</v>
      </c>
      <c r="Q14" t="s">
        <v>89</v>
      </c>
      <c r="R14" s="4">
        <v>4542.6394799999998</v>
      </c>
      <c r="S14" s="4">
        <f t="shared" si="7"/>
        <v>4742.6394799999998</v>
      </c>
      <c r="T14" s="80">
        <f t="shared" si="8"/>
        <v>5003.4846513999992</v>
      </c>
      <c r="U14" s="80"/>
      <c r="X14" s="4">
        <v>4542.6394799999998</v>
      </c>
    </row>
    <row r="15" spans="1:24" ht="13.8" x14ac:dyDescent="0.3">
      <c r="A15" t="s">
        <v>90</v>
      </c>
      <c r="B15" s="62">
        <f t="shared" si="0"/>
        <v>6178.5529520000009</v>
      </c>
      <c r="C15" s="62">
        <f t="shared" si="1"/>
        <v>6306.5529520000009</v>
      </c>
      <c r="D15" s="62">
        <f t="shared" si="2"/>
        <v>6653.4133643599998</v>
      </c>
      <c r="E15" s="62">
        <f t="shared" si="3"/>
        <v>6853.0157652908001</v>
      </c>
      <c r="F15" s="62">
        <f t="shared" si="4"/>
        <v>7058.6062382495247</v>
      </c>
      <c r="G15" s="3">
        <f t="shared" si="5"/>
        <v>1970.8472752856001</v>
      </c>
      <c r="H15" s="3">
        <f t="shared" si="6"/>
        <v>2051.5216752855999</v>
      </c>
      <c r="I15" s="3">
        <f t="shared" si="6"/>
        <v>2164.355367426308</v>
      </c>
      <c r="J15" s="3">
        <f t="shared" si="6"/>
        <v>2229.2860284490971</v>
      </c>
      <c r="K15" s="3">
        <f t="shared" si="6"/>
        <v>2296.1646093025702</v>
      </c>
      <c r="L15" s="4"/>
      <c r="M15" s="2" t="s">
        <v>76</v>
      </c>
      <c r="Q15" t="s">
        <v>90</v>
      </c>
      <c r="R15" s="4">
        <v>4885.9298000000008</v>
      </c>
      <c r="S15" s="4">
        <f t="shared" si="7"/>
        <v>5085.9298000000008</v>
      </c>
      <c r="T15" s="80">
        <f t="shared" si="8"/>
        <v>5365.6559390000002</v>
      </c>
      <c r="U15" s="80"/>
      <c r="X15" s="4">
        <v>4885.9298000000008</v>
      </c>
    </row>
    <row r="16" spans="1:24" ht="13.8" x14ac:dyDescent="0.3">
      <c r="A16" t="s">
        <v>91</v>
      </c>
      <c r="B16" s="62">
        <f t="shared" si="0"/>
        <v>6527.8644735999997</v>
      </c>
      <c r="C16" s="62">
        <f t="shared" si="1"/>
        <v>6655.8644735999997</v>
      </c>
      <c r="D16" s="62">
        <f t="shared" si="2"/>
        <v>7021.9370196479995</v>
      </c>
      <c r="E16" s="62">
        <f t="shared" si="3"/>
        <v>7232.5951302374397</v>
      </c>
      <c r="F16" s="62">
        <f t="shared" si="4"/>
        <v>7449.5729841445627</v>
      </c>
      <c r="G16" s="3">
        <f t="shared" si="5"/>
        <v>2084.4783132620796</v>
      </c>
      <c r="H16" s="3">
        <f t="shared" si="6"/>
        <v>2165.1527132620799</v>
      </c>
      <c r="I16" s="3">
        <f t="shared" si="6"/>
        <v>2284.2361124914942</v>
      </c>
      <c r="J16" s="3">
        <f t="shared" si="6"/>
        <v>2352.7631958662391</v>
      </c>
      <c r="K16" s="3">
        <f t="shared" si="6"/>
        <v>2423.3460917422262</v>
      </c>
      <c r="L16" s="4"/>
      <c r="M16" s="2" t="s">
        <v>77</v>
      </c>
      <c r="Q16" t="s">
        <v>91</v>
      </c>
      <c r="R16" s="4">
        <v>5167.6326399999998</v>
      </c>
      <c r="S16" s="4">
        <f t="shared" si="7"/>
        <v>5367.6326399999998</v>
      </c>
      <c r="T16" s="80">
        <f t="shared" si="8"/>
        <v>5662.8524351999995</v>
      </c>
      <c r="U16" s="80"/>
      <c r="X16" s="4">
        <v>5167.6326399999998</v>
      </c>
    </row>
    <row r="17" spans="1:24" ht="13.8" x14ac:dyDescent="0.3">
      <c r="A17" t="s">
        <v>92</v>
      </c>
      <c r="B17" s="62">
        <f t="shared" si="0"/>
        <v>7056.0574527999997</v>
      </c>
      <c r="C17" s="62">
        <f t="shared" si="1"/>
        <v>7184.0574527999997</v>
      </c>
      <c r="D17" s="62">
        <f t="shared" si="2"/>
        <v>7579.1806127039999</v>
      </c>
      <c r="E17" s="62">
        <f t="shared" si="3"/>
        <v>7806.5560310851206</v>
      </c>
      <c r="F17" s="62">
        <f t="shared" si="4"/>
        <v>8040.7527120176746</v>
      </c>
      <c r="G17" s="3">
        <f t="shared" si="5"/>
        <v>2256.2994893958398</v>
      </c>
      <c r="H17" s="3">
        <f t="shared" si="6"/>
        <v>2336.9738893958397</v>
      </c>
      <c r="I17" s="3">
        <f t="shared" si="6"/>
        <v>2465.5074533126112</v>
      </c>
      <c r="J17" s="3">
        <f t="shared" si="6"/>
        <v>2539.4726769119898</v>
      </c>
      <c r="K17" s="3">
        <f t="shared" si="6"/>
        <v>2615.6568572193496</v>
      </c>
      <c r="L17" s="4"/>
      <c r="M17" s="2" t="s">
        <v>78</v>
      </c>
      <c r="Q17" t="s">
        <v>92</v>
      </c>
      <c r="R17" s="4">
        <v>5593.5947200000001</v>
      </c>
      <c r="S17" s="4">
        <f t="shared" si="7"/>
        <v>5793.5947200000001</v>
      </c>
      <c r="T17" s="80">
        <f t="shared" si="8"/>
        <v>6112.2424295999999</v>
      </c>
      <c r="U17" s="80"/>
      <c r="X17" s="4">
        <v>5593.5947200000001</v>
      </c>
    </row>
    <row r="18" spans="1:24" ht="13.8" x14ac:dyDescent="0.3">
      <c r="A18" t="s">
        <v>93</v>
      </c>
      <c r="B18" s="62">
        <f t="shared" si="0"/>
        <v>7865.3771808000001</v>
      </c>
      <c r="C18" s="62">
        <f t="shared" si="1"/>
        <v>7993.3771808000001</v>
      </c>
      <c r="D18" s="62">
        <f t="shared" si="2"/>
        <v>8433.0129257439985</v>
      </c>
      <c r="E18" s="62">
        <f t="shared" si="3"/>
        <v>8686.0033135163194</v>
      </c>
      <c r="F18" s="62">
        <f t="shared" si="4"/>
        <v>8946.5834129218092</v>
      </c>
      <c r="G18" s="3">
        <f t="shared" si="5"/>
        <v>2519.5711969142399</v>
      </c>
      <c r="H18" s="3">
        <f t="shared" si="6"/>
        <v>2600.2455969142397</v>
      </c>
      <c r="I18" s="3">
        <f t="shared" si="6"/>
        <v>2743.2591047445226</v>
      </c>
      <c r="J18" s="3">
        <f t="shared" si="6"/>
        <v>2825.5568778868587</v>
      </c>
      <c r="K18" s="3">
        <f t="shared" si="6"/>
        <v>2910.3235842234644</v>
      </c>
      <c r="L18" s="4"/>
      <c r="M18" s="2" t="s">
        <v>80</v>
      </c>
      <c r="Q18" t="s">
        <v>93</v>
      </c>
      <c r="R18" s="4">
        <v>6246.2719200000001</v>
      </c>
      <c r="S18" s="4">
        <f t="shared" si="7"/>
        <v>6446.2719200000001</v>
      </c>
      <c r="T18" s="80">
        <f t="shared" si="8"/>
        <v>6800.8168755999995</v>
      </c>
      <c r="U18" s="80"/>
      <c r="X18" s="4">
        <v>6246.2719200000001</v>
      </c>
    </row>
    <row r="19" spans="1:24" ht="13.8" x14ac:dyDescent="0.3">
      <c r="A19" t="s">
        <v>94</v>
      </c>
      <c r="B19" s="62">
        <f t="shared" si="0"/>
        <v>8097.7458895999998</v>
      </c>
      <c r="C19" s="62">
        <f t="shared" si="1"/>
        <v>8225.7458896000007</v>
      </c>
      <c r="D19" s="62">
        <f t="shared" si="2"/>
        <v>8678.1619135279998</v>
      </c>
      <c r="E19" s="62">
        <f t="shared" si="3"/>
        <v>8938.50677093384</v>
      </c>
      <c r="F19" s="62">
        <f t="shared" si="4"/>
        <v>9206.6619740618553</v>
      </c>
      <c r="G19" s="3">
        <f t="shared" si="5"/>
        <v>2595.1607378868798</v>
      </c>
      <c r="H19" s="3">
        <f t="shared" si="6"/>
        <v>2675.8351378868801</v>
      </c>
      <c r="I19" s="3">
        <f t="shared" si="6"/>
        <v>2823.006070470658</v>
      </c>
      <c r="J19" s="3">
        <f t="shared" si="6"/>
        <v>2907.696252584778</v>
      </c>
      <c r="K19" s="3">
        <f t="shared" si="6"/>
        <v>2994.9271401623214</v>
      </c>
      <c r="L19" s="4"/>
      <c r="M19" s="2" t="s">
        <v>79</v>
      </c>
      <c r="Q19" t="s">
        <v>94</v>
      </c>
      <c r="R19" s="4">
        <v>6433.6660400000001</v>
      </c>
      <c r="S19" s="4">
        <f t="shared" si="7"/>
        <v>6633.6660400000001</v>
      </c>
      <c r="T19" s="80">
        <f t="shared" si="8"/>
        <v>6998.5176721999997</v>
      </c>
      <c r="U19" s="80"/>
      <c r="X19" s="4">
        <v>6433.6660400000001</v>
      </c>
    </row>
    <row r="20" spans="1:24" ht="13.8" x14ac:dyDescent="0.3">
      <c r="A20" t="s">
        <v>95</v>
      </c>
      <c r="B20" s="62">
        <v>0</v>
      </c>
      <c r="C20" s="62">
        <f t="shared" si="1"/>
        <v>0</v>
      </c>
      <c r="D20" s="62">
        <f t="shared" si="2"/>
        <v>0</v>
      </c>
      <c r="E20" s="62">
        <f t="shared" si="3"/>
        <v>0</v>
      </c>
      <c r="F20" s="62">
        <f t="shared" si="4"/>
        <v>0</v>
      </c>
      <c r="G20" s="3">
        <f t="shared" si="5"/>
        <v>0</v>
      </c>
      <c r="H20" s="3">
        <f t="shared" ref="H20" si="10">G20*1.03</f>
        <v>0</v>
      </c>
      <c r="I20" s="3">
        <f>D20*0.4647</f>
        <v>0</v>
      </c>
      <c r="J20" s="3">
        <f t="shared" ref="J20:K35" si="11">E20*0.4647</f>
        <v>0</v>
      </c>
      <c r="K20" s="3">
        <f t="shared" si="11"/>
        <v>0</v>
      </c>
      <c r="L20" s="4"/>
      <c r="M20" s="2" t="s">
        <v>13</v>
      </c>
      <c r="Q20" t="s">
        <v>95</v>
      </c>
      <c r="R20" s="4">
        <v>0</v>
      </c>
      <c r="S20" s="4">
        <v>0</v>
      </c>
      <c r="T20" s="80">
        <f t="shared" si="8"/>
        <v>0</v>
      </c>
      <c r="U20" s="80"/>
      <c r="X20" s="4">
        <v>0</v>
      </c>
    </row>
    <row r="21" spans="1:24" x14ac:dyDescent="0.25">
      <c r="A21" t="s">
        <v>96</v>
      </c>
      <c r="B21" s="62">
        <f t="shared" si="0"/>
        <v>5710.0041216</v>
      </c>
      <c r="C21" s="62">
        <f t="shared" si="1"/>
        <v>5838.0041216</v>
      </c>
      <c r="D21" s="62">
        <f t="shared" si="2"/>
        <v>6159.0943482879993</v>
      </c>
      <c r="E21" s="62">
        <f t="shared" si="3"/>
        <v>6343.8671787366393</v>
      </c>
      <c r="F21" s="62">
        <f t="shared" si="4"/>
        <v>6534.1831940987386</v>
      </c>
      <c r="G21" s="3">
        <f>(R21*1.24)*0.4647</f>
        <v>2597.6749153075198</v>
      </c>
      <c r="H21" s="3">
        <f>C21*0.4647</f>
        <v>2712.92051530752</v>
      </c>
      <c r="I21" s="3">
        <f t="shared" ref="I21:K37" si="12">D21*0.4647</f>
        <v>2862.1311436494334</v>
      </c>
      <c r="J21" s="3">
        <f t="shared" si="11"/>
        <v>2947.9950779589162</v>
      </c>
      <c r="K21" s="3">
        <f>F21*0.4647</f>
        <v>3036.4349302976839</v>
      </c>
      <c r="L21" s="4"/>
      <c r="Q21" t="s">
        <v>96</v>
      </c>
      <c r="R21" s="4">
        <v>4508.0678399999997</v>
      </c>
      <c r="S21" s="4">
        <f t="shared" si="7"/>
        <v>4708.0678399999997</v>
      </c>
      <c r="T21" s="80">
        <f t="shared" si="8"/>
        <v>4967.0115711999997</v>
      </c>
      <c r="U21" s="80"/>
      <c r="X21" s="4">
        <v>4508.0678399999997</v>
      </c>
    </row>
    <row r="22" spans="1:24" x14ac:dyDescent="0.25">
      <c r="A22" t="s">
        <v>97</v>
      </c>
      <c r="B22" s="62">
        <f t="shared" si="0"/>
        <v>6008.1866239999999</v>
      </c>
      <c r="C22" s="62">
        <f t="shared" si="1"/>
        <v>6136.1866239999999</v>
      </c>
      <c r="D22" s="62">
        <f t="shared" si="2"/>
        <v>6473.6768883199984</v>
      </c>
      <c r="E22" s="62">
        <f t="shared" si="3"/>
        <v>6667.8871949695986</v>
      </c>
      <c r="F22" s="62">
        <f t="shared" si="4"/>
        <v>6867.9238108186864</v>
      </c>
      <c r="G22" s="3">
        <f t="shared" ref="G22:G37" si="13">(R22*1.24)*0.4647</f>
        <v>2736.2403241727998</v>
      </c>
      <c r="H22" s="3">
        <f t="shared" ref="H22:H37" si="14">C22*0.4647</f>
        <v>2851.4859241728</v>
      </c>
      <c r="I22" s="3">
        <f t="shared" si="12"/>
        <v>3008.3176500023033</v>
      </c>
      <c r="J22" s="3">
        <f t="shared" si="11"/>
        <v>3098.5671795023723</v>
      </c>
      <c r="K22" s="3">
        <f t="shared" si="11"/>
        <v>3191.5241948874436</v>
      </c>
      <c r="L22" s="4"/>
      <c r="Q22" t="s">
        <v>97</v>
      </c>
      <c r="R22" s="4">
        <v>4748.5375999999997</v>
      </c>
      <c r="S22" s="4">
        <f t="shared" si="7"/>
        <v>4948.5375999999997</v>
      </c>
      <c r="T22" s="80">
        <f t="shared" si="8"/>
        <v>5220.707167999999</v>
      </c>
      <c r="U22" s="80"/>
      <c r="X22" s="4">
        <v>4748.5375999999997</v>
      </c>
    </row>
    <row r="23" spans="1:24" x14ac:dyDescent="0.25">
      <c r="A23" t="s">
        <v>98</v>
      </c>
      <c r="B23" s="62">
        <f t="shared" si="0"/>
        <v>7056.0574527999997</v>
      </c>
      <c r="C23" s="62">
        <f t="shared" si="1"/>
        <v>7184.0574527999997</v>
      </c>
      <c r="D23" s="62">
        <f t="shared" si="2"/>
        <v>7579.1806127039999</v>
      </c>
      <c r="E23" s="62">
        <f t="shared" si="3"/>
        <v>7806.5560310851206</v>
      </c>
      <c r="F23" s="62">
        <f t="shared" si="4"/>
        <v>8040.7527120176746</v>
      </c>
      <c r="G23" s="3">
        <f t="shared" si="13"/>
        <v>3223.1858983161601</v>
      </c>
      <c r="H23" s="3">
        <f t="shared" si="14"/>
        <v>3338.4314983161598</v>
      </c>
      <c r="I23" s="3">
        <f t="shared" si="12"/>
        <v>3522.0452307235487</v>
      </c>
      <c r="J23" s="3">
        <f t="shared" si="11"/>
        <v>3627.7065876452557</v>
      </c>
      <c r="K23" s="3">
        <f t="shared" si="11"/>
        <v>3736.5377852746133</v>
      </c>
      <c r="L23" s="4"/>
      <c r="Q23" t="s">
        <v>98</v>
      </c>
      <c r="R23" s="4">
        <v>5593.5947200000001</v>
      </c>
      <c r="S23" s="4">
        <f t="shared" si="7"/>
        <v>5793.5947200000001</v>
      </c>
      <c r="T23" s="80">
        <f t="shared" si="8"/>
        <v>6112.2424295999999</v>
      </c>
      <c r="U23" s="80"/>
      <c r="X23" s="4">
        <v>5593.5947200000001</v>
      </c>
    </row>
    <row r="24" spans="1:24" x14ac:dyDescent="0.25">
      <c r="A24" t="s">
        <v>99</v>
      </c>
      <c r="B24" s="62">
        <f t="shared" si="0"/>
        <v>7865.3771808000001</v>
      </c>
      <c r="C24" s="62">
        <f t="shared" si="1"/>
        <v>7993.3771808000001</v>
      </c>
      <c r="D24" s="62">
        <f t="shared" si="2"/>
        <v>8433.0129257439985</v>
      </c>
      <c r="E24" s="62">
        <f t="shared" si="3"/>
        <v>8686.0033135163194</v>
      </c>
      <c r="F24" s="62">
        <f t="shared" si="4"/>
        <v>8946.5834129218092</v>
      </c>
      <c r="G24" s="3">
        <f t="shared" si="13"/>
        <v>3599.27677591776</v>
      </c>
      <c r="H24" s="3">
        <f t="shared" si="14"/>
        <v>3714.5223759177602</v>
      </c>
      <c r="I24" s="3">
        <f t="shared" si="12"/>
        <v>3918.821106593236</v>
      </c>
      <c r="J24" s="3">
        <f t="shared" si="11"/>
        <v>4036.3857397910338</v>
      </c>
      <c r="K24" s="3">
        <f t="shared" si="11"/>
        <v>4157.477311984765</v>
      </c>
      <c r="L24" s="4"/>
      <c r="Q24" t="s">
        <v>99</v>
      </c>
      <c r="R24" s="4">
        <v>6246.2719200000001</v>
      </c>
      <c r="S24" s="4">
        <f t="shared" si="7"/>
        <v>6446.2719200000001</v>
      </c>
      <c r="T24" s="80">
        <f t="shared" si="8"/>
        <v>6800.8168755999995</v>
      </c>
      <c r="U24" s="80"/>
      <c r="X24" s="4">
        <v>6246.2719200000001</v>
      </c>
    </row>
    <row r="25" spans="1:24" x14ac:dyDescent="0.25">
      <c r="A25" t="s">
        <v>100</v>
      </c>
      <c r="B25" s="62">
        <f t="shared" si="0"/>
        <v>8097.7458895999998</v>
      </c>
      <c r="C25" s="62">
        <f t="shared" si="1"/>
        <v>8225.7458896000007</v>
      </c>
      <c r="D25" s="62">
        <f t="shared" si="2"/>
        <v>8678.1619135279998</v>
      </c>
      <c r="E25" s="62">
        <f t="shared" si="3"/>
        <v>8938.50677093384</v>
      </c>
      <c r="F25" s="62">
        <f>E25*1.03</f>
        <v>9206.6619740618553</v>
      </c>
      <c r="G25" s="3">
        <f t="shared" si="13"/>
        <v>3707.2585148971198</v>
      </c>
      <c r="H25" s="3">
        <f t="shared" si="14"/>
        <v>3822.5041148971204</v>
      </c>
      <c r="I25" s="3">
        <f t="shared" si="12"/>
        <v>4032.7418412164616</v>
      </c>
      <c r="J25" s="3">
        <f t="shared" si="11"/>
        <v>4153.7240964529556</v>
      </c>
      <c r="K25" s="3">
        <f t="shared" si="11"/>
        <v>4278.3358193465438</v>
      </c>
      <c r="L25" s="4"/>
      <c r="Q25" t="s">
        <v>100</v>
      </c>
      <c r="R25" s="4">
        <v>6433.6660400000001</v>
      </c>
      <c r="S25" s="4">
        <f t="shared" si="7"/>
        <v>6633.6660400000001</v>
      </c>
      <c r="T25" s="80">
        <f t="shared" si="8"/>
        <v>6998.5176721999997</v>
      </c>
      <c r="U25" s="80"/>
      <c r="X25" s="4">
        <v>6433.6660400000001</v>
      </c>
    </row>
    <row r="26" spans="1:24" x14ac:dyDescent="0.25">
      <c r="A26" t="s">
        <v>101</v>
      </c>
      <c r="B26" s="62">
        <f t="shared" si="0"/>
        <v>5313.5916960000004</v>
      </c>
      <c r="C26" s="62">
        <f t="shared" si="1"/>
        <v>5441.5916960000004</v>
      </c>
      <c r="D26" s="62">
        <f t="shared" si="2"/>
        <v>5740.8792392799996</v>
      </c>
      <c r="E26" s="62">
        <f t="shared" si="3"/>
        <v>5913.1056164583997</v>
      </c>
      <c r="F26" s="62">
        <f t="shared" si="4"/>
        <v>6090.4987849521522</v>
      </c>
      <c r="G26" s="3">
        <f t="shared" si="13"/>
        <v>2413.4620611312002</v>
      </c>
      <c r="H26" s="3">
        <f t="shared" si="14"/>
        <v>2528.7076611312</v>
      </c>
      <c r="I26" s="3">
        <f t="shared" si="12"/>
        <v>2667.7865824934161</v>
      </c>
      <c r="J26" s="3">
        <f t="shared" si="11"/>
        <v>2747.8201799682183</v>
      </c>
      <c r="K26" s="3">
        <f t="shared" si="11"/>
        <v>2830.254785367265</v>
      </c>
      <c r="L26" s="4"/>
      <c r="Q26" t="s">
        <v>101</v>
      </c>
      <c r="R26" s="4">
        <v>4188.3804</v>
      </c>
      <c r="S26" s="4">
        <f t="shared" si="7"/>
        <v>4388.3804</v>
      </c>
      <c r="T26" s="80">
        <f t="shared" si="8"/>
        <v>4629.7413219999999</v>
      </c>
      <c r="U26" s="80"/>
      <c r="X26" s="4">
        <v>4188.3804</v>
      </c>
    </row>
    <row r="27" spans="1:24" x14ac:dyDescent="0.25">
      <c r="A27" t="s">
        <v>102</v>
      </c>
      <c r="B27" s="62">
        <f t="shared" si="0"/>
        <v>5710.0041216</v>
      </c>
      <c r="C27" s="62">
        <f t="shared" si="1"/>
        <v>5838.0041216</v>
      </c>
      <c r="D27" s="62">
        <f t="shared" si="2"/>
        <v>6159.0943482879993</v>
      </c>
      <c r="E27" s="62">
        <f t="shared" si="3"/>
        <v>6343.8671787366393</v>
      </c>
      <c r="F27" s="62">
        <f t="shared" si="4"/>
        <v>6534.1831940987386</v>
      </c>
      <c r="G27" s="3">
        <f t="shared" si="13"/>
        <v>2597.6749153075198</v>
      </c>
      <c r="H27" s="3">
        <f t="shared" si="14"/>
        <v>2712.92051530752</v>
      </c>
      <c r="I27" s="3">
        <f t="shared" si="12"/>
        <v>2862.1311436494334</v>
      </c>
      <c r="J27" s="3">
        <f t="shared" si="11"/>
        <v>2947.9950779589162</v>
      </c>
      <c r="K27" s="3">
        <f t="shared" si="11"/>
        <v>3036.4349302976839</v>
      </c>
      <c r="L27" s="4"/>
      <c r="Q27" t="s">
        <v>102</v>
      </c>
      <c r="R27" s="4">
        <v>4508.0678399999997</v>
      </c>
      <c r="S27" s="4">
        <f t="shared" si="7"/>
        <v>4708.0678399999997</v>
      </c>
      <c r="T27" s="80">
        <f t="shared" si="8"/>
        <v>4967.0115711999997</v>
      </c>
      <c r="U27" s="80"/>
      <c r="X27" s="4">
        <v>4508.0678399999997</v>
      </c>
    </row>
    <row r="28" spans="1:24" x14ac:dyDescent="0.25">
      <c r="A28" t="s">
        <v>103</v>
      </c>
      <c r="B28" s="62">
        <f t="shared" si="0"/>
        <v>6008.1866239999999</v>
      </c>
      <c r="C28" s="62">
        <f t="shared" si="1"/>
        <v>6136.1866239999999</v>
      </c>
      <c r="D28" s="62">
        <f>T28*1.24</f>
        <v>6473.6768883199984</v>
      </c>
      <c r="E28" s="62">
        <f t="shared" si="3"/>
        <v>6667.8871949695986</v>
      </c>
      <c r="F28" s="62">
        <f t="shared" si="4"/>
        <v>6867.9238108186864</v>
      </c>
      <c r="G28" s="3">
        <f t="shared" si="13"/>
        <v>2736.2403241727998</v>
      </c>
      <c r="H28" s="3">
        <f t="shared" si="14"/>
        <v>2851.4859241728</v>
      </c>
      <c r="I28" s="3">
        <f t="shared" si="12"/>
        <v>3008.3176500023033</v>
      </c>
      <c r="J28" s="3">
        <f t="shared" si="11"/>
        <v>3098.5671795023723</v>
      </c>
      <c r="K28" s="3">
        <f t="shared" si="11"/>
        <v>3191.5241948874436</v>
      </c>
      <c r="L28" s="4"/>
      <c r="Q28" t="s">
        <v>103</v>
      </c>
      <c r="R28" s="4">
        <v>4748.5375999999997</v>
      </c>
      <c r="S28" s="4">
        <f t="shared" si="7"/>
        <v>4948.5375999999997</v>
      </c>
      <c r="T28" s="80">
        <f t="shared" si="8"/>
        <v>5220.707167999999</v>
      </c>
      <c r="U28" s="80"/>
      <c r="X28" s="4">
        <v>4748.5375999999997</v>
      </c>
    </row>
    <row r="29" spans="1:24" ht="12.75" customHeight="1" x14ac:dyDescent="0.25">
      <c r="A29" t="s">
        <v>104</v>
      </c>
      <c r="B29" s="62">
        <f t="shared" si="0"/>
        <v>6587.4958752000002</v>
      </c>
      <c r="C29" s="62">
        <f t="shared" si="1"/>
        <v>6715.4958752000002</v>
      </c>
      <c r="D29" s="62">
        <f t="shared" si="2"/>
        <v>7084.8481483360001</v>
      </c>
      <c r="E29" s="62">
        <f t="shared" si="3"/>
        <v>7297.3935927860803</v>
      </c>
      <c r="F29" s="62">
        <f t="shared" si="4"/>
        <v>7516.3154005696624</v>
      </c>
      <c r="G29" s="3">
        <f t="shared" si="13"/>
        <v>3005.44533320544</v>
      </c>
      <c r="H29" s="3">
        <f t="shared" si="14"/>
        <v>3120.6909332054402</v>
      </c>
      <c r="I29" s="3">
        <f t="shared" si="12"/>
        <v>3292.3289345317394</v>
      </c>
      <c r="J29" s="3">
        <f t="shared" si="11"/>
        <v>3391.0988025676916</v>
      </c>
      <c r="K29" s="3">
        <f t="shared" si="11"/>
        <v>3492.8317666447219</v>
      </c>
      <c r="L29" s="4"/>
      <c r="P29" s="70"/>
      <c r="Q29" t="s">
        <v>104</v>
      </c>
      <c r="R29" s="4">
        <v>5215.7224800000004</v>
      </c>
      <c r="S29" s="4">
        <f t="shared" si="7"/>
        <v>5415.7224800000004</v>
      </c>
      <c r="T29" s="80">
        <f t="shared" si="8"/>
        <v>5713.5872164000002</v>
      </c>
      <c r="U29" s="80"/>
      <c r="X29" s="4">
        <v>5215.7224800000004</v>
      </c>
    </row>
    <row r="30" spans="1:24" ht="12.75" customHeight="1" x14ac:dyDescent="0.25">
      <c r="A30" t="s">
        <v>105</v>
      </c>
      <c r="B30" s="62">
        <f t="shared" si="0"/>
        <v>7388.3004736000003</v>
      </c>
      <c r="C30" s="62">
        <f t="shared" si="1"/>
        <v>7516.3004736000003</v>
      </c>
      <c r="D30" s="62">
        <f t="shared" si="2"/>
        <v>7929.6969996480002</v>
      </c>
      <c r="E30" s="62">
        <f t="shared" si="3"/>
        <v>8167.5879096374401</v>
      </c>
      <c r="F30" s="62">
        <f t="shared" si="4"/>
        <v>8412.6155469265632</v>
      </c>
      <c r="G30" s="3">
        <f t="shared" si="13"/>
        <v>3377.5792300819203</v>
      </c>
      <c r="H30" s="3">
        <f t="shared" si="14"/>
        <v>3492.82483008192</v>
      </c>
      <c r="I30" s="3">
        <f t="shared" si="12"/>
        <v>3684.9301957364255</v>
      </c>
      <c r="J30" s="3">
        <f t="shared" si="11"/>
        <v>3795.4781016085185</v>
      </c>
      <c r="K30" s="3">
        <f t="shared" si="11"/>
        <v>3909.3424446567738</v>
      </c>
      <c r="L30" s="4"/>
      <c r="Q30" t="s">
        <v>105</v>
      </c>
      <c r="R30" s="4">
        <v>5861.5326400000004</v>
      </c>
      <c r="S30" s="4">
        <f t="shared" si="7"/>
        <v>6061.5326400000004</v>
      </c>
      <c r="T30" s="80">
        <f t="shared" si="8"/>
        <v>6394.9169351999999</v>
      </c>
      <c r="U30" s="80"/>
      <c r="X30" s="72">
        <v>5861.5326400000004</v>
      </c>
    </row>
    <row r="31" spans="1:24" ht="12.75" customHeight="1" x14ac:dyDescent="0.3">
      <c r="A31" t="s">
        <v>106</v>
      </c>
      <c r="B31" s="62">
        <f t="shared" si="0"/>
        <v>7606.3540767999993</v>
      </c>
      <c r="C31" s="62">
        <f t="shared" si="1"/>
        <v>7734.3540767999993</v>
      </c>
      <c r="D31" s="62">
        <f t="shared" si="2"/>
        <v>8159.7435510239993</v>
      </c>
      <c r="E31" s="62">
        <f t="shared" si="3"/>
        <v>8404.5358575547198</v>
      </c>
      <c r="F31" s="62">
        <f t="shared" si="4"/>
        <v>8656.6719332813609</v>
      </c>
      <c r="G31" s="3">
        <f t="shared" si="13"/>
        <v>3478.9087394889598</v>
      </c>
      <c r="H31" s="3">
        <f t="shared" si="14"/>
        <v>3594.1543394889595</v>
      </c>
      <c r="I31" s="3">
        <f t="shared" si="12"/>
        <v>3791.8328281608524</v>
      </c>
      <c r="J31" s="3">
        <f t="shared" si="11"/>
        <v>3905.5878130056781</v>
      </c>
      <c r="K31" s="3">
        <f t="shared" si="11"/>
        <v>4022.7554473958485</v>
      </c>
      <c r="L31" s="4"/>
      <c r="M31" s="2"/>
      <c r="O31" s="122"/>
      <c r="P31" s="5"/>
      <c r="Q31" t="s">
        <v>106</v>
      </c>
      <c r="R31" s="4">
        <v>6037.3823199999997</v>
      </c>
      <c r="S31" s="4">
        <f t="shared" si="7"/>
        <v>6237.3823199999997</v>
      </c>
      <c r="T31" s="80">
        <f t="shared" si="8"/>
        <v>6580.4383475999994</v>
      </c>
      <c r="U31" s="80"/>
      <c r="X31" s="73">
        <v>6037.3823199999997</v>
      </c>
    </row>
    <row r="32" spans="1:24" ht="12.75" customHeight="1" x14ac:dyDescent="0.3">
      <c r="A32" t="s">
        <v>107</v>
      </c>
      <c r="B32" s="62">
        <f t="shared" si="0"/>
        <v>4800.8228288</v>
      </c>
      <c r="C32" s="62">
        <f t="shared" si="1"/>
        <v>4928.8228288</v>
      </c>
      <c r="D32" s="62">
        <f t="shared" si="2"/>
        <v>5199.9080843840002</v>
      </c>
      <c r="E32" s="62">
        <f t="shared" si="3"/>
        <v>5355.9053269155202</v>
      </c>
      <c r="F32" s="62">
        <f t="shared" si="4"/>
        <v>5516.5824867229858</v>
      </c>
      <c r="G32" s="3">
        <f t="shared" si="13"/>
        <v>2175.1783685433602</v>
      </c>
      <c r="H32" s="3">
        <f t="shared" si="14"/>
        <v>2290.4239685433599</v>
      </c>
      <c r="I32" s="3">
        <f t="shared" si="12"/>
        <v>2416.397286813245</v>
      </c>
      <c r="J32" s="3">
        <f t="shared" si="11"/>
        <v>2488.8892054176422</v>
      </c>
      <c r="K32" s="3">
        <f t="shared" si="11"/>
        <v>2563.5558815801714</v>
      </c>
      <c r="L32" s="4"/>
      <c r="M32" s="2"/>
      <c r="O32" s="122"/>
      <c r="P32" s="5"/>
      <c r="Q32" t="s">
        <v>107</v>
      </c>
      <c r="R32" s="4">
        <v>3774.8571200000001</v>
      </c>
      <c r="S32" s="4">
        <f t="shared" si="7"/>
        <v>3974.8571200000001</v>
      </c>
      <c r="T32" s="80">
        <f t="shared" si="8"/>
        <v>4193.4742616000003</v>
      </c>
      <c r="U32" s="80"/>
      <c r="X32" s="72">
        <v>3774.8571200000001</v>
      </c>
    </row>
    <row r="33" spans="1:24" ht="12.75" customHeight="1" x14ac:dyDescent="0.3">
      <c r="A33" t="s">
        <v>108</v>
      </c>
      <c r="B33" s="62">
        <f t="shared" si="0"/>
        <v>5130.6948704000006</v>
      </c>
      <c r="C33" s="62">
        <f t="shared" si="1"/>
        <v>5258.6948704000006</v>
      </c>
      <c r="D33" s="62">
        <f t="shared" si="2"/>
        <v>5547.9230882720003</v>
      </c>
      <c r="E33" s="62">
        <f t="shared" si="3"/>
        <v>5714.3607809201603</v>
      </c>
      <c r="F33" s="62">
        <f t="shared" si="4"/>
        <v>5885.7916043477653</v>
      </c>
      <c r="G33" s="3">
        <f t="shared" si="13"/>
        <v>2328.4699062748805</v>
      </c>
      <c r="H33" s="3">
        <f t="shared" si="14"/>
        <v>2443.7155062748802</v>
      </c>
      <c r="I33" s="3">
        <f t="shared" si="12"/>
        <v>2578.1198591199986</v>
      </c>
      <c r="J33" s="3">
        <f t="shared" si="11"/>
        <v>2655.4634548935987</v>
      </c>
      <c r="K33" s="3">
        <f t="shared" si="11"/>
        <v>2735.1273585404065</v>
      </c>
      <c r="L33" s="4"/>
      <c r="M33" s="2"/>
      <c r="O33" s="6"/>
      <c r="P33" s="7"/>
      <c r="Q33" t="s">
        <v>108</v>
      </c>
      <c r="R33" s="4">
        <v>4040.8829600000004</v>
      </c>
      <c r="S33" s="4">
        <f t="shared" si="7"/>
        <v>4240.8829600000008</v>
      </c>
      <c r="T33" s="80">
        <f t="shared" si="8"/>
        <v>4474.1315228000003</v>
      </c>
      <c r="U33" s="80"/>
      <c r="X33" s="72">
        <v>4040.8829600000004</v>
      </c>
    </row>
    <row r="34" spans="1:24" ht="12.75" customHeight="1" x14ac:dyDescent="0.25">
      <c r="A34" t="s">
        <v>109</v>
      </c>
      <c r="B34" s="62">
        <f t="shared" si="0"/>
        <v>5829.2796720000006</v>
      </c>
      <c r="C34" s="62">
        <f t="shared" si="1"/>
        <v>5957.2796720000006</v>
      </c>
      <c r="D34" s="62">
        <f t="shared" si="2"/>
        <v>6284.9300539600008</v>
      </c>
      <c r="E34" s="62">
        <f t="shared" si="3"/>
        <v>6473.4779555788009</v>
      </c>
      <c r="F34" s="62">
        <f t="shared" si="4"/>
        <v>6667.6822942461649</v>
      </c>
      <c r="G34" s="3">
        <f t="shared" si="13"/>
        <v>2653.1022635784002</v>
      </c>
      <c r="H34" s="3">
        <f t="shared" si="14"/>
        <v>2768.3478635784004</v>
      </c>
      <c r="I34" s="3">
        <f t="shared" si="12"/>
        <v>2920.6069960752125</v>
      </c>
      <c r="J34" s="3">
        <f t="shared" si="11"/>
        <v>3008.2252059574689</v>
      </c>
      <c r="K34" s="3">
        <f t="shared" si="11"/>
        <v>3098.4719621361928</v>
      </c>
      <c r="L34" s="4"/>
      <c r="O34" s="6"/>
      <c r="P34" s="7"/>
      <c r="Q34" t="s">
        <v>109</v>
      </c>
      <c r="R34" s="4">
        <v>4604.2578000000003</v>
      </c>
      <c r="S34" s="4">
        <f t="shared" si="7"/>
        <v>4804.2578000000003</v>
      </c>
      <c r="T34" s="80">
        <f t="shared" si="8"/>
        <v>5068.4919790000004</v>
      </c>
      <c r="U34" s="80"/>
      <c r="X34" s="72">
        <v>4604.2578000000003</v>
      </c>
    </row>
    <row r="35" spans="1:24" ht="13.5" customHeight="1" x14ac:dyDescent="0.25">
      <c r="A35" t="s">
        <v>110</v>
      </c>
      <c r="B35" s="62">
        <f t="shared" si="0"/>
        <v>6442.6749360000003</v>
      </c>
      <c r="C35" s="62">
        <f t="shared" si="1"/>
        <v>6570.6749360000003</v>
      </c>
      <c r="D35" s="62">
        <f t="shared" si="2"/>
        <v>6932.0620574799996</v>
      </c>
      <c r="E35" s="62">
        <f t="shared" si="3"/>
        <v>7140.0239192044</v>
      </c>
      <c r="F35" s="62">
        <f t="shared" si="4"/>
        <v>7354.2246367805319</v>
      </c>
      <c r="G35" s="3">
        <f t="shared" si="13"/>
        <v>2938.1470427592003</v>
      </c>
      <c r="H35" s="3">
        <f t="shared" si="14"/>
        <v>3053.3926427592</v>
      </c>
      <c r="I35" s="3">
        <f t="shared" si="12"/>
        <v>3221.3292381109559</v>
      </c>
      <c r="J35" s="3">
        <f t="shared" si="11"/>
        <v>3317.9691152542846</v>
      </c>
      <c r="K35" s="3">
        <f t="shared" si="11"/>
        <v>3417.5081887119131</v>
      </c>
      <c r="L35" s="4"/>
      <c r="O35" s="6"/>
      <c r="P35" s="7"/>
      <c r="Q35" t="s">
        <v>110</v>
      </c>
      <c r="R35" s="4">
        <v>5098.9314000000004</v>
      </c>
      <c r="S35" s="4">
        <f t="shared" si="7"/>
        <v>5298.9314000000004</v>
      </c>
      <c r="T35" s="80">
        <f t="shared" si="8"/>
        <v>5590.3726269999997</v>
      </c>
      <c r="U35" s="80"/>
      <c r="X35" s="72">
        <v>5098.9314000000004</v>
      </c>
    </row>
    <row r="36" spans="1:24" ht="12.75" customHeight="1" x14ac:dyDescent="0.25">
      <c r="A36" t="s">
        <v>111</v>
      </c>
      <c r="B36" s="62">
        <f t="shared" si="0"/>
        <v>7234.9644048</v>
      </c>
      <c r="C36" s="62">
        <f t="shared" si="1"/>
        <v>7362.9644048</v>
      </c>
      <c r="D36" s="62">
        <f t="shared" si="2"/>
        <v>7767.9274470640003</v>
      </c>
      <c r="E36" s="62">
        <f t="shared" si="3"/>
        <v>8000.9652704759201</v>
      </c>
      <c r="F36" s="62">
        <f t="shared" si="4"/>
        <v>8240.994228590198</v>
      </c>
      <c r="G36" s="3">
        <f t="shared" si="13"/>
        <v>3306.3239589105601</v>
      </c>
      <c r="H36" s="3">
        <f t="shared" si="14"/>
        <v>3421.5695589105599</v>
      </c>
      <c r="I36" s="3">
        <f t="shared" si="12"/>
        <v>3609.7558846506408</v>
      </c>
      <c r="J36" s="3">
        <f t="shared" si="12"/>
        <v>3718.0485611901599</v>
      </c>
      <c r="K36" s="3">
        <f t="shared" si="12"/>
        <v>3829.590018025865</v>
      </c>
      <c r="L36" s="4"/>
      <c r="O36" s="6"/>
      <c r="P36" s="7"/>
      <c r="Q36" t="s">
        <v>111</v>
      </c>
      <c r="R36" s="4">
        <v>5737.8745200000003</v>
      </c>
      <c r="S36" s="4">
        <f t="shared" si="7"/>
        <v>5937.8745200000003</v>
      </c>
      <c r="T36" s="80">
        <f t="shared" si="8"/>
        <v>6264.4576186000004</v>
      </c>
      <c r="U36" s="80"/>
      <c r="X36" s="72">
        <v>5737.8745200000003</v>
      </c>
    </row>
    <row r="37" spans="1:24" ht="12.75" customHeight="1" x14ac:dyDescent="0.25">
      <c r="A37" t="s">
        <v>112</v>
      </c>
      <c r="B37" s="62">
        <f t="shared" si="0"/>
        <v>7448.4035216000002</v>
      </c>
      <c r="C37" s="62">
        <f t="shared" si="1"/>
        <v>7576.4035216000002</v>
      </c>
      <c r="D37" s="62">
        <f t="shared" si="2"/>
        <v>7993.1057152880003</v>
      </c>
      <c r="E37" s="62">
        <f t="shared" si="3"/>
        <v>8232.8988867466396</v>
      </c>
      <c r="F37" s="62">
        <f t="shared" si="4"/>
        <v>8479.8858533490384</v>
      </c>
      <c r="G37" s="3">
        <f t="shared" si="13"/>
        <v>3405.5091164875203</v>
      </c>
      <c r="H37" s="3">
        <f t="shared" si="14"/>
        <v>3520.75471648752</v>
      </c>
      <c r="I37" s="3">
        <f t="shared" si="12"/>
        <v>3714.3962258943338</v>
      </c>
      <c r="J37" s="3">
        <f t="shared" si="12"/>
        <v>3825.8281126711636</v>
      </c>
      <c r="K37" s="3">
        <f t="shared" si="12"/>
        <v>3940.602956051298</v>
      </c>
      <c r="L37" s="4"/>
      <c r="O37" s="71"/>
      <c r="P37" s="71"/>
      <c r="Q37" t="s">
        <v>112</v>
      </c>
      <c r="R37" s="4">
        <v>5910.0028400000001</v>
      </c>
      <c r="S37" s="4">
        <f t="shared" si="7"/>
        <v>6110.0028400000001</v>
      </c>
      <c r="T37" s="80">
        <f t="shared" si="8"/>
        <v>6446.0529962000001</v>
      </c>
      <c r="U37" s="80"/>
      <c r="X37" s="72">
        <v>5910.0028400000001</v>
      </c>
    </row>
    <row r="38" spans="1:24" ht="12.75" customHeight="1" x14ac:dyDescent="0.25">
      <c r="A38" t="s">
        <v>113</v>
      </c>
      <c r="B38" s="62">
        <f t="shared" si="0"/>
        <v>4649.2713680000006</v>
      </c>
      <c r="C38" s="62">
        <f t="shared" si="1"/>
        <v>4777.2713680000006</v>
      </c>
      <c r="D38" s="62">
        <f t="shared" si="2"/>
        <v>5040.02129324</v>
      </c>
      <c r="E38" s="62">
        <f t="shared" si="3"/>
        <v>5191.2219320372005</v>
      </c>
      <c r="F38" s="62">
        <f t="shared" si="4"/>
        <v>5346.9585899983167</v>
      </c>
      <c r="G38" s="3">
        <f>(R38*1.24)*0.7435</f>
        <v>3367.5132621080006</v>
      </c>
      <c r="H38" s="3">
        <f>C38*0.7435</f>
        <v>3551.9012621080005</v>
      </c>
      <c r="I38" s="3">
        <f>D38*0.7435</f>
        <v>3747.2558315239403</v>
      </c>
      <c r="J38" s="3">
        <f t="shared" ref="J38:K53" si="15">E38*0.7435</f>
        <v>3859.6735064696591</v>
      </c>
      <c r="K38" s="3">
        <f t="shared" si="15"/>
        <v>3975.4637116637487</v>
      </c>
      <c r="L38" s="4"/>
      <c r="O38" s="6"/>
      <c r="P38" s="7"/>
      <c r="Q38" t="s">
        <v>113</v>
      </c>
      <c r="R38" s="4">
        <v>3652.6382000000003</v>
      </c>
      <c r="S38" s="4">
        <f t="shared" si="7"/>
        <v>3852.6382000000003</v>
      </c>
      <c r="T38" s="80">
        <f t="shared" si="8"/>
        <v>4064.5333009999999</v>
      </c>
      <c r="U38" s="80"/>
      <c r="X38" s="74">
        <v>3652.6382000000003</v>
      </c>
    </row>
    <row r="39" spans="1:24" ht="12.75" customHeight="1" x14ac:dyDescent="0.25">
      <c r="A39" t="s">
        <v>114</v>
      </c>
      <c r="B39" s="62">
        <f t="shared" si="0"/>
        <v>4953.9931839999999</v>
      </c>
      <c r="C39" s="62">
        <f t="shared" si="1"/>
        <v>5081.9931839999999</v>
      </c>
      <c r="D39" s="62">
        <f t="shared" si="2"/>
        <v>5361.5028091199993</v>
      </c>
      <c r="E39" s="62">
        <f t="shared" si="3"/>
        <v>5522.3478933935994</v>
      </c>
      <c r="F39" s="62">
        <f t="shared" si="4"/>
        <v>5688.0183301954075</v>
      </c>
      <c r="G39" s="3">
        <f t="shared" ref="G39:G61" si="16">(R39*1.24)*0.7435</f>
        <v>3594.0739323040002</v>
      </c>
      <c r="H39" s="3">
        <f t="shared" ref="H39:H61" si="17">C39*0.7435</f>
        <v>3778.4619323040001</v>
      </c>
      <c r="I39" s="3">
        <f t="shared" ref="I39:K61" si="18">D39*0.7435</f>
        <v>3986.2773385807195</v>
      </c>
      <c r="J39" s="3">
        <f t="shared" si="15"/>
        <v>4105.8656587381411</v>
      </c>
      <c r="K39" s="3">
        <f t="shared" si="15"/>
        <v>4229.0416285002857</v>
      </c>
      <c r="L39" s="4"/>
      <c r="O39" s="6"/>
      <c r="P39" s="7"/>
      <c r="Q39" t="s">
        <v>114</v>
      </c>
      <c r="R39" s="4">
        <v>3898.3815999999997</v>
      </c>
      <c r="S39" s="4">
        <f t="shared" si="7"/>
        <v>4098.3815999999997</v>
      </c>
      <c r="T39" s="80">
        <f t="shared" si="8"/>
        <v>4323.7925879999993</v>
      </c>
      <c r="U39" s="80"/>
      <c r="X39" s="72">
        <v>3898.3815999999997</v>
      </c>
    </row>
    <row r="40" spans="1:24" x14ac:dyDescent="0.25">
      <c r="A40" t="s">
        <v>115</v>
      </c>
      <c r="B40" s="62">
        <f t="shared" si="0"/>
        <v>5301.073945600001</v>
      </c>
      <c r="C40" s="62">
        <f t="shared" si="1"/>
        <v>5429.073945600001</v>
      </c>
      <c r="D40" s="62">
        <f t="shared" si="2"/>
        <v>5727.673012608001</v>
      </c>
      <c r="E40" s="62">
        <f t="shared" si="3"/>
        <v>5899.5032029862414</v>
      </c>
      <c r="F40" s="62">
        <f t="shared" si="4"/>
        <v>6076.4882990758288</v>
      </c>
      <c r="G40" s="3">
        <f t="shared" si="16"/>
        <v>3852.1284785536009</v>
      </c>
      <c r="H40" s="3">
        <f t="shared" si="17"/>
        <v>4036.5164785536012</v>
      </c>
      <c r="I40" s="3">
        <f t="shared" si="18"/>
        <v>4258.5248848740493</v>
      </c>
      <c r="J40" s="3">
        <f t="shared" si="15"/>
        <v>4386.2806314202708</v>
      </c>
      <c r="K40" s="3">
        <f t="shared" si="15"/>
        <v>4517.8690503628786</v>
      </c>
      <c r="L40" s="4"/>
      <c r="Q40" t="s">
        <v>115</v>
      </c>
      <c r="R40" s="4">
        <v>4178.2854400000006</v>
      </c>
      <c r="S40" s="4">
        <f t="shared" si="7"/>
        <v>4378.2854400000006</v>
      </c>
      <c r="T40" s="80">
        <f t="shared" si="8"/>
        <v>4619.0911392000007</v>
      </c>
      <c r="U40" s="80"/>
      <c r="X40" s="72">
        <v>4178.2854400000006</v>
      </c>
    </row>
    <row r="41" spans="1:24" x14ac:dyDescent="0.25">
      <c r="A41" t="s">
        <v>116</v>
      </c>
      <c r="B41" s="62">
        <f t="shared" si="0"/>
        <v>5829.2796720000006</v>
      </c>
      <c r="C41" s="62">
        <f t="shared" si="1"/>
        <v>5957.2796720000006</v>
      </c>
      <c r="D41" s="62">
        <f t="shared" si="2"/>
        <v>6284.9300539600008</v>
      </c>
      <c r="E41" s="62">
        <f t="shared" si="3"/>
        <v>6473.4779555788009</v>
      </c>
      <c r="F41" s="62">
        <f t="shared" si="4"/>
        <v>6667.6822942461649</v>
      </c>
      <c r="G41" s="3">
        <f t="shared" si="16"/>
        <v>4244.8494361320008</v>
      </c>
      <c r="H41" s="3">
        <f t="shared" si="17"/>
        <v>4429.2374361320008</v>
      </c>
      <c r="I41" s="3">
        <f t="shared" si="18"/>
        <v>4672.8454951192607</v>
      </c>
      <c r="J41" s="3">
        <f t="shared" si="15"/>
        <v>4813.0308599728387</v>
      </c>
      <c r="K41" s="3">
        <f t="shared" si="15"/>
        <v>4957.4217857720241</v>
      </c>
      <c r="L41" s="4"/>
      <c r="Q41" t="s">
        <v>116</v>
      </c>
      <c r="R41" s="4">
        <v>4604.2578000000003</v>
      </c>
      <c r="S41" s="4">
        <f t="shared" si="7"/>
        <v>4804.2578000000003</v>
      </c>
      <c r="T41" s="80">
        <f t="shared" si="8"/>
        <v>5068.4919790000004</v>
      </c>
      <c r="U41" s="80"/>
      <c r="X41" s="73">
        <v>4604.2578000000003</v>
      </c>
    </row>
    <row r="42" spans="1:24" x14ac:dyDescent="0.25">
      <c r="A42" t="s">
        <v>117</v>
      </c>
      <c r="B42" s="62">
        <f t="shared" si="0"/>
        <v>6596.023752000001</v>
      </c>
      <c r="C42" s="62">
        <f t="shared" si="1"/>
        <v>6724.023752000001</v>
      </c>
      <c r="D42" s="62">
        <f t="shared" si="2"/>
        <v>7093.8450583600006</v>
      </c>
      <c r="E42" s="62">
        <f t="shared" si="3"/>
        <v>7306.6604101108005</v>
      </c>
      <c r="F42" s="62">
        <f t="shared" si="4"/>
        <v>7525.860222414125</v>
      </c>
      <c r="G42" s="3">
        <f t="shared" si="16"/>
        <v>4814.9236596120008</v>
      </c>
      <c r="H42" s="3">
        <f t="shared" si="17"/>
        <v>4999.3116596120008</v>
      </c>
      <c r="I42" s="3">
        <f t="shared" si="18"/>
        <v>5274.2738008906608</v>
      </c>
      <c r="J42" s="3">
        <f t="shared" si="15"/>
        <v>5432.5020149173806</v>
      </c>
      <c r="K42" s="3">
        <f t="shared" si="15"/>
        <v>5595.4770753649027</v>
      </c>
      <c r="L42" s="4"/>
      <c r="Q42" t="s">
        <v>117</v>
      </c>
      <c r="R42" s="4">
        <v>5222.5998000000009</v>
      </c>
      <c r="S42" s="4">
        <f t="shared" si="7"/>
        <v>5422.5998000000009</v>
      </c>
      <c r="T42" s="80">
        <f t="shared" si="8"/>
        <v>5720.8427890000003</v>
      </c>
      <c r="U42" s="80"/>
      <c r="X42" s="73">
        <v>5222.5998000000009</v>
      </c>
    </row>
    <row r="43" spans="1:24" x14ac:dyDescent="0.25">
      <c r="A43" t="s">
        <v>118</v>
      </c>
      <c r="B43" s="62">
        <f t="shared" si="0"/>
        <v>6790.3038272000003</v>
      </c>
      <c r="C43" s="62">
        <f t="shared" si="1"/>
        <v>6918.3038272000003</v>
      </c>
      <c r="D43" s="62">
        <f t="shared" si="2"/>
        <v>7298.8105376960002</v>
      </c>
      <c r="E43" s="62">
        <f t="shared" si="3"/>
        <v>7517.7748538268806</v>
      </c>
      <c r="F43" s="62">
        <f t="shared" si="4"/>
        <v>7743.3080994416869</v>
      </c>
      <c r="G43" s="3">
        <f t="shared" si="16"/>
        <v>4959.3708955232005</v>
      </c>
      <c r="H43" s="3">
        <f t="shared" si="17"/>
        <v>5143.7588955232004</v>
      </c>
      <c r="I43" s="3">
        <f t="shared" si="18"/>
        <v>5426.6656347769767</v>
      </c>
      <c r="J43" s="3">
        <f t="shared" si="15"/>
        <v>5589.4656038202866</v>
      </c>
      <c r="K43" s="3">
        <f>F43*0.7435</f>
        <v>5757.149571934895</v>
      </c>
      <c r="L43" s="4"/>
      <c r="Q43" t="s">
        <v>118</v>
      </c>
      <c r="R43" s="4">
        <v>5379.2772800000002</v>
      </c>
      <c r="S43" s="4">
        <f t="shared" si="7"/>
        <v>5579.2772800000002</v>
      </c>
      <c r="T43" s="80">
        <f t="shared" si="8"/>
        <v>5886.1375304000003</v>
      </c>
      <c r="U43" s="80"/>
      <c r="X43" s="73">
        <v>5379.2772800000002</v>
      </c>
    </row>
    <row r="44" spans="1:24" x14ac:dyDescent="0.25">
      <c r="A44" t="s">
        <v>119</v>
      </c>
      <c r="B44" s="62">
        <f t="shared" si="0"/>
        <v>4489.2940079999998</v>
      </c>
      <c r="C44" s="62">
        <f t="shared" si="1"/>
        <v>4617.2940079999998</v>
      </c>
      <c r="D44" s="62">
        <f t="shared" si="2"/>
        <v>4871.24517844</v>
      </c>
      <c r="E44" s="62">
        <f t="shared" si="3"/>
        <v>5017.3825337932003</v>
      </c>
      <c r="F44" s="62">
        <f t="shared" si="4"/>
        <v>5167.9040098069963</v>
      </c>
      <c r="G44" s="3">
        <f t="shared" si="16"/>
        <v>3248.5700949480001</v>
      </c>
      <c r="H44" s="3">
        <f t="shared" si="17"/>
        <v>3432.9580949480001</v>
      </c>
      <c r="I44" s="3">
        <f t="shared" si="18"/>
        <v>3621.7707901701401</v>
      </c>
      <c r="J44" s="3">
        <f t="shared" si="15"/>
        <v>3730.4239138752446</v>
      </c>
      <c r="K44" s="3">
        <f t="shared" si="15"/>
        <v>3842.3366312915018</v>
      </c>
      <c r="L44" s="4"/>
      <c r="Q44" t="s">
        <v>119</v>
      </c>
      <c r="R44" s="4">
        <v>3523.6242000000002</v>
      </c>
      <c r="S44" s="4">
        <f t="shared" si="7"/>
        <v>3723.6242000000002</v>
      </c>
      <c r="T44" s="80">
        <f t="shared" si="8"/>
        <v>3928.4235309999999</v>
      </c>
      <c r="U44" s="80"/>
      <c r="X44" s="73">
        <v>3523.6242000000002</v>
      </c>
    </row>
    <row r="45" spans="1:24" x14ac:dyDescent="0.25">
      <c r="A45" t="s">
        <v>82</v>
      </c>
      <c r="B45" s="62">
        <f t="shared" si="0"/>
        <v>4788.3178256000001</v>
      </c>
      <c r="C45" s="62">
        <f t="shared" si="1"/>
        <v>4916.3178256000001</v>
      </c>
      <c r="D45" s="62">
        <f t="shared" si="2"/>
        <v>5186.7153060080009</v>
      </c>
      <c r="E45" s="62">
        <f t="shared" si="3"/>
        <v>5342.3167651882413</v>
      </c>
      <c r="F45" s="62">
        <f t="shared" si="4"/>
        <v>5502.5862681438884</v>
      </c>
      <c r="G45" s="3">
        <f t="shared" si="16"/>
        <v>3470.8943033336004</v>
      </c>
      <c r="H45" s="3">
        <f t="shared" si="17"/>
        <v>3655.2823033336003</v>
      </c>
      <c r="I45" s="3">
        <f t="shared" si="18"/>
        <v>3856.322830016949</v>
      </c>
      <c r="J45" s="3">
        <f t="shared" si="15"/>
        <v>3972.0125149174578</v>
      </c>
      <c r="K45" s="3">
        <f t="shared" si="15"/>
        <v>4091.1728903649814</v>
      </c>
      <c r="L45" s="4"/>
      <c r="Q45" t="s">
        <v>82</v>
      </c>
      <c r="R45" s="4">
        <v>3764.7724400000002</v>
      </c>
      <c r="S45" s="4">
        <f t="shared" si="7"/>
        <v>3964.7724400000002</v>
      </c>
      <c r="T45" s="80">
        <f t="shared" si="8"/>
        <v>4182.8349242000004</v>
      </c>
      <c r="U45" s="80"/>
      <c r="X45" s="73">
        <v>3764.7724400000002</v>
      </c>
    </row>
    <row r="46" spans="1:24" x14ac:dyDescent="0.25">
      <c r="A46" t="s">
        <v>120</v>
      </c>
      <c r="B46" s="62">
        <f t="shared" si="0"/>
        <v>5130.6948704000006</v>
      </c>
      <c r="C46" s="62">
        <f t="shared" si="1"/>
        <v>5258.6948704000006</v>
      </c>
      <c r="D46" s="62">
        <f t="shared" si="2"/>
        <v>5547.9230882720003</v>
      </c>
      <c r="E46" s="62">
        <f t="shared" si="3"/>
        <v>5714.3607809201603</v>
      </c>
      <c r="F46" s="62">
        <f t="shared" si="4"/>
        <v>5885.7916043477653</v>
      </c>
      <c r="G46" s="3">
        <f t="shared" si="16"/>
        <v>3725.4516361424007</v>
      </c>
      <c r="H46" s="3">
        <f t="shared" si="17"/>
        <v>3909.8396361424006</v>
      </c>
      <c r="I46" s="3">
        <f t="shared" si="18"/>
        <v>4124.8808161302322</v>
      </c>
      <c r="J46" s="3">
        <f t="shared" si="15"/>
        <v>4248.6272406141397</v>
      </c>
      <c r="K46" s="3">
        <f t="shared" si="15"/>
        <v>4376.0860578325637</v>
      </c>
      <c r="L46" s="4"/>
      <c r="Q46" t="s">
        <v>120</v>
      </c>
      <c r="R46" s="4">
        <v>4040.8829600000004</v>
      </c>
      <c r="S46" s="4">
        <f t="shared" si="7"/>
        <v>4240.8829600000008</v>
      </c>
      <c r="T46" s="80">
        <f t="shared" si="8"/>
        <v>4474.1315228000003</v>
      </c>
      <c r="U46" s="80"/>
      <c r="X46" s="73">
        <v>4040.8829600000004</v>
      </c>
    </row>
    <row r="47" spans="1:24" x14ac:dyDescent="0.25">
      <c r="A47" t="s">
        <v>121</v>
      </c>
      <c r="B47" s="62">
        <f t="shared" si="0"/>
        <v>5479.9681503999991</v>
      </c>
      <c r="C47" s="62">
        <f t="shared" si="1"/>
        <v>5607.9681503999991</v>
      </c>
      <c r="D47" s="62">
        <f t="shared" si="2"/>
        <v>5916.4063986719993</v>
      </c>
      <c r="E47" s="62">
        <f t="shared" si="3"/>
        <v>6093.8985906321595</v>
      </c>
      <c r="F47" s="62">
        <f t="shared" si="4"/>
        <v>6276.7155483511242</v>
      </c>
      <c r="G47" s="3">
        <f t="shared" si="16"/>
        <v>3985.1363198223994</v>
      </c>
      <c r="H47" s="3">
        <f t="shared" si="17"/>
        <v>4169.5243198223998</v>
      </c>
      <c r="I47" s="3">
        <f t="shared" si="18"/>
        <v>4398.8481574126317</v>
      </c>
      <c r="J47" s="3">
        <f t="shared" si="15"/>
        <v>4530.813602135011</v>
      </c>
      <c r="K47" s="3">
        <f t="shared" si="15"/>
        <v>4666.7380101990611</v>
      </c>
      <c r="L47" s="4"/>
      <c r="Q47" t="s">
        <v>121</v>
      </c>
      <c r="R47" s="4">
        <v>4322.5549599999995</v>
      </c>
      <c r="S47" s="4">
        <f t="shared" si="7"/>
        <v>4522.5549599999995</v>
      </c>
      <c r="T47" s="80">
        <f t="shared" si="8"/>
        <v>4771.2954827999993</v>
      </c>
      <c r="U47" s="80"/>
      <c r="X47" s="73">
        <v>4322.5549599999995</v>
      </c>
    </row>
    <row r="48" spans="1:24" x14ac:dyDescent="0.25">
      <c r="A48" t="s">
        <v>122</v>
      </c>
      <c r="B48" s="62">
        <f t="shared" si="0"/>
        <v>6144.5179279999993</v>
      </c>
      <c r="C48" s="62">
        <f t="shared" si="1"/>
        <v>6272.5179279999993</v>
      </c>
      <c r="D48" s="62">
        <f t="shared" si="2"/>
        <v>6617.5064140399982</v>
      </c>
      <c r="E48" s="62">
        <f t="shared" si="3"/>
        <v>6816.031606461198</v>
      </c>
      <c r="F48" s="62">
        <f t="shared" si="4"/>
        <v>7020.5125546550344</v>
      </c>
      <c r="G48" s="3">
        <f t="shared" si="16"/>
        <v>4479.2290794679993</v>
      </c>
      <c r="H48" s="3">
        <f t="shared" si="17"/>
        <v>4663.6170794680002</v>
      </c>
      <c r="I48" s="3">
        <f t="shared" si="18"/>
        <v>4920.1160188387394</v>
      </c>
      <c r="J48" s="3">
        <f t="shared" si="15"/>
        <v>5067.719499403901</v>
      </c>
      <c r="K48" s="3">
        <f t="shared" si="15"/>
        <v>5219.7510843860182</v>
      </c>
      <c r="L48" s="4"/>
      <c r="Q48" t="s">
        <v>122</v>
      </c>
      <c r="R48" s="4">
        <v>4858.4821999999995</v>
      </c>
      <c r="S48" s="4">
        <f t="shared" si="7"/>
        <v>5058.4821999999995</v>
      </c>
      <c r="T48" s="80">
        <f t="shared" si="8"/>
        <v>5336.6987209999988</v>
      </c>
      <c r="U48" s="80"/>
      <c r="X48" s="73">
        <v>4858.4821999999995</v>
      </c>
    </row>
    <row r="49" spans="1:24" x14ac:dyDescent="0.25">
      <c r="A49" t="s">
        <v>123</v>
      </c>
      <c r="B49" s="62">
        <f t="shared" si="0"/>
        <v>6325.2604767999992</v>
      </c>
      <c r="C49" s="62">
        <f t="shared" si="1"/>
        <v>6453.2604767999992</v>
      </c>
      <c r="D49" s="62">
        <f t="shared" si="2"/>
        <v>6808.189803023999</v>
      </c>
      <c r="E49" s="62">
        <f t="shared" si="3"/>
        <v>7012.4354971147195</v>
      </c>
      <c r="F49" s="62">
        <f t="shared" si="4"/>
        <v>7222.8085620281608</v>
      </c>
      <c r="G49" s="3">
        <f t="shared" si="16"/>
        <v>4613.6111645007995</v>
      </c>
      <c r="H49" s="3">
        <f t="shared" si="17"/>
        <v>4797.9991645007995</v>
      </c>
      <c r="I49" s="3">
        <f t="shared" si="18"/>
        <v>5061.8891185483435</v>
      </c>
      <c r="J49" s="3">
        <f t="shared" si="15"/>
        <v>5213.7457921047944</v>
      </c>
      <c r="K49" s="3">
        <f t="shared" si="15"/>
        <v>5370.1581658679379</v>
      </c>
      <c r="L49" s="4"/>
      <c r="Q49" t="s">
        <v>123</v>
      </c>
      <c r="R49" s="4">
        <v>5004.2423199999994</v>
      </c>
      <c r="S49" s="4">
        <f t="shared" si="7"/>
        <v>5204.2423199999994</v>
      </c>
      <c r="T49" s="80">
        <f t="shared" si="8"/>
        <v>5490.4756475999993</v>
      </c>
      <c r="U49" s="80"/>
      <c r="X49" s="73">
        <v>5004.2423199999994</v>
      </c>
    </row>
    <row r="50" spans="1:24" x14ac:dyDescent="0.25">
      <c r="A50" t="s">
        <v>185</v>
      </c>
      <c r="B50" s="62">
        <f t="shared" si="0"/>
        <v>4009.3746751999997</v>
      </c>
      <c r="C50" s="62">
        <f t="shared" si="1"/>
        <v>4137.3746751999997</v>
      </c>
      <c r="D50" s="62">
        <f t="shared" si="2"/>
        <v>4364.9302823359994</v>
      </c>
      <c r="E50" s="62">
        <f t="shared" si="3"/>
        <v>4495.8781908060791</v>
      </c>
      <c r="F50" s="62">
        <f t="shared" si="4"/>
        <v>4630.7545365302612</v>
      </c>
      <c r="G50" s="3">
        <f t="shared" si="16"/>
        <v>2891.7500710111999</v>
      </c>
      <c r="H50" s="3">
        <f t="shared" si="17"/>
        <v>3076.1380710111998</v>
      </c>
      <c r="I50" s="3">
        <f t="shared" si="18"/>
        <v>3245.3256649168156</v>
      </c>
      <c r="J50" s="3">
        <f t="shared" si="15"/>
        <v>3342.6854348643201</v>
      </c>
      <c r="K50" s="3">
        <f t="shared" si="15"/>
        <v>3442.9659979102494</v>
      </c>
      <c r="L50" s="4"/>
      <c r="Q50" t="s">
        <v>185</v>
      </c>
      <c r="R50" s="4">
        <v>3136.5924799999998</v>
      </c>
      <c r="S50" s="4">
        <f t="shared" si="7"/>
        <v>3336.5924799999998</v>
      </c>
      <c r="T50" s="80">
        <f t="shared" si="8"/>
        <v>3520.1050663999995</v>
      </c>
      <c r="U50" s="80"/>
      <c r="X50" s="73">
        <v>3136.5924799999998</v>
      </c>
    </row>
    <row r="51" spans="1:24" x14ac:dyDescent="0.25">
      <c r="A51" t="s">
        <v>186</v>
      </c>
      <c r="B51" s="62">
        <f t="shared" si="0"/>
        <v>4297.6653504000005</v>
      </c>
      <c r="C51" s="62">
        <f t="shared" si="1"/>
        <v>4425.6653504000005</v>
      </c>
      <c r="D51" s="62">
        <f t="shared" si="2"/>
        <v>4669.0769446719996</v>
      </c>
      <c r="E51" s="62">
        <f t="shared" si="3"/>
        <v>4809.1492530121595</v>
      </c>
      <c r="F51" s="62">
        <f t="shared" si="4"/>
        <v>4953.4237306025243</v>
      </c>
      <c r="G51" s="3">
        <f t="shared" si="16"/>
        <v>3106.0941880224004</v>
      </c>
      <c r="H51" s="3">
        <f t="shared" si="17"/>
        <v>3290.4821880224008</v>
      </c>
      <c r="I51" s="3">
        <f t="shared" si="18"/>
        <v>3471.458708363632</v>
      </c>
      <c r="J51" s="3">
        <f t="shared" si="15"/>
        <v>3575.602469614541</v>
      </c>
      <c r="K51" s="3">
        <f t="shared" si="15"/>
        <v>3682.8705437029771</v>
      </c>
      <c r="L51" s="4"/>
      <c r="Q51" t="s">
        <v>186</v>
      </c>
      <c r="R51" s="4">
        <v>3369.0849600000001</v>
      </c>
      <c r="S51" s="4">
        <f t="shared" si="7"/>
        <v>3569.0849600000001</v>
      </c>
      <c r="T51" s="80">
        <f t="shared" si="8"/>
        <v>3765.3846328</v>
      </c>
      <c r="U51" s="80"/>
      <c r="X51" s="73">
        <v>3369.0849600000001</v>
      </c>
    </row>
    <row r="52" spans="1:24" x14ac:dyDescent="0.25">
      <c r="A52" t="s">
        <v>187</v>
      </c>
      <c r="B52" s="62">
        <f t="shared" si="0"/>
        <v>4485.4698480000006</v>
      </c>
      <c r="C52" s="62">
        <f t="shared" si="1"/>
        <v>4613.4698480000006</v>
      </c>
      <c r="D52" s="62">
        <f t="shared" si="2"/>
        <v>4867.2106896400001</v>
      </c>
      <c r="E52" s="62">
        <f t="shared" si="3"/>
        <v>5013.2270103292003</v>
      </c>
      <c r="F52" s="62">
        <f t="shared" si="4"/>
        <v>5163.6238206390763</v>
      </c>
      <c r="G52" s="3">
        <f t="shared" si="16"/>
        <v>3245.7268319880009</v>
      </c>
      <c r="H52" s="3">
        <f t="shared" si="17"/>
        <v>3430.1148319880008</v>
      </c>
      <c r="I52" s="3">
        <f t="shared" si="18"/>
        <v>3618.7711477473404</v>
      </c>
      <c r="J52" s="3">
        <f t="shared" si="15"/>
        <v>3727.3342821797605</v>
      </c>
      <c r="K52" s="3">
        <f t="shared" si="15"/>
        <v>3839.1543106451536</v>
      </c>
      <c r="L52" s="4"/>
      <c r="Q52" t="s">
        <v>187</v>
      </c>
      <c r="R52" s="4">
        <v>3520.5402000000004</v>
      </c>
      <c r="S52" s="4">
        <f t="shared" si="7"/>
        <v>3720.5402000000004</v>
      </c>
      <c r="T52" s="80">
        <f t="shared" si="8"/>
        <v>3925.169911</v>
      </c>
      <c r="U52" s="80"/>
      <c r="X52" s="73">
        <v>3520.5402000000004</v>
      </c>
    </row>
    <row r="53" spans="1:24" x14ac:dyDescent="0.25">
      <c r="A53" t="s">
        <v>188</v>
      </c>
      <c r="B53" s="62">
        <f t="shared" si="0"/>
        <v>5004.4466015999997</v>
      </c>
      <c r="C53" s="62">
        <f t="shared" si="1"/>
        <v>5132.4466015999997</v>
      </c>
      <c r="D53" s="62">
        <f t="shared" si="2"/>
        <v>5414.7311646879998</v>
      </c>
      <c r="E53" s="62">
        <f t="shared" si="3"/>
        <v>5577.1730996286396</v>
      </c>
      <c r="F53" s="62">
        <f t="shared" si="4"/>
        <v>5744.4882926174987</v>
      </c>
      <c r="G53" s="3">
        <f t="shared" si="16"/>
        <v>3631.5860482896001</v>
      </c>
      <c r="H53" s="3">
        <f t="shared" si="17"/>
        <v>3815.9740482896</v>
      </c>
      <c r="I53" s="3">
        <f t="shared" si="18"/>
        <v>4025.8526209455281</v>
      </c>
      <c r="J53" s="3">
        <f t="shared" si="15"/>
        <v>4146.6281995738937</v>
      </c>
      <c r="K53" s="3">
        <f t="shared" si="15"/>
        <v>4271.0270455611108</v>
      </c>
      <c r="L53" s="4"/>
      <c r="Q53" t="s">
        <v>188</v>
      </c>
      <c r="R53" s="4">
        <v>3939.0698400000001</v>
      </c>
      <c r="S53" s="4">
        <f t="shared" si="7"/>
        <v>4139.0698400000001</v>
      </c>
      <c r="T53" s="80">
        <f t="shared" si="8"/>
        <v>4366.7186812</v>
      </c>
      <c r="U53" s="80"/>
      <c r="X53" s="73">
        <v>3939.0698400000001</v>
      </c>
    </row>
    <row r="54" spans="1:24" x14ac:dyDescent="0.25">
      <c r="A54" t="s">
        <v>189</v>
      </c>
      <c r="B54" s="62">
        <f t="shared" si="0"/>
        <v>5445.9076320000004</v>
      </c>
      <c r="C54" s="62">
        <f t="shared" si="1"/>
        <v>5573.9076320000004</v>
      </c>
      <c r="D54" s="62">
        <f t="shared" si="2"/>
        <v>5880.4725517599991</v>
      </c>
      <c r="E54" s="62">
        <f t="shared" si="3"/>
        <v>6056.8867283127993</v>
      </c>
      <c r="F54" s="62">
        <f t="shared" si="4"/>
        <v>6238.5933301621835</v>
      </c>
      <c r="G54" s="3">
        <f t="shared" si="16"/>
        <v>3959.8123243920004</v>
      </c>
      <c r="H54" s="3">
        <f t="shared" si="17"/>
        <v>4144.2003243920008</v>
      </c>
      <c r="I54" s="3">
        <f t="shared" si="18"/>
        <v>4372.1313422335597</v>
      </c>
      <c r="J54" s="3">
        <f t="shared" si="18"/>
        <v>4503.2952825005668</v>
      </c>
      <c r="K54" s="3">
        <f t="shared" si="18"/>
        <v>4638.3941409755835</v>
      </c>
      <c r="L54" s="4"/>
      <c r="Q54" t="s">
        <v>189</v>
      </c>
      <c r="R54" s="4">
        <v>4295.0868</v>
      </c>
      <c r="S54" s="4">
        <f t="shared" si="7"/>
        <v>4495.0868</v>
      </c>
      <c r="T54" s="80">
        <f t="shared" si="8"/>
        <v>4742.3165739999995</v>
      </c>
      <c r="U54" s="80"/>
      <c r="X54" s="73">
        <v>4295.0868</v>
      </c>
    </row>
    <row r="55" spans="1:24" x14ac:dyDescent="0.25">
      <c r="A55" t="s">
        <v>190</v>
      </c>
      <c r="B55" s="62">
        <f t="shared" si="0"/>
        <v>5605.7065311999995</v>
      </c>
      <c r="C55" s="62">
        <f t="shared" si="1"/>
        <v>5733.7065311999995</v>
      </c>
      <c r="D55" s="62">
        <f t="shared" si="2"/>
        <v>6049.0603904159998</v>
      </c>
      <c r="E55" s="62">
        <f t="shared" si="3"/>
        <v>6230.5322021284801</v>
      </c>
      <c r="F55" s="62">
        <f t="shared" si="4"/>
        <v>6417.4481681923344</v>
      </c>
      <c r="G55" s="3">
        <f t="shared" si="16"/>
        <v>4078.6228059472</v>
      </c>
      <c r="H55" s="3">
        <f t="shared" si="17"/>
        <v>4263.0108059471995</v>
      </c>
      <c r="I55" s="3">
        <f t="shared" si="18"/>
        <v>4497.4764002742959</v>
      </c>
      <c r="J55" s="3">
        <f t="shared" si="18"/>
        <v>4632.4006922825256</v>
      </c>
      <c r="K55" s="3">
        <f t="shared" si="18"/>
        <v>4771.3727130510006</v>
      </c>
      <c r="L55" s="4"/>
      <c r="Q55" t="s">
        <v>190</v>
      </c>
      <c r="R55" s="4">
        <v>4423.9568799999997</v>
      </c>
      <c r="S55" s="4">
        <f t="shared" si="7"/>
        <v>4623.9568799999997</v>
      </c>
      <c r="T55" s="80">
        <f t="shared" si="8"/>
        <v>4878.2745083999998</v>
      </c>
      <c r="U55" s="80"/>
      <c r="X55" s="73">
        <v>4423.9568799999997</v>
      </c>
    </row>
    <row r="56" spans="1:24" x14ac:dyDescent="0.25">
      <c r="A56" t="s">
        <v>191</v>
      </c>
      <c r="B56" s="62">
        <f t="shared" si="0"/>
        <v>4009.3746751999997</v>
      </c>
      <c r="C56" s="62">
        <f t="shared" si="1"/>
        <v>4137.3746751999997</v>
      </c>
      <c r="D56" s="62">
        <f t="shared" si="2"/>
        <v>4364.9302823359994</v>
      </c>
      <c r="E56" s="62">
        <f t="shared" ref="E56:E61" si="19">D56*1.03</f>
        <v>4495.8781908060791</v>
      </c>
      <c r="F56" s="62">
        <f t="shared" ref="F56:F61" si="20">E56*1.03</f>
        <v>4630.7545365302612</v>
      </c>
      <c r="G56" s="3">
        <f t="shared" si="16"/>
        <v>2891.7500710111999</v>
      </c>
      <c r="H56" s="3">
        <f t="shared" si="17"/>
        <v>3076.1380710111998</v>
      </c>
      <c r="I56" s="3">
        <f t="shared" si="18"/>
        <v>3245.3256649168156</v>
      </c>
      <c r="J56" s="3">
        <f t="shared" si="18"/>
        <v>3342.6854348643201</v>
      </c>
      <c r="K56" s="3">
        <f t="shared" si="18"/>
        <v>3442.9659979102494</v>
      </c>
      <c r="L56" s="4"/>
      <c r="Q56" t="s">
        <v>191</v>
      </c>
      <c r="R56" s="4">
        <v>3136.5924799999998</v>
      </c>
      <c r="S56" s="4">
        <f t="shared" si="7"/>
        <v>3336.5924799999998</v>
      </c>
      <c r="T56" s="80">
        <f t="shared" si="8"/>
        <v>3520.1050663999995</v>
      </c>
      <c r="U56" s="80"/>
      <c r="X56" s="73">
        <v>3136.5924799999998</v>
      </c>
    </row>
    <row r="57" spans="1:24" x14ac:dyDescent="0.25">
      <c r="A57" t="s">
        <v>192</v>
      </c>
      <c r="B57" s="62">
        <f t="shared" si="0"/>
        <v>4297.6653504000005</v>
      </c>
      <c r="C57" s="62">
        <f t="shared" si="1"/>
        <v>4425.6653504000005</v>
      </c>
      <c r="D57" s="62">
        <f t="shared" si="2"/>
        <v>4669.0769446719996</v>
      </c>
      <c r="E57" s="62">
        <f t="shared" si="19"/>
        <v>4809.1492530121595</v>
      </c>
      <c r="F57" s="62">
        <f t="shared" si="20"/>
        <v>4953.4237306025243</v>
      </c>
      <c r="G57" s="3">
        <f t="shared" si="16"/>
        <v>3106.0941880224004</v>
      </c>
      <c r="H57" s="3">
        <f t="shared" si="17"/>
        <v>3290.4821880224008</v>
      </c>
      <c r="I57" s="3">
        <f t="shared" si="18"/>
        <v>3471.458708363632</v>
      </c>
      <c r="J57" s="3">
        <f t="shared" si="18"/>
        <v>3575.602469614541</v>
      </c>
      <c r="K57" s="3">
        <f t="shared" si="18"/>
        <v>3682.8705437029771</v>
      </c>
      <c r="L57" s="4"/>
      <c r="Q57" t="s">
        <v>192</v>
      </c>
      <c r="R57" s="4">
        <v>3369.0849600000001</v>
      </c>
      <c r="S57" s="4">
        <f t="shared" si="7"/>
        <v>3569.0849600000001</v>
      </c>
      <c r="T57" s="80">
        <f t="shared" si="8"/>
        <v>3765.3846328</v>
      </c>
      <c r="U57" s="80"/>
      <c r="X57" s="73">
        <v>3369.0849600000001</v>
      </c>
    </row>
    <row r="58" spans="1:24" x14ac:dyDescent="0.25">
      <c r="A58" t="s">
        <v>193</v>
      </c>
      <c r="B58" s="62">
        <f t="shared" si="0"/>
        <v>4360.2795968</v>
      </c>
      <c r="C58" s="62">
        <f t="shared" si="1"/>
        <v>4488.2795968</v>
      </c>
      <c r="D58" s="62">
        <f t="shared" si="2"/>
        <v>4735.1349746240003</v>
      </c>
      <c r="E58" s="62">
        <f t="shared" si="19"/>
        <v>4877.1890238627202</v>
      </c>
      <c r="F58" s="62">
        <f t="shared" si="20"/>
        <v>5023.5046945786016</v>
      </c>
      <c r="G58" s="3">
        <f t="shared" si="16"/>
        <v>3152.6478802208003</v>
      </c>
      <c r="H58" s="3">
        <f t="shared" si="17"/>
        <v>3337.0358802208002</v>
      </c>
      <c r="I58" s="3">
        <f t="shared" si="18"/>
        <v>3520.5728536329443</v>
      </c>
      <c r="J58" s="3">
        <f t="shared" si="18"/>
        <v>3626.1900392419329</v>
      </c>
      <c r="K58" s="3">
        <f t="shared" si="18"/>
        <v>3734.9757404191905</v>
      </c>
      <c r="L58" s="4"/>
      <c r="Q58" t="s">
        <v>193</v>
      </c>
      <c r="R58" s="4">
        <v>3419.58032</v>
      </c>
      <c r="S58" s="4">
        <f t="shared" si="7"/>
        <v>3619.58032</v>
      </c>
      <c r="T58" s="80">
        <f t="shared" si="8"/>
        <v>3818.6572375999999</v>
      </c>
      <c r="U58" s="80"/>
      <c r="X58" s="73">
        <v>3419.58032</v>
      </c>
    </row>
    <row r="59" spans="1:24" x14ac:dyDescent="0.25">
      <c r="A59" t="s">
        <v>194</v>
      </c>
      <c r="B59" s="62">
        <f t="shared" si="0"/>
        <v>4485.4698480000006</v>
      </c>
      <c r="C59" s="62">
        <f t="shared" si="1"/>
        <v>4613.4698480000006</v>
      </c>
      <c r="D59" s="62">
        <f t="shared" si="2"/>
        <v>4867.2106896400001</v>
      </c>
      <c r="E59" s="62">
        <f t="shared" si="19"/>
        <v>5013.2270103292003</v>
      </c>
      <c r="F59" s="62">
        <f t="shared" si="20"/>
        <v>5163.6238206390763</v>
      </c>
      <c r="G59" s="3">
        <f t="shared" si="16"/>
        <v>3245.7268319880009</v>
      </c>
      <c r="H59" s="3">
        <f t="shared" si="17"/>
        <v>3430.1148319880008</v>
      </c>
      <c r="I59" s="3">
        <f t="shared" si="18"/>
        <v>3618.7711477473404</v>
      </c>
      <c r="J59" s="3">
        <f t="shared" si="18"/>
        <v>3727.3342821797605</v>
      </c>
      <c r="K59" s="3">
        <f t="shared" si="18"/>
        <v>3839.1543106451536</v>
      </c>
      <c r="L59" s="4"/>
      <c r="Q59" t="s">
        <v>194</v>
      </c>
      <c r="R59" s="4">
        <v>3520.5402000000004</v>
      </c>
      <c r="S59" s="4">
        <f t="shared" si="7"/>
        <v>3720.5402000000004</v>
      </c>
      <c r="T59" s="80">
        <f t="shared" si="8"/>
        <v>3925.169911</v>
      </c>
      <c r="U59" s="80"/>
      <c r="X59" s="73">
        <v>3520.5402000000004</v>
      </c>
    </row>
    <row r="60" spans="1:24" x14ac:dyDescent="0.25">
      <c r="A60" t="s">
        <v>195</v>
      </c>
      <c r="B60" s="62">
        <f t="shared" si="0"/>
        <v>5004.4466015999997</v>
      </c>
      <c r="C60" s="62">
        <f t="shared" si="1"/>
        <v>5132.4466015999997</v>
      </c>
      <c r="D60" s="62">
        <f t="shared" si="2"/>
        <v>5414.7311646879998</v>
      </c>
      <c r="E60" s="62">
        <f t="shared" si="19"/>
        <v>5577.1730996286396</v>
      </c>
      <c r="F60" s="62">
        <f t="shared" si="20"/>
        <v>5744.4882926174987</v>
      </c>
      <c r="G60" s="3">
        <f t="shared" si="16"/>
        <v>3631.5860482896001</v>
      </c>
      <c r="H60" s="3">
        <f t="shared" si="17"/>
        <v>3815.9740482896</v>
      </c>
      <c r="I60" s="3">
        <f t="shared" si="18"/>
        <v>4025.8526209455281</v>
      </c>
      <c r="J60" s="3">
        <f t="shared" si="18"/>
        <v>4146.6281995738937</v>
      </c>
      <c r="K60" s="3">
        <f t="shared" si="18"/>
        <v>4271.0270455611108</v>
      </c>
      <c r="L60" s="4"/>
      <c r="Q60" t="s">
        <v>195</v>
      </c>
      <c r="R60" s="4">
        <v>3939.0698400000001</v>
      </c>
      <c r="S60" s="4">
        <f t="shared" si="7"/>
        <v>4139.0698400000001</v>
      </c>
      <c r="T60" s="80">
        <f t="shared" si="8"/>
        <v>4366.7186812</v>
      </c>
      <c r="U60" s="80"/>
      <c r="X60" s="73">
        <v>3939.0698400000001</v>
      </c>
    </row>
    <row r="61" spans="1:24" x14ac:dyDescent="0.25">
      <c r="A61" t="s">
        <v>196</v>
      </c>
      <c r="B61" s="62">
        <f t="shared" si="0"/>
        <v>5149.3950127999997</v>
      </c>
      <c r="C61" s="62">
        <f t="shared" si="1"/>
        <v>5277.3950127999997</v>
      </c>
      <c r="D61" s="62">
        <f t="shared" si="2"/>
        <v>5567.6517385039997</v>
      </c>
      <c r="E61" s="62">
        <f t="shared" si="19"/>
        <v>5734.6812906591194</v>
      </c>
      <c r="F61" s="62">
        <f t="shared" si="20"/>
        <v>5906.7217293788935</v>
      </c>
      <c r="G61" s="3">
        <f t="shared" si="16"/>
        <v>3739.3551920168002</v>
      </c>
      <c r="H61" s="3">
        <f t="shared" si="17"/>
        <v>3923.7431920168001</v>
      </c>
      <c r="I61" s="3">
        <f t="shared" si="18"/>
        <v>4139.5490675777237</v>
      </c>
      <c r="J61" s="3">
        <f t="shared" si="18"/>
        <v>4263.7355396050552</v>
      </c>
      <c r="K61" s="3">
        <f t="shared" si="18"/>
        <v>4391.6476057932077</v>
      </c>
      <c r="L61" s="4"/>
      <c r="Q61" t="s">
        <v>196</v>
      </c>
      <c r="R61" s="4">
        <v>4055.9637199999997</v>
      </c>
      <c r="S61" s="4">
        <f t="shared" si="7"/>
        <v>4255.9637199999997</v>
      </c>
      <c r="T61" s="80">
        <f t="shared" si="8"/>
        <v>4490.0417245999997</v>
      </c>
      <c r="U61" s="80"/>
      <c r="X61" s="73">
        <v>4055.9637199999997</v>
      </c>
    </row>
    <row r="62" spans="1:24" x14ac:dyDescent="0.25">
      <c r="A62" t="s">
        <v>124</v>
      </c>
      <c r="B62" s="62">
        <f t="shared" si="0"/>
        <v>3773.6152112000004</v>
      </c>
      <c r="C62" s="62">
        <f t="shared" si="1"/>
        <v>3901.6152112000004</v>
      </c>
      <c r="D62" s="62">
        <f t="shared" si="2"/>
        <v>4116.2040478159997</v>
      </c>
      <c r="E62" s="62">
        <f t="shared" ref="E62:F72" si="21">D62*1.03</f>
        <v>4239.6901692504798</v>
      </c>
      <c r="F62" s="62">
        <f t="shared" si="21"/>
        <v>4366.8808743279942</v>
      </c>
      <c r="G62" s="3">
        <f>(R62*1.24)*0.8814</f>
        <v>3220.2964471516802</v>
      </c>
      <c r="H62" s="3">
        <f>C62*0.8814</f>
        <v>3438.8836471516802</v>
      </c>
      <c r="I62" s="3">
        <f>D62*0.8814</f>
        <v>3628.022247745022</v>
      </c>
      <c r="J62" s="3">
        <f t="shared" ref="J62:K77" si="22">E62*0.8814</f>
        <v>3736.8629151773725</v>
      </c>
      <c r="K62" s="3">
        <f t="shared" si="22"/>
        <v>3848.968802632694</v>
      </c>
      <c r="L62" s="4"/>
      <c r="Q62" t="s">
        <v>124</v>
      </c>
      <c r="R62" s="4">
        <v>2946.4638800000002</v>
      </c>
      <c r="S62" s="4">
        <f t="shared" si="7"/>
        <v>3146.4638800000002</v>
      </c>
      <c r="T62" s="80">
        <f t="shared" si="8"/>
        <v>3319.5193933999999</v>
      </c>
      <c r="U62" s="80"/>
      <c r="X62" s="73">
        <v>2946.4638800000002</v>
      </c>
    </row>
    <row r="63" spans="1:24" x14ac:dyDescent="0.25">
      <c r="A63" t="s">
        <v>125</v>
      </c>
      <c r="B63" s="62">
        <f t="shared" si="0"/>
        <v>4055.1116287999998</v>
      </c>
      <c r="C63" s="62">
        <f t="shared" si="1"/>
        <v>4183.1116288000003</v>
      </c>
      <c r="D63" s="62">
        <f t="shared" si="2"/>
        <v>4413.1827683840002</v>
      </c>
      <c r="E63" s="62">
        <f t="shared" si="21"/>
        <v>4545.5782514355205</v>
      </c>
      <c r="F63" s="62">
        <f t="shared" si="21"/>
        <v>4681.9455989785865</v>
      </c>
      <c r="G63" s="3">
        <f t="shared" ref="G63:G85" si="23">(R63*1.24)*0.8814</f>
        <v>3468.4073896243199</v>
      </c>
      <c r="H63" s="3">
        <f t="shared" ref="H63:K85" si="24">C63*0.8814</f>
        <v>3686.9945896243203</v>
      </c>
      <c r="I63" s="3">
        <f t="shared" si="24"/>
        <v>3889.7792920536576</v>
      </c>
      <c r="J63" s="3">
        <f t="shared" si="22"/>
        <v>4006.4726708152675</v>
      </c>
      <c r="K63" s="3">
        <f t="shared" si="22"/>
        <v>4126.6668509397259</v>
      </c>
      <c r="L63" s="4"/>
      <c r="Q63" t="s">
        <v>125</v>
      </c>
      <c r="R63" s="4">
        <v>3173.47712</v>
      </c>
      <c r="S63" s="4">
        <f t="shared" si="7"/>
        <v>3373.47712</v>
      </c>
      <c r="T63" s="80">
        <f t="shared" si="8"/>
        <v>3559.0183615999999</v>
      </c>
      <c r="U63" s="80"/>
      <c r="X63" s="73">
        <v>3173.47712</v>
      </c>
    </row>
    <row r="64" spans="1:24" x14ac:dyDescent="0.25">
      <c r="A64" t="s">
        <v>126</v>
      </c>
      <c r="B64" s="62">
        <f t="shared" si="0"/>
        <v>4211.5835088000003</v>
      </c>
      <c r="C64" s="62">
        <f t="shared" si="1"/>
        <v>4339.5835087999994</v>
      </c>
      <c r="D64" s="62">
        <f t="shared" si="2"/>
        <v>4578.2606017839989</v>
      </c>
      <c r="E64" s="62">
        <f t="shared" si="21"/>
        <v>4715.6084198375192</v>
      </c>
      <c r="F64" s="62">
        <f t="shared" si="21"/>
        <v>4857.076672432645</v>
      </c>
      <c r="G64" s="3">
        <f t="shared" si="23"/>
        <v>3606.3217046563195</v>
      </c>
      <c r="H64" s="3">
        <f t="shared" si="24"/>
        <v>3824.9089046563195</v>
      </c>
      <c r="I64" s="3">
        <f t="shared" si="24"/>
        <v>4035.2788944124163</v>
      </c>
      <c r="J64" s="3">
        <f t="shared" si="22"/>
        <v>4156.3372612447893</v>
      </c>
      <c r="K64" s="3">
        <f t="shared" si="22"/>
        <v>4281.0273790821329</v>
      </c>
      <c r="L64" s="4"/>
      <c r="Q64" t="s">
        <v>126</v>
      </c>
      <c r="R64" s="4">
        <v>3299.6641199999999</v>
      </c>
      <c r="S64" s="4">
        <f t="shared" si="7"/>
        <v>3499.6641199999999</v>
      </c>
      <c r="T64" s="80">
        <f t="shared" si="8"/>
        <v>3692.1456465999995</v>
      </c>
      <c r="U64" s="80"/>
      <c r="X64" s="73">
        <v>3299.6641199999999</v>
      </c>
    </row>
    <row r="65" spans="1:24" x14ac:dyDescent="0.25">
      <c r="A65" t="s">
        <v>127</v>
      </c>
      <c r="B65" s="62">
        <f t="shared" si="0"/>
        <v>4360.2795968</v>
      </c>
      <c r="C65" s="62">
        <f t="shared" si="1"/>
        <v>4488.2795968</v>
      </c>
      <c r="D65" s="62">
        <f t="shared" si="2"/>
        <v>4735.1349746240003</v>
      </c>
      <c r="E65" s="62">
        <f t="shared" si="21"/>
        <v>4877.1890238627202</v>
      </c>
      <c r="F65" s="62">
        <f t="shared" si="21"/>
        <v>5023.5046945786016</v>
      </c>
      <c r="G65" s="3">
        <f t="shared" si="23"/>
        <v>3737.3824366195199</v>
      </c>
      <c r="H65" s="3">
        <f t="shared" si="24"/>
        <v>3955.9696366195199</v>
      </c>
      <c r="I65" s="3">
        <f t="shared" si="24"/>
        <v>4173.5479666335941</v>
      </c>
      <c r="J65" s="3">
        <f t="shared" si="22"/>
        <v>4298.7544056326014</v>
      </c>
      <c r="K65" s="3">
        <f t="shared" si="22"/>
        <v>4427.717037801579</v>
      </c>
      <c r="L65" s="4"/>
      <c r="Q65" t="s">
        <v>127</v>
      </c>
      <c r="R65" s="4">
        <v>3419.58032</v>
      </c>
      <c r="S65" s="4">
        <f t="shared" si="7"/>
        <v>3619.58032</v>
      </c>
      <c r="T65" s="80">
        <f t="shared" si="8"/>
        <v>3818.6572375999999</v>
      </c>
      <c r="U65" s="80"/>
      <c r="X65" s="73">
        <v>3419.58032</v>
      </c>
    </row>
    <row r="66" spans="1:24" x14ac:dyDescent="0.25">
      <c r="A66" t="s">
        <v>128</v>
      </c>
      <c r="B66" s="62">
        <f t="shared" si="0"/>
        <v>4524.603752</v>
      </c>
      <c r="C66" s="62">
        <f t="shared" si="1"/>
        <v>4652.603752</v>
      </c>
      <c r="D66" s="62">
        <f t="shared" si="2"/>
        <v>4908.4969583599996</v>
      </c>
      <c r="E66" s="62">
        <f t="shared" si="21"/>
        <v>5055.7518671108</v>
      </c>
      <c r="F66" s="62">
        <f t="shared" si="21"/>
        <v>5207.4244231241246</v>
      </c>
      <c r="G66" s="3">
        <f t="shared" si="23"/>
        <v>3882.2177470127999</v>
      </c>
      <c r="H66" s="3">
        <f t="shared" si="24"/>
        <v>4100.8049470127999</v>
      </c>
      <c r="I66" s="3">
        <f t="shared" si="24"/>
        <v>4326.3492190985035</v>
      </c>
      <c r="J66" s="3">
        <f t="shared" si="22"/>
        <v>4456.1396956714589</v>
      </c>
      <c r="K66" s="3">
        <f t="shared" si="22"/>
        <v>4589.8238865416033</v>
      </c>
      <c r="L66" s="4"/>
      <c r="Q66" t="s">
        <v>128</v>
      </c>
      <c r="R66" s="4">
        <v>3552.0998</v>
      </c>
      <c r="S66" s="4">
        <f t="shared" si="7"/>
        <v>3752.0998</v>
      </c>
      <c r="T66" s="80">
        <f t="shared" si="8"/>
        <v>3958.4652889999998</v>
      </c>
      <c r="U66" s="80"/>
      <c r="X66" s="73">
        <v>3552.0998</v>
      </c>
    </row>
    <row r="67" spans="1:24" x14ac:dyDescent="0.25">
      <c r="A67" t="s">
        <v>129</v>
      </c>
      <c r="B67" s="62">
        <f t="shared" ref="B67:B115" si="25">(R67*1.24)+120</f>
        <v>4626.3264079999999</v>
      </c>
      <c r="C67" s="62">
        <f t="shared" ref="C67:C115" si="26">S67*1.24</f>
        <v>4754.3264079999999</v>
      </c>
      <c r="D67" s="62">
        <f t="shared" ref="D67:D115" si="27">T67*1.24</f>
        <v>5015.8143604399993</v>
      </c>
      <c r="E67" s="62">
        <f t="shared" si="21"/>
        <v>5166.2887912531996</v>
      </c>
      <c r="F67" s="62">
        <f t="shared" si="21"/>
        <v>5321.2774549907954</v>
      </c>
      <c r="G67" s="3">
        <f t="shared" si="23"/>
        <v>3971.8760960111999</v>
      </c>
      <c r="H67" s="3">
        <f t="shared" si="24"/>
        <v>4190.4632960111994</v>
      </c>
      <c r="I67" s="3">
        <f t="shared" si="24"/>
        <v>4420.9387772918153</v>
      </c>
      <c r="J67" s="3">
        <f t="shared" si="22"/>
        <v>4553.5669406105699</v>
      </c>
      <c r="K67" s="3">
        <f t="shared" si="22"/>
        <v>4690.1739488288868</v>
      </c>
      <c r="L67" s="4"/>
      <c r="Q67" t="s">
        <v>129</v>
      </c>
      <c r="R67" s="4">
        <v>3634.1342</v>
      </c>
      <c r="S67" s="4">
        <f t="shared" ref="S67:S115" si="28">X67+200</f>
        <v>3834.1342</v>
      </c>
      <c r="T67" s="80">
        <f t="shared" ref="T67:T115" si="29">S67*1.055</f>
        <v>4045.0115809999998</v>
      </c>
      <c r="U67" s="80"/>
      <c r="X67" s="73">
        <v>3634.1342</v>
      </c>
    </row>
    <row r="68" spans="1:24" x14ac:dyDescent="0.25">
      <c r="A68" t="s">
        <v>130</v>
      </c>
      <c r="B68" s="62">
        <f t="shared" si="25"/>
        <v>3554.7075455999998</v>
      </c>
      <c r="C68" s="62">
        <f t="shared" si="26"/>
        <v>3682.7075455999998</v>
      </c>
      <c r="D68" s="62">
        <f t="shared" si="27"/>
        <v>3885.2564606079995</v>
      </c>
      <c r="E68" s="62">
        <f t="shared" si="21"/>
        <v>4001.8141544262398</v>
      </c>
      <c r="F68" s="62">
        <f t="shared" si="21"/>
        <v>4121.8685790590271</v>
      </c>
      <c r="G68" s="3">
        <f t="shared" si="23"/>
        <v>3027.3512306918396</v>
      </c>
      <c r="H68" s="3">
        <f t="shared" si="24"/>
        <v>3245.9384306918396</v>
      </c>
      <c r="I68" s="3">
        <f t="shared" si="24"/>
        <v>3424.4650443798905</v>
      </c>
      <c r="J68" s="3">
        <f t="shared" si="22"/>
        <v>3527.1989957112878</v>
      </c>
      <c r="K68" s="3">
        <f t="shared" si="22"/>
        <v>3633.0149655826262</v>
      </c>
      <c r="L68" s="4"/>
      <c r="Q68" t="s">
        <v>130</v>
      </c>
      <c r="R68" s="4">
        <v>2769.92544</v>
      </c>
      <c r="S68" s="4">
        <f t="shared" si="28"/>
        <v>2969.92544</v>
      </c>
      <c r="T68" s="80">
        <f t="shared" si="29"/>
        <v>3133.2713391999996</v>
      </c>
      <c r="U68" s="80"/>
      <c r="X68" s="73">
        <v>2769.92544</v>
      </c>
    </row>
    <row r="69" spans="1:24" x14ac:dyDescent="0.25">
      <c r="A69" t="s">
        <v>131</v>
      </c>
      <c r="B69" s="62">
        <f t="shared" si="25"/>
        <v>3832.6220000000003</v>
      </c>
      <c r="C69" s="62">
        <f t="shared" si="26"/>
        <v>3960.6220000000003</v>
      </c>
      <c r="D69" s="62">
        <f t="shared" si="27"/>
        <v>4178.4562100000003</v>
      </c>
      <c r="E69" s="62">
        <f t="shared" si="21"/>
        <v>4303.8098963000002</v>
      </c>
      <c r="F69" s="62">
        <f t="shared" si="21"/>
        <v>4432.9241931890001</v>
      </c>
      <c r="G69" s="3">
        <f t="shared" si="23"/>
        <v>3272.3050308000002</v>
      </c>
      <c r="H69" s="3">
        <f t="shared" si="24"/>
        <v>3490.8922308000001</v>
      </c>
      <c r="I69" s="3">
        <f t="shared" si="24"/>
        <v>3682.8913034940001</v>
      </c>
      <c r="J69" s="3">
        <f t="shared" si="22"/>
        <v>3793.3780425988202</v>
      </c>
      <c r="K69" s="3">
        <f t="shared" si="22"/>
        <v>3907.1793838767844</v>
      </c>
      <c r="L69" s="4"/>
      <c r="Q69" t="s">
        <v>131</v>
      </c>
      <c r="R69" s="4">
        <v>2994.05</v>
      </c>
      <c r="S69" s="4">
        <f t="shared" si="28"/>
        <v>3194.05</v>
      </c>
      <c r="T69" s="80">
        <f t="shared" si="29"/>
        <v>3369.7227499999999</v>
      </c>
      <c r="U69" s="80"/>
      <c r="X69" s="73">
        <v>2994.05</v>
      </c>
    </row>
    <row r="70" spans="1:24" x14ac:dyDescent="0.25">
      <c r="A70" t="s">
        <v>132</v>
      </c>
      <c r="B70" s="62">
        <f t="shared" si="25"/>
        <v>4039.4453200000003</v>
      </c>
      <c r="C70" s="62">
        <f t="shared" si="26"/>
        <v>4167.4453200000007</v>
      </c>
      <c r="D70" s="62">
        <f t="shared" si="27"/>
        <v>4396.6548125999998</v>
      </c>
      <c r="E70" s="62">
        <f t="shared" si="21"/>
        <v>4528.5544569779995</v>
      </c>
      <c r="F70" s="62">
        <f t="shared" si="21"/>
        <v>4664.4110906873393</v>
      </c>
      <c r="G70" s="3">
        <f t="shared" si="23"/>
        <v>3454.5991050480002</v>
      </c>
      <c r="H70" s="3">
        <f t="shared" si="24"/>
        <v>3673.1863050480006</v>
      </c>
      <c r="I70" s="3">
        <f t="shared" si="24"/>
        <v>3875.2115518256396</v>
      </c>
      <c r="J70" s="3">
        <f t="shared" si="22"/>
        <v>3991.4678983804088</v>
      </c>
      <c r="K70" s="3">
        <f t="shared" si="22"/>
        <v>4111.2119353318203</v>
      </c>
      <c r="L70" s="4"/>
      <c r="Q70" t="s">
        <v>132</v>
      </c>
      <c r="R70" s="4">
        <v>3160.8430000000003</v>
      </c>
      <c r="S70" s="4">
        <f t="shared" si="28"/>
        <v>3360.8430000000003</v>
      </c>
      <c r="T70" s="80">
        <f t="shared" si="29"/>
        <v>3545.6893650000002</v>
      </c>
      <c r="U70" s="80"/>
      <c r="X70" s="73">
        <v>3160.8430000000003</v>
      </c>
    </row>
    <row r="71" spans="1:24" x14ac:dyDescent="0.25">
      <c r="A71" t="s">
        <v>133</v>
      </c>
      <c r="B71" s="62">
        <f t="shared" si="25"/>
        <v>4195.9426944000006</v>
      </c>
      <c r="C71" s="62">
        <f t="shared" si="26"/>
        <v>4323.9426943999997</v>
      </c>
      <c r="D71" s="62">
        <f t="shared" si="27"/>
        <v>4561.7595425919999</v>
      </c>
      <c r="E71" s="62">
        <f t="shared" si="21"/>
        <v>4698.6123288697599</v>
      </c>
      <c r="F71" s="62">
        <f t="shared" si="21"/>
        <v>4839.5706987358526</v>
      </c>
      <c r="G71" s="3">
        <f t="shared" si="23"/>
        <v>3592.5358908441599</v>
      </c>
      <c r="H71" s="3">
        <f t="shared" si="24"/>
        <v>3811.1230908441594</v>
      </c>
      <c r="I71" s="3">
        <f t="shared" si="24"/>
        <v>4020.7348608405887</v>
      </c>
      <c r="J71" s="3">
        <f t="shared" si="22"/>
        <v>4141.3569066658065</v>
      </c>
      <c r="K71" s="3">
        <f t="shared" si="22"/>
        <v>4265.5976138657807</v>
      </c>
      <c r="L71" s="4"/>
      <c r="Q71" t="s">
        <v>133</v>
      </c>
      <c r="R71" s="4">
        <v>3287.0505600000001</v>
      </c>
      <c r="S71" s="4">
        <f t="shared" si="28"/>
        <v>3487.0505600000001</v>
      </c>
      <c r="T71" s="80">
        <f t="shared" si="29"/>
        <v>3678.8383408</v>
      </c>
      <c r="U71" s="80"/>
      <c r="X71" s="73">
        <v>3287.0505600000001</v>
      </c>
    </row>
    <row r="72" spans="1:24" x14ac:dyDescent="0.25">
      <c r="A72" t="s">
        <v>134</v>
      </c>
      <c r="B72" s="62">
        <f t="shared" si="25"/>
        <v>4321.1584400000002</v>
      </c>
      <c r="C72" s="62">
        <f t="shared" si="26"/>
        <v>4449.1584400000002</v>
      </c>
      <c r="D72" s="62">
        <f t="shared" si="27"/>
        <v>4693.8621542000001</v>
      </c>
      <c r="E72" s="62">
        <f t="shared" si="21"/>
        <v>4834.678018826</v>
      </c>
      <c r="F72" s="62">
        <f t="shared" si="21"/>
        <v>4979.7183593907803</v>
      </c>
      <c r="G72" s="3">
        <f t="shared" si="23"/>
        <v>3702.9010490159999</v>
      </c>
      <c r="H72" s="3">
        <f t="shared" si="24"/>
        <v>3921.4882490159998</v>
      </c>
      <c r="I72" s="3">
        <f t="shared" si="24"/>
        <v>4137.1701027118797</v>
      </c>
      <c r="J72" s="3">
        <f t="shared" si="22"/>
        <v>4261.2852057932359</v>
      </c>
      <c r="K72" s="3">
        <f t="shared" si="22"/>
        <v>4389.1237619670337</v>
      </c>
      <c r="L72" s="4"/>
      <c r="Q72" t="s">
        <v>134</v>
      </c>
      <c r="R72" s="4">
        <v>3388.0309999999999</v>
      </c>
      <c r="S72" s="4">
        <f t="shared" si="28"/>
        <v>3588.0309999999999</v>
      </c>
      <c r="T72" s="80">
        <f t="shared" si="29"/>
        <v>3785.3727049999998</v>
      </c>
      <c r="U72" s="80"/>
      <c r="X72" s="73">
        <v>3388.0309999999999</v>
      </c>
    </row>
    <row r="73" spans="1:24" x14ac:dyDescent="0.25">
      <c r="A73" t="s">
        <v>135</v>
      </c>
      <c r="B73" s="62">
        <f t="shared" si="25"/>
        <v>4430.6823824000003</v>
      </c>
      <c r="C73" s="62">
        <f t="shared" si="26"/>
        <v>4558.6823824000003</v>
      </c>
      <c r="D73" s="62">
        <f t="shared" si="27"/>
        <v>4809.4099134320004</v>
      </c>
      <c r="E73" s="62">
        <f t="shared" ref="E73:E115" si="30">D73*1.03</f>
        <v>4953.6922108349609</v>
      </c>
      <c r="F73" s="62">
        <f t="shared" ref="F73:F115" si="31">E73*1.03</f>
        <v>5102.3029771600095</v>
      </c>
      <c r="G73" s="3">
        <f t="shared" si="23"/>
        <v>3799.4354518473601</v>
      </c>
      <c r="H73" s="3">
        <f t="shared" si="24"/>
        <v>4018.0226518473601</v>
      </c>
      <c r="I73" s="3">
        <f t="shared" si="24"/>
        <v>4239.0138976989647</v>
      </c>
      <c r="J73" s="3">
        <f t="shared" si="22"/>
        <v>4366.1843146299343</v>
      </c>
      <c r="K73" s="3">
        <f>F73*0.8814</f>
        <v>4497.1698440688324</v>
      </c>
      <c r="L73" s="4"/>
      <c r="Q73" t="s">
        <v>135</v>
      </c>
      <c r="R73" s="4">
        <v>3476.3567600000001</v>
      </c>
      <c r="S73" s="4">
        <f t="shared" si="28"/>
        <v>3676.3567600000001</v>
      </c>
      <c r="T73" s="80">
        <f t="shared" si="29"/>
        <v>3878.5563818000001</v>
      </c>
      <c r="U73" s="80"/>
      <c r="X73" s="73">
        <v>3476.3567600000001</v>
      </c>
    </row>
    <row r="74" spans="1:24" x14ac:dyDescent="0.25">
      <c r="A74" t="s">
        <v>136</v>
      </c>
      <c r="B74" s="62">
        <f t="shared" si="25"/>
        <v>3495.7772399999999</v>
      </c>
      <c r="C74" s="62">
        <f t="shared" si="26"/>
        <v>3623.7772399999999</v>
      </c>
      <c r="D74" s="62">
        <f t="shared" si="27"/>
        <v>3823.0849881999998</v>
      </c>
      <c r="E74" s="62">
        <f t="shared" si="30"/>
        <v>3937.7775378460001</v>
      </c>
      <c r="F74" s="62">
        <f t="shared" si="31"/>
        <v>4055.9108639813803</v>
      </c>
      <c r="G74" s="3">
        <f t="shared" si="23"/>
        <v>2975.4100593359999</v>
      </c>
      <c r="H74" s="3">
        <f t="shared" si="24"/>
        <v>3193.9972593359998</v>
      </c>
      <c r="I74" s="3">
        <f t="shared" si="24"/>
        <v>3369.6671085994794</v>
      </c>
      <c r="J74" s="3">
        <f t="shared" si="22"/>
        <v>3470.7571218574644</v>
      </c>
      <c r="K74" s="3">
        <f t="shared" si="22"/>
        <v>3574.8798355131885</v>
      </c>
      <c r="L74" s="4"/>
      <c r="Q74" t="s">
        <v>136</v>
      </c>
      <c r="R74" s="4">
        <v>2722.4009999999998</v>
      </c>
      <c r="S74" s="4">
        <f t="shared" si="28"/>
        <v>2922.4009999999998</v>
      </c>
      <c r="T74" s="80">
        <f t="shared" si="29"/>
        <v>3083.1330549999998</v>
      </c>
      <c r="U74" s="80"/>
      <c r="X74" s="73">
        <v>2722.4009999999998</v>
      </c>
    </row>
    <row r="75" spans="1:24" x14ac:dyDescent="0.25">
      <c r="A75" t="s">
        <v>137</v>
      </c>
      <c r="B75" s="62">
        <f t="shared" si="25"/>
        <v>3771.9198336000004</v>
      </c>
      <c r="C75" s="62">
        <f t="shared" si="26"/>
        <v>3899.9198336000004</v>
      </c>
      <c r="D75" s="62">
        <f t="shared" si="27"/>
        <v>4114.4154244480005</v>
      </c>
      <c r="E75" s="62">
        <f t="shared" si="30"/>
        <v>4237.8478871814405</v>
      </c>
      <c r="F75" s="62">
        <f t="shared" si="31"/>
        <v>4364.9833237968842</v>
      </c>
      <c r="G75" s="3">
        <f t="shared" si="23"/>
        <v>3218.8021413350402</v>
      </c>
      <c r="H75" s="3">
        <f t="shared" si="24"/>
        <v>3437.3893413350402</v>
      </c>
      <c r="I75" s="3">
        <f t="shared" si="24"/>
        <v>3626.4457551084674</v>
      </c>
      <c r="J75" s="3">
        <f t="shared" si="22"/>
        <v>3735.2391277617216</v>
      </c>
      <c r="K75" s="3">
        <f t="shared" si="22"/>
        <v>3847.2963015945734</v>
      </c>
      <c r="L75" s="4"/>
      <c r="Q75" t="s">
        <v>137</v>
      </c>
      <c r="R75" s="4">
        <v>2945.0966400000002</v>
      </c>
      <c r="S75" s="4">
        <f t="shared" si="28"/>
        <v>3145.0966400000002</v>
      </c>
      <c r="T75" s="80">
        <f t="shared" si="29"/>
        <v>3318.0769552000002</v>
      </c>
      <c r="U75" s="80"/>
      <c r="X75" s="73">
        <v>2945.0966400000002</v>
      </c>
    </row>
    <row r="76" spans="1:24" x14ac:dyDescent="0.25">
      <c r="A76" t="s">
        <v>138</v>
      </c>
      <c r="B76" s="62">
        <f t="shared" si="25"/>
        <v>3923.6879968000003</v>
      </c>
      <c r="C76" s="62">
        <f t="shared" si="26"/>
        <v>4051.6879968000003</v>
      </c>
      <c r="D76" s="62">
        <f t="shared" si="27"/>
        <v>4274.5308366239997</v>
      </c>
      <c r="E76" s="62">
        <f t="shared" si="30"/>
        <v>4402.7667617227198</v>
      </c>
      <c r="F76" s="62">
        <f t="shared" si="31"/>
        <v>4534.8497645744019</v>
      </c>
      <c r="G76" s="3">
        <f t="shared" si="23"/>
        <v>3352.5706003795203</v>
      </c>
      <c r="H76" s="3">
        <f t="shared" si="24"/>
        <v>3571.1578003795203</v>
      </c>
      <c r="I76" s="3">
        <f t="shared" si="24"/>
        <v>3767.5714794003929</v>
      </c>
      <c r="J76" s="3">
        <f t="shared" si="22"/>
        <v>3880.598623782405</v>
      </c>
      <c r="K76" s="3">
        <f t="shared" si="22"/>
        <v>3997.0165824958776</v>
      </c>
      <c r="L76" s="4"/>
      <c r="Q76" t="s">
        <v>138</v>
      </c>
      <c r="R76" s="4">
        <v>3067.4903200000003</v>
      </c>
      <c r="S76" s="4">
        <f t="shared" si="28"/>
        <v>3267.4903200000003</v>
      </c>
      <c r="T76" s="80">
        <f t="shared" si="29"/>
        <v>3447.2022876000001</v>
      </c>
      <c r="U76" s="80"/>
      <c r="X76" s="73">
        <v>3067.4903200000003</v>
      </c>
    </row>
    <row r="77" spans="1:24" x14ac:dyDescent="0.25">
      <c r="A77" t="s">
        <v>139</v>
      </c>
      <c r="B77" s="62">
        <f t="shared" si="25"/>
        <v>4078.5919712000004</v>
      </c>
      <c r="C77" s="62">
        <f t="shared" si="26"/>
        <v>4206.5919712000004</v>
      </c>
      <c r="D77" s="62">
        <f t="shared" si="27"/>
        <v>4437.9545296160004</v>
      </c>
      <c r="E77" s="62">
        <f t="shared" si="30"/>
        <v>4571.0931655044806</v>
      </c>
      <c r="F77" s="62">
        <f t="shared" si="31"/>
        <v>4708.2259604696155</v>
      </c>
      <c r="G77" s="3">
        <f t="shared" si="23"/>
        <v>3489.1029634156803</v>
      </c>
      <c r="H77" s="3">
        <f t="shared" si="24"/>
        <v>3707.6901634156802</v>
      </c>
      <c r="I77" s="3">
        <f t="shared" si="24"/>
        <v>3911.6131224035425</v>
      </c>
      <c r="J77" s="3">
        <f t="shared" si="22"/>
        <v>4028.9615160756489</v>
      </c>
      <c r="K77" s="3">
        <f t="shared" si="22"/>
        <v>4149.8303615579189</v>
      </c>
      <c r="L77" s="4"/>
      <c r="Q77" t="s">
        <v>139</v>
      </c>
      <c r="R77" s="4">
        <v>3192.4128800000003</v>
      </c>
      <c r="S77" s="4">
        <f t="shared" si="28"/>
        <v>3392.4128800000003</v>
      </c>
      <c r="T77" s="80">
        <f t="shared" si="29"/>
        <v>3578.9955884000001</v>
      </c>
      <c r="U77" s="80"/>
      <c r="X77" s="73">
        <v>3192.4128800000003</v>
      </c>
    </row>
    <row r="78" spans="1:24" x14ac:dyDescent="0.25">
      <c r="A78" t="s">
        <v>140</v>
      </c>
      <c r="B78" s="62">
        <f t="shared" si="25"/>
        <v>4180.2891328000005</v>
      </c>
      <c r="C78" s="62">
        <f t="shared" si="26"/>
        <v>4308.2891327999996</v>
      </c>
      <c r="D78" s="62">
        <f t="shared" si="27"/>
        <v>4545.2450351039997</v>
      </c>
      <c r="E78" s="62">
        <f t="shared" si="30"/>
        <v>4681.6023861571202</v>
      </c>
      <c r="F78" s="62">
        <f t="shared" si="31"/>
        <v>4822.0504577418342</v>
      </c>
      <c r="G78" s="3">
        <f t="shared" si="23"/>
        <v>3578.7388416499198</v>
      </c>
      <c r="H78" s="3">
        <f t="shared" si="24"/>
        <v>3797.3260416499193</v>
      </c>
      <c r="I78" s="3">
        <f t="shared" si="24"/>
        <v>4006.1789739406654</v>
      </c>
      <c r="J78" s="3">
        <f t="shared" si="24"/>
        <v>4126.3643431588853</v>
      </c>
      <c r="K78" s="3">
        <f t="shared" si="24"/>
        <v>4250.1552734536526</v>
      </c>
      <c r="L78" s="4"/>
      <c r="Q78" t="s">
        <v>140</v>
      </c>
      <c r="R78" s="4">
        <v>3274.4267199999999</v>
      </c>
      <c r="S78" s="4">
        <f t="shared" si="28"/>
        <v>3474.4267199999999</v>
      </c>
      <c r="T78" s="80">
        <f t="shared" si="29"/>
        <v>3665.5201895999999</v>
      </c>
      <c r="U78" s="80"/>
      <c r="X78" s="73">
        <v>3274.4267199999999</v>
      </c>
    </row>
    <row r="79" spans="1:24" x14ac:dyDescent="0.25">
      <c r="A79" t="s">
        <v>141</v>
      </c>
      <c r="B79" s="62">
        <f t="shared" si="25"/>
        <v>4289.8385695999996</v>
      </c>
      <c r="C79" s="62">
        <f t="shared" si="26"/>
        <v>4417.8385695999996</v>
      </c>
      <c r="D79" s="62">
        <f t="shared" si="27"/>
        <v>4660.8196909279995</v>
      </c>
      <c r="E79" s="62">
        <f t="shared" si="30"/>
        <v>4800.6442816558392</v>
      </c>
      <c r="F79" s="62">
        <f t="shared" si="31"/>
        <v>4944.6636101055146</v>
      </c>
      <c r="G79" s="3">
        <f t="shared" si="23"/>
        <v>3675.2957152454396</v>
      </c>
      <c r="H79" s="3">
        <f t="shared" si="24"/>
        <v>3893.8829152454396</v>
      </c>
      <c r="I79" s="3">
        <f t="shared" si="24"/>
        <v>4108.0464755839384</v>
      </c>
      <c r="J79" s="3">
        <f t="shared" si="24"/>
        <v>4231.2878698514569</v>
      </c>
      <c r="K79" s="3">
        <f t="shared" si="24"/>
        <v>4358.2265059470001</v>
      </c>
      <c r="L79" s="4"/>
      <c r="Q79" t="s">
        <v>141</v>
      </c>
      <c r="R79" s="4">
        <v>3362.77304</v>
      </c>
      <c r="S79" s="4">
        <f t="shared" si="28"/>
        <v>3562.77304</v>
      </c>
      <c r="T79" s="80">
        <f t="shared" si="29"/>
        <v>3758.7255571999999</v>
      </c>
      <c r="U79" s="80"/>
      <c r="X79" s="73">
        <v>3362.77304</v>
      </c>
    </row>
    <row r="80" spans="1:24" x14ac:dyDescent="0.25">
      <c r="A80" t="s">
        <v>142</v>
      </c>
      <c r="B80" s="62">
        <f t="shared" si="25"/>
        <v>3361.0520831999997</v>
      </c>
      <c r="C80" s="62">
        <f t="shared" si="26"/>
        <v>3489.0520831999997</v>
      </c>
      <c r="D80" s="62">
        <f t="shared" si="27"/>
        <v>3680.9499477759996</v>
      </c>
      <c r="E80" s="62">
        <f t="shared" si="30"/>
        <v>3791.3784462092799</v>
      </c>
      <c r="F80" s="62">
        <f t="shared" si="31"/>
        <v>3905.1197995955586</v>
      </c>
      <c r="G80" s="3">
        <f t="shared" si="23"/>
        <v>2856.6633061324796</v>
      </c>
      <c r="H80" s="3">
        <f t="shared" si="24"/>
        <v>3075.2505061324796</v>
      </c>
      <c r="I80" s="3">
        <f t="shared" si="24"/>
        <v>3244.389283969766</v>
      </c>
      <c r="J80" s="3">
        <f t="shared" si="24"/>
        <v>3341.7209624888592</v>
      </c>
      <c r="K80" s="3">
        <f t="shared" si="24"/>
        <v>3441.9725913635252</v>
      </c>
      <c r="L80" s="4"/>
      <c r="Q80" t="s">
        <v>142</v>
      </c>
      <c r="R80" s="4">
        <v>2613.7516799999999</v>
      </c>
      <c r="S80" s="4">
        <f t="shared" si="28"/>
        <v>2813.7516799999999</v>
      </c>
      <c r="T80" s="80">
        <f t="shared" si="29"/>
        <v>2968.5080223999998</v>
      </c>
      <c r="U80" s="80"/>
      <c r="X80" s="73">
        <v>2613.7516799999999</v>
      </c>
    </row>
    <row r="81" spans="1:24" x14ac:dyDescent="0.25">
      <c r="A81" t="s">
        <v>143</v>
      </c>
      <c r="B81" s="62">
        <f t="shared" si="25"/>
        <v>3635.3335856000003</v>
      </c>
      <c r="C81" s="62">
        <f t="shared" si="26"/>
        <v>3763.3335856000003</v>
      </c>
      <c r="D81" s="62">
        <f t="shared" si="27"/>
        <v>3970.3169328079998</v>
      </c>
      <c r="E81" s="62">
        <f t="shared" si="30"/>
        <v>4089.4264407922401</v>
      </c>
      <c r="F81" s="62">
        <f t="shared" si="31"/>
        <v>4212.1092340160076</v>
      </c>
      <c r="G81" s="3">
        <f t="shared" si="23"/>
        <v>3098.41502234784</v>
      </c>
      <c r="H81" s="3">
        <f t="shared" si="24"/>
        <v>3317.00222234784</v>
      </c>
      <c r="I81" s="3">
        <f t="shared" si="24"/>
        <v>3499.4373445769711</v>
      </c>
      <c r="J81" s="3">
        <f t="shared" si="24"/>
        <v>3604.4204649142803</v>
      </c>
      <c r="K81" s="3">
        <f t="shared" si="24"/>
        <v>3712.5530788617089</v>
      </c>
      <c r="L81" s="4"/>
      <c r="Q81" t="s">
        <v>143</v>
      </c>
      <c r="R81" s="4">
        <v>2834.9464400000002</v>
      </c>
      <c r="S81" s="4">
        <f t="shared" si="28"/>
        <v>3034.9464400000002</v>
      </c>
      <c r="T81" s="80">
        <f t="shared" si="29"/>
        <v>3201.8684942</v>
      </c>
      <c r="U81" s="80"/>
      <c r="X81" s="73">
        <v>2834.9464400000002</v>
      </c>
    </row>
    <row r="82" spans="1:24" x14ac:dyDescent="0.25">
      <c r="A82" t="s">
        <v>144</v>
      </c>
      <c r="B82" s="62">
        <f t="shared" si="25"/>
        <v>3787.1017487999998</v>
      </c>
      <c r="C82" s="62">
        <f t="shared" si="26"/>
        <v>3915.1017487999998</v>
      </c>
      <c r="D82" s="62">
        <f t="shared" si="27"/>
        <v>4130.4323449839994</v>
      </c>
      <c r="E82" s="62">
        <f t="shared" si="30"/>
        <v>4254.3453153335195</v>
      </c>
      <c r="F82" s="62">
        <f t="shared" si="31"/>
        <v>4381.9756747935253</v>
      </c>
      <c r="G82" s="3">
        <f t="shared" si="23"/>
        <v>3232.1834813923197</v>
      </c>
      <c r="H82" s="3">
        <f t="shared" si="24"/>
        <v>3450.7706813923196</v>
      </c>
      <c r="I82" s="3">
        <f t="shared" si="24"/>
        <v>3640.5630688688971</v>
      </c>
      <c r="J82" s="3">
        <f t="shared" si="24"/>
        <v>3749.779960934964</v>
      </c>
      <c r="K82" s="3">
        <f t="shared" si="24"/>
        <v>3862.2733597630131</v>
      </c>
      <c r="L82" s="4"/>
      <c r="Q82" t="s">
        <v>144</v>
      </c>
      <c r="R82" s="4">
        <v>2957.3401199999998</v>
      </c>
      <c r="S82" s="4">
        <f t="shared" si="28"/>
        <v>3157.3401199999998</v>
      </c>
      <c r="T82" s="80">
        <f t="shared" si="29"/>
        <v>3330.9938265999995</v>
      </c>
      <c r="U82" s="80"/>
      <c r="X82" s="73">
        <v>2957.3401199999998</v>
      </c>
    </row>
    <row r="83" spans="1:24" x14ac:dyDescent="0.25">
      <c r="A83" t="s">
        <v>145</v>
      </c>
      <c r="B83" s="62">
        <f t="shared" si="25"/>
        <v>3931.2725807999996</v>
      </c>
      <c r="C83" s="62">
        <f t="shared" si="26"/>
        <v>4059.2725807999996</v>
      </c>
      <c r="D83" s="62">
        <f t="shared" si="27"/>
        <v>4282.5325727439995</v>
      </c>
      <c r="E83" s="62">
        <f t="shared" si="30"/>
        <v>4411.0085499263196</v>
      </c>
      <c r="F83" s="62">
        <f t="shared" si="31"/>
        <v>4543.338806424109</v>
      </c>
      <c r="G83" s="3">
        <f t="shared" si="23"/>
        <v>3359.2556527171196</v>
      </c>
      <c r="H83" s="3">
        <f t="shared" si="24"/>
        <v>3577.8428527171195</v>
      </c>
      <c r="I83" s="3">
        <f t="shared" si="24"/>
        <v>3774.6242096165611</v>
      </c>
      <c r="J83" s="3">
        <f t="shared" si="24"/>
        <v>3887.8629359050578</v>
      </c>
      <c r="K83" s="3">
        <f t="shared" si="24"/>
        <v>4004.4988239822096</v>
      </c>
      <c r="L83" s="4"/>
      <c r="Q83" t="s">
        <v>145</v>
      </c>
      <c r="R83" s="4">
        <v>3073.6069199999997</v>
      </c>
      <c r="S83" s="4">
        <f t="shared" si="28"/>
        <v>3273.6069199999997</v>
      </c>
      <c r="T83" s="80">
        <f t="shared" si="29"/>
        <v>3453.6553005999995</v>
      </c>
      <c r="U83" s="80"/>
      <c r="X83" s="73">
        <v>3073.6069199999997</v>
      </c>
    </row>
    <row r="84" spans="1:24" x14ac:dyDescent="0.25">
      <c r="A84" t="s">
        <v>146</v>
      </c>
      <c r="B84" s="62">
        <f t="shared" si="25"/>
        <v>4047.2721007999999</v>
      </c>
      <c r="C84" s="62">
        <f t="shared" si="26"/>
        <v>4175.2721007999999</v>
      </c>
      <c r="D84" s="62">
        <f t="shared" si="27"/>
        <v>4404.9120663439999</v>
      </c>
      <c r="E84" s="62">
        <f t="shared" si="30"/>
        <v>4537.0594283343198</v>
      </c>
      <c r="F84" s="62">
        <f t="shared" si="31"/>
        <v>4673.1712111843499</v>
      </c>
      <c r="G84" s="3">
        <f t="shared" si="23"/>
        <v>3461.4976296451196</v>
      </c>
      <c r="H84" s="3">
        <f t="shared" si="24"/>
        <v>3680.0848296451195</v>
      </c>
      <c r="I84" s="3">
        <f t="shared" si="24"/>
        <v>3882.4894952756013</v>
      </c>
      <c r="J84" s="3">
        <f t="shared" si="24"/>
        <v>3998.9641801338694</v>
      </c>
      <c r="K84" s="3">
        <f t="shared" si="24"/>
        <v>4118.9331055378861</v>
      </c>
      <c r="L84" s="4"/>
      <c r="Q84" t="s">
        <v>146</v>
      </c>
      <c r="R84" s="4">
        <v>3167.1549199999999</v>
      </c>
      <c r="S84" s="4">
        <f t="shared" si="28"/>
        <v>3367.1549199999999</v>
      </c>
      <c r="T84" s="80">
        <f t="shared" si="29"/>
        <v>3552.3484405999998</v>
      </c>
      <c r="U84" s="80"/>
      <c r="X84" s="73">
        <v>3167.1549199999999</v>
      </c>
    </row>
    <row r="85" spans="1:24" x14ac:dyDescent="0.25">
      <c r="A85" t="s">
        <v>147</v>
      </c>
      <c r="B85" s="62">
        <f t="shared" si="25"/>
        <v>4125.5271616</v>
      </c>
      <c r="C85" s="62">
        <f t="shared" si="26"/>
        <v>4253.5271616</v>
      </c>
      <c r="D85" s="62">
        <f t="shared" si="27"/>
        <v>4487.4711554879996</v>
      </c>
      <c r="E85" s="62">
        <f t="shared" si="30"/>
        <v>4622.0952901526398</v>
      </c>
      <c r="F85" s="62">
        <f t="shared" si="31"/>
        <v>4760.7581488572187</v>
      </c>
      <c r="G85" s="3">
        <f t="shared" si="23"/>
        <v>3530.4716402342397</v>
      </c>
      <c r="H85" s="3">
        <f t="shared" si="24"/>
        <v>3749.0588402342401</v>
      </c>
      <c r="I85" s="3">
        <f t="shared" si="24"/>
        <v>3955.2570764471225</v>
      </c>
      <c r="J85" s="3">
        <f t="shared" si="24"/>
        <v>4073.9147887405366</v>
      </c>
      <c r="K85" s="3">
        <f t="shared" si="24"/>
        <v>4196.1322324027524</v>
      </c>
      <c r="L85" s="4"/>
      <c r="Q85" t="s">
        <v>147</v>
      </c>
      <c r="R85" s="4">
        <v>3230.2638400000001</v>
      </c>
      <c r="S85" s="4">
        <f t="shared" si="28"/>
        <v>3430.2638400000001</v>
      </c>
      <c r="T85" s="80">
        <f t="shared" si="29"/>
        <v>3618.9283511999997</v>
      </c>
      <c r="U85" s="80"/>
      <c r="X85" s="73">
        <v>3230.2638400000001</v>
      </c>
    </row>
    <row r="86" spans="1:24" x14ac:dyDescent="0.25">
      <c r="A86" t="s">
        <v>148</v>
      </c>
      <c r="B86" s="62">
        <f t="shared" si="25"/>
        <v>3209.4878752</v>
      </c>
      <c r="C86" s="62">
        <f t="shared" si="26"/>
        <v>3337.4878752</v>
      </c>
      <c r="D86" s="62">
        <f t="shared" si="27"/>
        <v>3521.0497083359996</v>
      </c>
      <c r="E86" s="62">
        <f t="shared" si="30"/>
        <v>3626.6811995860799</v>
      </c>
      <c r="F86" s="62">
        <f t="shared" si="31"/>
        <v>3735.4816355736625</v>
      </c>
      <c r="G86" s="3">
        <f>(R86*1.24)*0.8743</f>
        <v>2701.1392492873597</v>
      </c>
      <c r="H86" s="3">
        <f>C86*0.8743</f>
        <v>2917.9656492873601</v>
      </c>
      <c r="I86" s="3">
        <f>D86*0.8743</f>
        <v>3078.4537599981645</v>
      </c>
      <c r="J86" s="3">
        <f t="shared" ref="J86:K101" si="32">E86*0.8743</f>
        <v>3170.8073727981096</v>
      </c>
      <c r="K86" s="3">
        <f t="shared" si="32"/>
        <v>3265.9315939820531</v>
      </c>
      <c r="L86" s="4"/>
      <c r="Q86" t="s">
        <v>148</v>
      </c>
      <c r="R86" s="4">
        <v>2491.5224800000001</v>
      </c>
      <c r="S86" s="4">
        <f t="shared" si="28"/>
        <v>2691.5224800000001</v>
      </c>
      <c r="T86" s="80">
        <f t="shared" si="29"/>
        <v>2839.5562163999998</v>
      </c>
      <c r="U86" s="80"/>
      <c r="X86" s="73">
        <v>2491.5224800000001</v>
      </c>
    </row>
    <row r="87" spans="1:24" x14ac:dyDescent="0.25">
      <c r="A87" t="s">
        <v>149</v>
      </c>
      <c r="B87" s="62">
        <f t="shared" si="25"/>
        <v>3491.1755007999996</v>
      </c>
      <c r="C87" s="62">
        <f t="shared" si="26"/>
        <v>3619.1755007999996</v>
      </c>
      <c r="D87" s="62">
        <f t="shared" si="27"/>
        <v>3818.2301533439995</v>
      </c>
      <c r="E87" s="62">
        <f t="shared" si="30"/>
        <v>3932.7770579443195</v>
      </c>
      <c r="F87" s="62">
        <f t="shared" si="31"/>
        <v>4050.7603696826491</v>
      </c>
      <c r="G87" s="3">
        <f t="shared" ref="G87:G115" si="33">(R87*1.24)*0.8743</f>
        <v>2947.4187403494393</v>
      </c>
      <c r="H87" s="3">
        <f t="shared" ref="H87:K115" si="34">C87*0.8743</f>
        <v>3164.2451403494397</v>
      </c>
      <c r="I87" s="3">
        <f t="shared" si="34"/>
        <v>3338.2786230686588</v>
      </c>
      <c r="J87" s="3">
        <f t="shared" si="32"/>
        <v>3438.4269817607183</v>
      </c>
      <c r="K87" s="3">
        <f t="shared" si="32"/>
        <v>3541.5797912135399</v>
      </c>
      <c r="L87" s="4"/>
      <c r="Q87" t="s">
        <v>149</v>
      </c>
      <c r="R87" s="4">
        <v>2718.6899199999998</v>
      </c>
      <c r="S87" s="4">
        <f t="shared" si="28"/>
        <v>2918.6899199999998</v>
      </c>
      <c r="T87" s="80">
        <f t="shared" si="29"/>
        <v>3079.2178655999996</v>
      </c>
      <c r="U87" s="80"/>
      <c r="X87" s="73">
        <v>2718.6899199999998</v>
      </c>
    </row>
    <row r="88" spans="1:24" x14ac:dyDescent="0.25">
      <c r="A88" t="s">
        <v>150</v>
      </c>
      <c r="B88" s="62">
        <f t="shared" si="25"/>
        <v>3680.8665839999999</v>
      </c>
      <c r="C88" s="62">
        <f t="shared" si="26"/>
        <v>3808.8665839999999</v>
      </c>
      <c r="D88" s="62">
        <f t="shared" si="27"/>
        <v>4018.3542461199995</v>
      </c>
      <c r="E88" s="62">
        <f t="shared" si="30"/>
        <v>4138.9048735035994</v>
      </c>
      <c r="F88" s="62">
        <f t="shared" si="31"/>
        <v>4263.0720197087076</v>
      </c>
      <c r="G88" s="3">
        <f t="shared" si="33"/>
        <v>3113.2656543911999</v>
      </c>
      <c r="H88" s="3">
        <f t="shared" si="34"/>
        <v>3330.0920543911998</v>
      </c>
      <c r="I88" s="3">
        <f t="shared" si="34"/>
        <v>3513.2471173827153</v>
      </c>
      <c r="J88" s="3">
        <f t="shared" si="32"/>
        <v>3618.6445309041969</v>
      </c>
      <c r="K88" s="3">
        <f t="shared" si="32"/>
        <v>3727.203866831323</v>
      </c>
      <c r="L88" s="4"/>
      <c r="Q88" t="s">
        <v>150</v>
      </c>
      <c r="R88" s="4">
        <v>2871.6666</v>
      </c>
      <c r="S88" s="4">
        <f t="shared" si="28"/>
        <v>3071.6666</v>
      </c>
      <c r="T88" s="80">
        <f t="shared" si="29"/>
        <v>3240.6082629999996</v>
      </c>
      <c r="U88" s="80"/>
      <c r="X88" s="73">
        <v>2871.6666</v>
      </c>
    </row>
    <row r="89" spans="1:24" x14ac:dyDescent="0.25">
      <c r="A89" t="s">
        <v>151</v>
      </c>
      <c r="B89" s="62">
        <f t="shared" si="25"/>
        <v>3787.1017487999998</v>
      </c>
      <c r="C89" s="62">
        <f t="shared" si="26"/>
        <v>3915.1017487999998</v>
      </c>
      <c r="D89" s="62">
        <f t="shared" si="27"/>
        <v>4130.4323449839994</v>
      </c>
      <c r="E89" s="62">
        <f t="shared" si="30"/>
        <v>4254.3453153335195</v>
      </c>
      <c r="F89" s="62">
        <f t="shared" si="31"/>
        <v>4381.9756747935253</v>
      </c>
      <c r="G89" s="3">
        <f t="shared" si="33"/>
        <v>3206.1470589758396</v>
      </c>
      <c r="H89" s="3">
        <f t="shared" si="34"/>
        <v>3422.9734589758395</v>
      </c>
      <c r="I89" s="3">
        <f t="shared" si="34"/>
        <v>3611.2369992195104</v>
      </c>
      <c r="J89" s="3">
        <f t="shared" si="32"/>
        <v>3719.5741091960958</v>
      </c>
      <c r="K89" s="3">
        <f t="shared" si="32"/>
        <v>3831.1613324719792</v>
      </c>
      <c r="L89" s="4"/>
      <c r="Q89" t="s">
        <v>151</v>
      </c>
      <c r="R89" s="4">
        <v>2957.3401199999998</v>
      </c>
      <c r="S89" s="4">
        <f t="shared" si="28"/>
        <v>3157.3401199999998</v>
      </c>
      <c r="T89" s="80">
        <f t="shared" si="29"/>
        <v>3330.9938265999995</v>
      </c>
      <c r="U89" s="80"/>
      <c r="X89" s="73">
        <v>2957.3401199999998</v>
      </c>
    </row>
    <row r="90" spans="1:24" x14ac:dyDescent="0.25">
      <c r="A90" t="s">
        <v>152</v>
      </c>
      <c r="B90" s="62">
        <f t="shared" si="25"/>
        <v>3893.3496608</v>
      </c>
      <c r="C90" s="62">
        <f t="shared" si="26"/>
        <v>4021.3496608</v>
      </c>
      <c r="D90" s="62">
        <f t="shared" si="27"/>
        <v>4242.5238921439995</v>
      </c>
      <c r="E90" s="62">
        <f t="shared" si="30"/>
        <v>4369.7996089083199</v>
      </c>
      <c r="F90" s="62">
        <f t="shared" si="31"/>
        <v>4500.89359717557</v>
      </c>
      <c r="G90" s="3">
        <f t="shared" si="33"/>
        <v>3299.0396084374397</v>
      </c>
      <c r="H90" s="3">
        <f t="shared" si="34"/>
        <v>3515.8660084374401</v>
      </c>
      <c r="I90" s="3">
        <f t="shared" si="34"/>
        <v>3709.2386389014987</v>
      </c>
      <c r="J90" s="3">
        <f t="shared" si="32"/>
        <v>3820.515798068544</v>
      </c>
      <c r="K90" s="3">
        <f t="shared" si="32"/>
        <v>3935.1312720106007</v>
      </c>
      <c r="L90" s="4"/>
      <c r="Q90" t="s">
        <v>152</v>
      </c>
      <c r="R90" s="4">
        <v>3043.0239200000001</v>
      </c>
      <c r="S90" s="4">
        <f t="shared" si="28"/>
        <v>3243.0239200000001</v>
      </c>
      <c r="T90" s="80">
        <f t="shared" si="29"/>
        <v>3421.3902355999999</v>
      </c>
      <c r="U90" s="80"/>
      <c r="X90" s="73">
        <v>3043.0239200000001</v>
      </c>
    </row>
    <row r="91" spans="1:24" x14ac:dyDescent="0.25">
      <c r="A91" t="s">
        <v>153</v>
      </c>
      <c r="B91" s="62">
        <f t="shared" si="25"/>
        <v>3961.6236639999997</v>
      </c>
      <c r="C91" s="62">
        <f t="shared" si="26"/>
        <v>4089.6236639999997</v>
      </c>
      <c r="D91" s="62">
        <f t="shared" si="27"/>
        <v>4314.5529655199998</v>
      </c>
      <c r="E91" s="62">
        <f t="shared" si="30"/>
        <v>4443.9895544855999</v>
      </c>
      <c r="F91" s="62">
        <f t="shared" si="31"/>
        <v>4577.3092411201678</v>
      </c>
      <c r="G91" s="3">
        <f t="shared" si="33"/>
        <v>3358.7315694351996</v>
      </c>
      <c r="H91" s="3">
        <f t="shared" si="34"/>
        <v>3575.5579694351995</v>
      </c>
      <c r="I91" s="3">
        <f t="shared" si="34"/>
        <v>3772.2136577541355</v>
      </c>
      <c r="J91" s="3">
        <f t="shared" si="32"/>
        <v>3885.3800674867598</v>
      </c>
      <c r="K91" s="3">
        <f t="shared" si="32"/>
        <v>4001.9414695113624</v>
      </c>
      <c r="L91" s="4"/>
      <c r="Q91" t="s">
        <v>153</v>
      </c>
      <c r="R91" s="4">
        <v>3098.0835999999999</v>
      </c>
      <c r="S91" s="4">
        <f t="shared" si="28"/>
        <v>3298.0835999999999</v>
      </c>
      <c r="T91" s="80">
        <f t="shared" si="29"/>
        <v>3479.4781979999998</v>
      </c>
      <c r="U91" s="80"/>
      <c r="X91" s="73">
        <v>3098.0835999999999</v>
      </c>
    </row>
    <row r="92" spans="1:24" x14ac:dyDescent="0.25">
      <c r="A92" t="s">
        <v>154</v>
      </c>
      <c r="B92" s="62">
        <f t="shared" si="25"/>
        <v>3167.4093680000001</v>
      </c>
      <c r="C92" s="62">
        <f t="shared" si="26"/>
        <v>3295.4093680000001</v>
      </c>
      <c r="D92" s="62">
        <f t="shared" si="27"/>
        <v>3476.6568832400003</v>
      </c>
      <c r="E92" s="62">
        <f t="shared" si="30"/>
        <v>3580.9565897372004</v>
      </c>
      <c r="F92" s="62">
        <f t="shared" si="31"/>
        <v>3688.3852874293166</v>
      </c>
      <c r="G92" s="3">
        <f t="shared" si="33"/>
        <v>2664.3500104424002</v>
      </c>
      <c r="H92" s="3">
        <f t="shared" si="34"/>
        <v>2881.1764104424001</v>
      </c>
      <c r="I92" s="3">
        <f t="shared" si="34"/>
        <v>3039.6411130167321</v>
      </c>
      <c r="J92" s="3">
        <f>E92*0.8743</f>
        <v>3130.8303464072342</v>
      </c>
      <c r="K92" s="3">
        <f t="shared" si="32"/>
        <v>3224.7552567994512</v>
      </c>
      <c r="L92" s="4"/>
      <c r="Q92" t="s">
        <v>154</v>
      </c>
      <c r="R92" s="4">
        <v>2457.5882000000001</v>
      </c>
      <c r="S92" s="4">
        <f t="shared" si="28"/>
        <v>2657.5882000000001</v>
      </c>
      <c r="T92" s="80">
        <f t="shared" si="29"/>
        <v>2803.7555510000002</v>
      </c>
      <c r="U92" s="80"/>
      <c r="X92" s="73">
        <v>2457.5882000000001</v>
      </c>
    </row>
    <row r="93" spans="1:24" x14ac:dyDescent="0.25">
      <c r="A93" t="s">
        <v>155</v>
      </c>
      <c r="B93" s="62">
        <f t="shared" si="25"/>
        <v>3445.6297552000001</v>
      </c>
      <c r="C93" s="62">
        <f t="shared" si="26"/>
        <v>3573.6297552000001</v>
      </c>
      <c r="D93" s="62">
        <f t="shared" si="27"/>
        <v>3770.1793917360001</v>
      </c>
      <c r="E93" s="62">
        <f t="shared" si="30"/>
        <v>3883.2847734880802</v>
      </c>
      <c r="F93" s="62">
        <f t="shared" si="31"/>
        <v>3999.7833166927226</v>
      </c>
      <c r="G93" s="3">
        <f t="shared" si="33"/>
        <v>2907.5980949713598</v>
      </c>
      <c r="H93" s="3">
        <f t="shared" si="34"/>
        <v>3124.4244949713598</v>
      </c>
      <c r="I93" s="3">
        <f t="shared" si="34"/>
        <v>3296.2678421947849</v>
      </c>
      <c r="J93" s="3">
        <f t="shared" si="32"/>
        <v>3395.1558774606283</v>
      </c>
      <c r="K93" s="3">
        <f t="shared" si="32"/>
        <v>3497.010553784447</v>
      </c>
      <c r="L93" s="4"/>
      <c r="Q93" t="s">
        <v>155</v>
      </c>
      <c r="R93" s="4">
        <v>2681.95948</v>
      </c>
      <c r="S93" s="4">
        <f t="shared" si="28"/>
        <v>2881.95948</v>
      </c>
      <c r="T93" s="80">
        <f t="shared" si="29"/>
        <v>3040.4672513999999</v>
      </c>
      <c r="U93" s="80"/>
      <c r="X93" s="73">
        <v>2681.95948</v>
      </c>
    </row>
    <row r="94" spans="1:24" x14ac:dyDescent="0.25">
      <c r="A94" t="s">
        <v>156</v>
      </c>
      <c r="B94" s="62">
        <f t="shared" si="25"/>
        <v>3521.5138368000003</v>
      </c>
      <c r="C94" s="62">
        <f t="shared" si="26"/>
        <v>3649.5138368000003</v>
      </c>
      <c r="D94" s="62">
        <f t="shared" si="27"/>
        <v>3850.2370978239996</v>
      </c>
      <c r="E94" s="62">
        <f t="shared" si="30"/>
        <v>3965.7442107587199</v>
      </c>
      <c r="F94" s="62">
        <f t="shared" si="31"/>
        <v>4084.7165370814814</v>
      </c>
      <c r="G94" s="3">
        <f t="shared" si="33"/>
        <v>2973.94354751424</v>
      </c>
      <c r="H94" s="3">
        <f t="shared" si="34"/>
        <v>3190.7699475142399</v>
      </c>
      <c r="I94" s="3">
        <f t="shared" si="34"/>
        <v>3366.2622946275228</v>
      </c>
      <c r="J94" s="3">
        <f t="shared" si="32"/>
        <v>3467.2501634663486</v>
      </c>
      <c r="K94" s="3">
        <f t="shared" si="32"/>
        <v>3571.2676683703389</v>
      </c>
      <c r="L94" s="4"/>
      <c r="Q94" t="s">
        <v>156</v>
      </c>
      <c r="R94" s="4">
        <v>2743.1563200000001</v>
      </c>
      <c r="S94" s="4">
        <f t="shared" si="28"/>
        <v>2943.1563200000001</v>
      </c>
      <c r="T94" s="80">
        <f t="shared" si="29"/>
        <v>3105.0299175999999</v>
      </c>
      <c r="U94" s="80"/>
      <c r="X94" s="73">
        <v>2743.1563200000001</v>
      </c>
    </row>
    <row r="95" spans="1:24" x14ac:dyDescent="0.25">
      <c r="A95" t="s">
        <v>157</v>
      </c>
      <c r="B95" s="62">
        <f t="shared" si="25"/>
        <v>3642.9181696000001</v>
      </c>
      <c r="C95" s="62">
        <f t="shared" si="26"/>
        <v>3770.9181696000001</v>
      </c>
      <c r="D95" s="62">
        <f t="shared" si="27"/>
        <v>3978.3186689279996</v>
      </c>
      <c r="E95" s="62">
        <f t="shared" si="30"/>
        <v>4097.6682289958399</v>
      </c>
      <c r="F95" s="62">
        <f t="shared" si="31"/>
        <v>4220.5982758657156</v>
      </c>
      <c r="G95" s="3">
        <f t="shared" si="33"/>
        <v>3080.0873556812799</v>
      </c>
      <c r="H95" s="3">
        <f t="shared" si="34"/>
        <v>3296.9137556812798</v>
      </c>
      <c r="I95" s="3">
        <f t="shared" si="34"/>
        <v>3478.2440122437501</v>
      </c>
      <c r="J95" s="3">
        <f t="shared" si="32"/>
        <v>3582.5913326110626</v>
      </c>
      <c r="K95" s="3">
        <f t="shared" si="32"/>
        <v>3690.0690725893951</v>
      </c>
      <c r="L95" s="4"/>
      <c r="Q95" t="s">
        <v>157</v>
      </c>
      <c r="R95" s="4">
        <v>2841.06304</v>
      </c>
      <c r="S95" s="4">
        <f t="shared" si="28"/>
        <v>3041.06304</v>
      </c>
      <c r="T95" s="80">
        <f t="shared" si="29"/>
        <v>3208.3215071999998</v>
      </c>
      <c r="U95" s="80"/>
      <c r="X95" s="73">
        <v>2841.06304</v>
      </c>
    </row>
    <row r="96" spans="1:24" x14ac:dyDescent="0.25">
      <c r="A96" t="s">
        <v>158</v>
      </c>
      <c r="B96" s="62">
        <f t="shared" si="25"/>
        <v>3741.5687504000007</v>
      </c>
      <c r="C96" s="62">
        <f t="shared" si="26"/>
        <v>3869.5687504000007</v>
      </c>
      <c r="D96" s="62">
        <f t="shared" si="27"/>
        <v>4082.3950316720002</v>
      </c>
      <c r="E96" s="62">
        <f t="shared" si="30"/>
        <v>4204.8668826221601</v>
      </c>
      <c r="F96" s="62">
        <f t="shared" si="31"/>
        <v>4331.0128891008253</v>
      </c>
      <c r="G96" s="3">
        <f t="shared" si="33"/>
        <v>3166.3375584747205</v>
      </c>
      <c r="H96" s="3">
        <f t="shared" si="34"/>
        <v>3383.1639584747204</v>
      </c>
      <c r="I96" s="3">
        <f t="shared" si="34"/>
        <v>3569.2379761908296</v>
      </c>
      <c r="J96" s="3">
        <f t="shared" si="32"/>
        <v>3676.3151154765546</v>
      </c>
      <c r="K96" s="3">
        <f t="shared" si="32"/>
        <v>3786.6045689408515</v>
      </c>
      <c r="L96" s="4"/>
      <c r="Q96" t="s">
        <v>158</v>
      </c>
      <c r="R96" s="4">
        <v>2920.6199600000004</v>
      </c>
      <c r="S96" s="4">
        <f t="shared" si="28"/>
        <v>3120.6199600000004</v>
      </c>
      <c r="T96" s="80">
        <f t="shared" si="29"/>
        <v>3292.2540578000003</v>
      </c>
      <c r="U96" s="80"/>
      <c r="X96" s="73">
        <v>2920.6199600000004</v>
      </c>
    </row>
    <row r="97" spans="1:24" x14ac:dyDescent="0.25">
      <c r="A97" t="s">
        <v>159</v>
      </c>
      <c r="B97" s="62">
        <f t="shared" si="25"/>
        <v>3825.0374160000006</v>
      </c>
      <c r="C97" s="62">
        <f t="shared" si="26"/>
        <v>3953.0374160000006</v>
      </c>
      <c r="D97" s="62">
        <f t="shared" si="27"/>
        <v>4170.4544738800005</v>
      </c>
      <c r="E97" s="62">
        <f t="shared" si="30"/>
        <v>4295.5681080964005</v>
      </c>
      <c r="F97" s="62">
        <f t="shared" si="31"/>
        <v>4424.435151339293</v>
      </c>
      <c r="G97" s="3">
        <f t="shared" si="33"/>
        <v>3239.3142128088002</v>
      </c>
      <c r="H97" s="3">
        <f t="shared" si="34"/>
        <v>3456.1406128088001</v>
      </c>
      <c r="I97" s="3">
        <f t="shared" si="34"/>
        <v>3646.2283465132841</v>
      </c>
      <c r="J97" s="3">
        <f t="shared" si="32"/>
        <v>3755.6151969086827</v>
      </c>
      <c r="K97" s="3">
        <f t="shared" si="32"/>
        <v>3868.2836528159437</v>
      </c>
      <c r="L97" s="4"/>
      <c r="Q97" t="s">
        <v>159</v>
      </c>
      <c r="R97" s="4">
        <v>2987.9334000000003</v>
      </c>
      <c r="S97" s="4">
        <f t="shared" si="28"/>
        <v>3187.9334000000003</v>
      </c>
      <c r="T97" s="80">
        <f t="shared" si="29"/>
        <v>3363.2697370000001</v>
      </c>
      <c r="U97" s="80"/>
      <c r="X97" s="73">
        <v>2987.9334000000003</v>
      </c>
    </row>
    <row r="98" spans="1:24" x14ac:dyDescent="0.25">
      <c r="A98" t="s">
        <v>160</v>
      </c>
      <c r="B98" s="62">
        <f t="shared" si="25"/>
        <v>3058.6247632</v>
      </c>
      <c r="C98" s="62">
        <f t="shared" si="26"/>
        <v>3186.6247632</v>
      </c>
      <c r="D98" s="62">
        <f t="shared" si="27"/>
        <v>3361.8891251759997</v>
      </c>
      <c r="E98" s="62">
        <f t="shared" si="30"/>
        <v>3462.7457989312798</v>
      </c>
      <c r="F98" s="62">
        <f t="shared" si="31"/>
        <v>3566.628172899218</v>
      </c>
      <c r="G98" s="3">
        <f t="shared" si="33"/>
        <v>2569.23963046576</v>
      </c>
      <c r="H98" s="3">
        <f t="shared" si="34"/>
        <v>2786.0660304657599</v>
      </c>
      <c r="I98" s="3">
        <f t="shared" si="34"/>
        <v>2939.2996621413763</v>
      </c>
      <c r="J98" s="3">
        <f t="shared" si="32"/>
        <v>3027.4786520056177</v>
      </c>
      <c r="K98" s="3">
        <f t="shared" si="32"/>
        <v>3118.3030115657862</v>
      </c>
      <c r="L98" s="4"/>
      <c r="Q98" t="s">
        <v>160</v>
      </c>
      <c r="R98" s="4">
        <v>2369.8586799999998</v>
      </c>
      <c r="S98" s="4">
        <f t="shared" si="28"/>
        <v>2569.8586799999998</v>
      </c>
      <c r="T98" s="80">
        <f t="shared" si="29"/>
        <v>2711.2009073999998</v>
      </c>
      <c r="U98" s="80"/>
      <c r="X98" s="73">
        <v>2369.8586799999998</v>
      </c>
    </row>
    <row r="99" spans="1:24" x14ac:dyDescent="0.25">
      <c r="A99" t="s">
        <v>161</v>
      </c>
      <c r="B99" s="62">
        <f t="shared" si="25"/>
        <v>3316.6280912000002</v>
      </c>
      <c r="C99" s="62">
        <f t="shared" si="26"/>
        <v>3444.6280912000002</v>
      </c>
      <c r="D99" s="62">
        <f t="shared" si="27"/>
        <v>3634.0826362160001</v>
      </c>
      <c r="E99" s="62">
        <f t="shared" si="30"/>
        <v>3743.10511530248</v>
      </c>
      <c r="F99" s="62">
        <f t="shared" si="31"/>
        <v>3855.3982687615544</v>
      </c>
      <c r="G99" s="3">
        <f t="shared" si="33"/>
        <v>2794.81194013616</v>
      </c>
      <c r="H99" s="3">
        <f t="shared" si="34"/>
        <v>3011.63834013616</v>
      </c>
      <c r="I99" s="3">
        <f t="shared" si="34"/>
        <v>3177.2784488436487</v>
      </c>
      <c r="J99" s="3">
        <f t="shared" si="32"/>
        <v>3272.5968023089581</v>
      </c>
      <c r="K99" s="3">
        <f t="shared" si="32"/>
        <v>3370.7747063782267</v>
      </c>
      <c r="L99" s="4"/>
      <c r="Q99" t="s">
        <v>161</v>
      </c>
      <c r="R99" s="4">
        <v>2577.9258800000002</v>
      </c>
      <c r="S99" s="4">
        <f t="shared" si="28"/>
        <v>2777.9258800000002</v>
      </c>
      <c r="T99" s="80">
        <f t="shared" si="29"/>
        <v>2930.7118034</v>
      </c>
      <c r="U99" s="80"/>
      <c r="X99" s="73">
        <v>2577.9258800000002</v>
      </c>
    </row>
    <row r="100" spans="1:24" x14ac:dyDescent="0.25">
      <c r="A100" t="s">
        <v>162</v>
      </c>
      <c r="B100" s="62">
        <f t="shared" si="25"/>
        <v>3415.2786719999999</v>
      </c>
      <c r="C100" s="62">
        <f t="shared" si="26"/>
        <v>3543.2786719999999</v>
      </c>
      <c r="D100" s="62">
        <f t="shared" si="27"/>
        <v>3738.1589989599993</v>
      </c>
      <c r="E100" s="62">
        <f t="shared" si="30"/>
        <v>3850.3037689287994</v>
      </c>
      <c r="F100" s="62">
        <f t="shared" si="31"/>
        <v>3965.8128819966637</v>
      </c>
      <c r="G100" s="3">
        <f t="shared" si="33"/>
        <v>2881.0621429295998</v>
      </c>
      <c r="H100" s="3">
        <f t="shared" si="34"/>
        <v>3097.8885429295997</v>
      </c>
      <c r="I100" s="3">
        <f t="shared" si="34"/>
        <v>3268.2724127907272</v>
      </c>
      <c r="J100" s="3">
        <f t="shared" si="32"/>
        <v>3366.3205851744492</v>
      </c>
      <c r="K100" s="3">
        <f t="shared" si="32"/>
        <v>3467.3102027296827</v>
      </c>
      <c r="L100" s="4"/>
      <c r="Q100" t="s">
        <v>162</v>
      </c>
      <c r="R100" s="4">
        <v>2657.4827999999998</v>
      </c>
      <c r="S100" s="4">
        <f t="shared" si="28"/>
        <v>2857.4827999999998</v>
      </c>
      <c r="T100" s="80">
        <f t="shared" si="29"/>
        <v>3014.6443539999996</v>
      </c>
      <c r="U100" s="80"/>
      <c r="X100" s="73">
        <v>2657.4827999999998</v>
      </c>
    </row>
    <row r="101" spans="1:24" x14ac:dyDescent="0.25">
      <c r="A101" t="s">
        <v>163</v>
      </c>
      <c r="B101" s="62">
        <f t="shared" si="25"/>
        <v>3536.7084992</v>
      </c>
      <c r="C101" s="62">
        <f t="shared" si="26"/>
        <v>3664.7084992</v>
      </c>
      <c r="D101" s="62">
        <f t="shared" si="27"/>
        <v>3866.2674666559997</v>
      </c>
      <c r="E101" s="62">
        <f t="shared" si="30"/>
        <v>3982.2554906556798</v>
      </c>
      <c r="F101" s="62">
        <f t="shared" si="31"/>
        <v>4101.72315537535</v>
      </c>
      <c r="G101" s="3">
        <f t="shared" si="33"/>
        <v>2987.2282408505598</v>
      </c>
      <c r="H101" s="3">
        <f t="shared" si="34"/>
        <v>3204.0546408505597</v>
      </c>
      <c r="I101" s="3">
        <f t="shared" si="34"/>
        <v>3380.2776460973405</v>
      </c>
      <c r="J101" s="3">
        <f t="shared" si="32"/>
        <v>3481.6859754802608</v>
      </c>
      <c r="K101" s="3">
        <f t="shared" si="32"/>
        <v>3586.1365547446685</v>
      </c>
      <c r="L101" s="4"/>
      <c r="Q101" t="s">
        <v>163</v>
      </c>
      <c r="R101" s="4">
        <v>2755.4100800000001</v>
      </c>
      <c r="S101" s="4">
        <f t="shared" si="28"/>
        <v>2955.4100800000001</v>
      </c>
      <c r="T101" s="80">
        <f t="shared" si="29"/>
        <v>3117.9576343999997</v>
      </c>
      <c r="U101" s="80"/>
      <c r="X101" s="73">
        <v>2755.4100800000001</v>
      </c>
    </row>
    <row r="102" spans="1:24" x14ac:dyDescent="0.25">
      <c r="A102" t="s">
        <v>164</v>
      </c>
      <c r="B102" s="62">
        <f t="shared" si="25"/>
        <v>3620.1771647999999</v>
      </c>
      <c r="C102" s="62">
        <f t="shared" si="26"/>
        <v>3748.1771647999999</v>
      </c>
      <c r="D102" s="62">
        <f t="shared" si="27"/>
        <v>3954.326908864</v>
      </c>
      <c r="E102" s="62">
        <f t="shared" si="30"/>
        <v>4072.9567161299201</v>
      </c>
      <c r="F102" s="62">
        <f t="shared" si="31"/>
        <v>4195.1454176138177</v>
      </c>
      <c r="G102" s="3">
        <f t="shared" si="33"/>
        <v>3060.20489518464</v>
      </c>
      <c r="H102" s="3">
        <f t="shared" si="34"/>
        <v>3277.0312951846399</v>
      </c>
      <c r="I102" s="3">
        <f t="shared" si="34"/>
        <v>3457.268016419795</v>
      </c>
      <c r="J102" s="3">
        <f t="shared" si="34"/>
        <v>3560.9860569123889</v>
      </c>
      <c r="K102" s="3">
        <f t="shared" si="34"/>
        <v>3667.8156386197606</v>
      </c>
      <c r="L102" s="4"/>
      <c r="Q102" t="s">
        <v>164</v>
      </c>
      <c r="R102" s="4">
        <v>2822.72352</v>
      </c>
      <c r="S102" s="4">
        <f t="shared" si="28"/>
        <v>3022.72352</v>
      </c>
      <c r="T102" s="80">
        <f t="shared" si="29"/>
        <v>3188.9733136</v>
      </c>
      <c r="U102" s="80"/>
      <c r="X102" s="73">
        <v>2822.72352</v>
      </c>
    </row>
    <row r="103" spans="1:24" x14ac:dyDescent="0.25">
      <c r="A103" t="s">
        <v>165</v>
      </c>
      <c r="B103" s="62">
        <f t="shared" si="25"/>
        <v>3688.4384207999997</v>
      </c>
      <c r="C103" s="62">
        <f t="shared" si="26"/>
        <v>3816.4384207999997</v>
      </c>
      <c r="D103" s="62">
        <f t="shared" si="27"/>
        <v>4026.3425339439996</v>
      </c>
      <c r="E103" s="62">
        <f t="shared" si="30"/>
        <v>4147.1328099623197</v>
      </c>
      <c r="F103" s="62">
        <f t="shared" si="31"/>
        <v>4271.5467942611895</v>
      </c>
      <c r="G103" s="3">
        <f t="shared" si="33"/>
        <v>3119.8857113054396</v>
      </c>
      <c r="H103" s="3">
        <f t="shared" si="34"/>
        <v>3336.7121113054395</v>
      </c>
      <c r="I103" s="3">
        <f t="shared" si="34"/>
        <v>3520.2312774272386</v>
      </c>
      <c r="J103" s="3">
        <f t="shared" si="34"/>
        <v>3625.838215750056</v>
      </c>
      <c r="K103" s="3">
        <f t="shared" si="34"/>
        <v>3734.613362222558</v>
      </c>
      <c r="L103" s="4"/>
      <c r="Q103" t="s">
        <v>165</v>
      </c>
      <c r="R103" s="4">
        <v>2877.7729199999999</v>
      </c>
      <c r="S103" s="4">
        <f t="shared" si="28"/>
        <v>3077.7729199999999</v>
      </c>
      <c r="T103" s="80">
        <f t="shared" si="29"/>
        <v>3247.0504305999998</v>
      </c>
      <c r="U103" s="80"/>
      <c r="X103" s="73">
        <v>2877.7729199999999</v>
      </c>
    </row>
    <row r="104" spans="1:24" x14ac:dyDescent="0.25">
      <c r="A104" t="s">
        <v>166</v>
      </c>
      <c r="B104" s="62">
        <f t="shared" si="25"/>
        <v>2948.4889552</v>
      </c>
      <c r="C104" s="62">
        <f t="shared" si="26"/>
        <v>3076.4889552</v>
      </c>
      <c r="D104" s="62">
        <f t="shared" si="27"/>
        <v>3245.6958477359999</v>
      </c>
      <c r="E104" s="62">
        <f t="shared" si="30"/>
        <v>3343.06672316808</v>
      </c>
      <c r="F104" s="62">
        <f t="shared" si="31"/>
        <v>3443.3587248631225</v>
      </c>
      <c r="G104" s="3">
        <f t="shared" si="33"/>
        <v>2472.94789353136</v>
      </c>
      <c r="H104" s="3">
        <f t="shared" si="34"/>
        <v>2689.7742935313599</v>
      </c>
      <c r="I104" s="3">
        <f t="shared" si="34"/>
        <v>2837.7118796755844</v>
      </c>
      <c r="J104" s="3">
        <f t="shared" si="34"/>
        <v>2922.8432360658521</v>
      </c>
      <c r="K104" s="3">
        <f t="shared" si="34"/>
        <v>3010.5285331478281</v>
      </c>
      <c r="L104" s="4"/>
      <c r="Q104" t="s">
        <v>166</v>
      </c>
      <c r="R104" s="4">
        <v>2281.0394799999999</v>
      </c>
      <c r="S104" s="4">
        <f t="shared" si="28"/>
        <v>2481.0394799999999</v>
      </c>
      <c r="T104" s="80">
        <f t="shared" si="29"/>
        <v>2617.4966513999998</v>
      </c>
      <c r="U104" s="80"/>
      <c r="X104" s="73">
        <v>2281.0394799999999</v>
      </c>
    </row>
    <row r="105" spans="1:24" x14ac:dyDescent="0.25">
      <c r="A105" t="s">
        <v>167</v>
      </c>
      <c r="B105" s="62">
        <f t="shared" si="25"/>
        <v>3225.5620944000002</v>
      </c>
      <c r="C105" s="62">
        <f t="shared" si="26"/>
        <v>3353.5620944000002</v>
      </c>
      <c r="D105" s="62">
        <f t="shared" si="27"/>
        <v>3538.0080095919998</v>
      </c>
      <c r="E105" s="62">
        <f t="shared" si="30"/>
        <v>3644.14824987976</v>
      </c>
      <c r="F105" s="62">
        <f t="shared" si="31"/>
        <v>3753.4726973761531</v>
      </c>
      <c r="G105" s="3">
        <f t="shared" si="33"/>
        <v>2715.1929391339199</v>
      </c>
      <c r="H105" s="3">
        <f t="shared" si="34"/>
        <v>2932.0193391339199</v>
      </c>
      <c r="I105" s="3">
        <f t="shared" si="34"/>
        <v>3093.2804027862853</v>
      </c>
      <c r="J105" s="3">
        <f t="shared" si="34"/>
        <v>3186.0788148698739</v>
      </c>
      <c r="K105" s="3">
        <f t="shared" si="34"/>
        <v>3281.6611793159705</v>
      </c>
      <c r="L105" s="4"/>
      <c r="Q105" t="s">
        <v>167</v>
      </c>
      <c r="R105" s="4">
        <v>2504.4855600000001</v>
      </c>
      <c r="S105" s="4">
        <f t="shared" si="28"/>
        <v>2704.4855600000001</v>
      </c>
      <c r="T105" s="80">
        <f t="shared" si="29"/>
        <v>2853.2322657999998</v>
      </c>
      <c r="U105" s="80"/>
      <c r="X105" s="73">
        <v>2504.4855600000001</v>
      </c>
    </row>
    <row r="106" spans="1:24" x14ac:dyDescent="0.25">
      <c r="A106" t="s">
        <v>168</v>
      </c>
      <c r="B106" s="62">
        <f t="shared" si="25"/>
        <v>3301.4589232000003</v>
      </c>
      <c r="C106" s="62">
        <f t="shared" si="26"/>
        <v>3429.4589232000003</v>
      </c>
      <c r="D106" s="62">
        <f t="shared" si="27"/>
        <v>3618.079163976</v>
      </c>
      <c r="E106" s="62">
        <f t="shared" si="30"/>
        <v>3726.6215388952801</v>
      </c>
      <c r="F106" s="62">
        <f t="shared" si="31"/>
        <v>3838.4201850621384</v>
      </c>
      <c r="G106" s="3">
        <f t="shared" si="33"/>
        <v>2781.5495365537599</v>
      </c>
      <c r="H106" s="3">
        <f t="shared" si="34"/>
        <v>2998.3759365537603</v>
      </c>
      <c r="I106" s="3">
        <f t="shared" si="34"/>
        <v>3163.2866130642169</v>
      </c>
      <c r="J106" s="3">
        <f t="shared" si="34"/>
        <v>3258.1852114561434</v>
      </c>
      <c r="K106" s="3">
        <f t="shared" si="34"/>
        <v>3355.9307677998277</v>
      </c>
      <c r="L106" s="4"/>
      <c r="Q106" t="s">
        <v>168</v>
      </c>
      <c r="R106" s="4">
        <v>2565.6926800000001</v>
      </c>
      <c r="S106" s="4">
        <f t="shared" si="28"/>
        <v>2765.6926800000001</v>
      </c>
      <c r="T106" s="80">
        <f t="shared" si="29"/>
        <v>2917.8057773999999</v>
      </c>
      <c r="U106" s="80"/>
      <c r="X106" s="73">
        <v>2565.6926800000001</v>
      </c>
    </row>
    <row r="107" spans="1:24" x14ac:dyDescent="0.25">
      <c r="A107" t="s">
        <v>169</v>
      </c>
      <c r="B107" s="62">
        <f t="shared" si="25"/>
        <v>3377.3302576000001</v>
      </c>
      <c r="C107" s="62">
        <f t="shared" si="26"/>
        <v>3505.3302576000001</v>
      </c>
      <c r="D107" s="62">
        <f t="shared" si="27"/>
        <v>3698.1234217680003</v>
      </c>
      <c r="E107" s="62">
        <f t="shared" si="30"/>
        <v>3809.0671244210403</v>
      </c>
      <c r="F107" s="62">
        <f t="shared" si="31"/>
        <v>3923.3391381536717</v>
      </c>
      <c r="G107" s="3">
        <f t="shared" si="33"/>
        <v>2847.8838442196798</v>
      </c>
      <c r="H107" s="3">
        <f t="shared" si="34"/>
        <v>3064.7102442196801</v>
      </c>
      <c r="I107" s="3">
        <f t="shared" si="34"/>
        <v>3233.2693076517626</v>
      </c>
      <c r="J107" s="3">
        <f t="shared" si="34"/>
        <v>3330.2673868813154</v>
      </c>
      <c r="K107" s="3">
        <f t="shared" si="34"/>
        <v>3430.1754084877548</v>
      </c>
      <c r="L107" s="4"/>
      <c r="Q107" t="s">
        <v>169</v>
      </c>
      <c r="R107" s="4">
        <v>2626.8792400000002</v>
      </c>
      <c r="S107" s="4">
        <f t="shared" si="28"/>
        <v>2826.8792400000002</v>
      </c>
      <c r="T107" s="80">
        <f t="shared" si="29"/>
        <v>2982.3575982000002</v>
      </c>
      <c r="U107" s="80"/>
      <c r="X107" s="73">
        <v>2626.8792400000002</v>
      </c>
    </row>
    <row r="108" spans="1:24" x14ac:dyDescent="0.25">
      <c r="A108" t="s">
        <v>170</v>
      </c>
      <c r="B108" s="62">
        <f t="shared" si="25"/>
        <v>3551.8521727999996</v>
      </c>
      <c r="C108" s="62">
        <f t="shared" si="26"/>
        <v>3679.8521727999996</v>
      </c>
      <c r="D108" s="62">
        <f t="shared" si="27"/>
        <v>3882.2440423039993</v>
      </c>
      <c r="E108" s="62">
        <f t="shared" si="30"/>
        <v>3998.7113635731193</v>
      </c>
      <c r="F108" s="62">
        <f t="shared" si="31"/>
        <v>4118.6727044803129</v>
      </c>
      <c r="G108" s="3">
        <f t="shared" si="33"/>
        <v>3000.4683546790397</v>
      </c>
      <c r="H108" s="3">
        <f t="shared" si="34"/>
        <v>3217.2947546790397</v>
      </c>
      <c r="I108" s="3">
        <f t="shared" si="34"/>
        <v>3394.2459661863863</v>
      </c>
      <c r="J108" s="3">
        <f t="shared" si="34"/>
        <v>3496.073345171978</v>
      </c>
      <c r="K108" s="3">
        <f t="shared" si="34"/>
        <v>3600.9555455271375</v>
      </c>
      <c r="L108" s="4"/>
      <c r="Q108" t="s">
        <v>170</v>
      </c>
      <c r="R108" s="4">
        <v>2767.6227199999998</v>
      </c>
      <c r="S108" s="4">
        <f t="shared" si="28"/>
        <v>2967.6227199999998</v>
      </c>
      <c r="T108" s="80">
        <f t="shared" si="29"/>
        <v>3130.8419695999996</v>
      </c>
      <c r="U108" s="80"/>
      <c r="X108" s="73">
        <v>2767.6227199999998</v>
      </c>
    </row>
    <row r="109" spans="1:24" x14ac:dyDescent="0.25">
      <c r="A109" t="s">
        <v>171</v>
      </c>
      <c r="B109" s="62">
        <f t="shared" si="25"/>
        <v>3733.9969136</v>
      </c>
      <c r="C109" s="62">
        <f t="shared" si="26"/>
        <v>3861.9969136</v>
      </c>
      <c r="D109" s="62">
        <f t="shared" si="27"/>
        <v>4074.4067438480001</v>
      </c>
      <c r="E109" s="62">
        <f t="shared" si="30"/>
        <v>4196.6389461634399</v>
      </c>
      <c r="F109" s="62">
        <f t="shared" si="31"/>
        <v>4322.5381145483434</v>
      </c>
      <c r="G109" s="3">
        <f t="shared" si="33"/>
        <v>3159.7175015604798</v>
      </c>
      <c r="H109" s="3">
        <f t="shared" si="34"/>
        <v>3376.5439015604798</v>
      </c>
      <c r="I109" s="3">
        <f t="shared" si="34"/>
        <v>3562.2538161463062</v>
      </c>
      <c r="J109" s="3">
        <f t="shared" si="34"/>
        <v>3669.1214306306952</v>
      </c>
      <c r="K109" s="3">
        <f t="shared" si="34"/>
        <v>3779.1950735496166</v>
      </c>
      <c r="L109" s="4"/>
      <c r="Q109" t="s">
        <v>171</v>
      </c>
      <c r="R109" s="4">
        <v>2914.5136400000001</v>
      </c>
      <c r="S109" s="4">
        <f t="shared" si="28"/>
        <v>3114.5136400000001</v>
      </c>
      <c r="T109" s="80">
        <f t="shared" si="29"/>
        <v>3285.8118902000001</v>
      </c>
      <c r="U109" s="80"/>
      <c r="X109" s="73">
        <v>2914.5136400000001</v>
      </c>
    </row>
    <row r="110" spans="1:24" x14ac:dyDescent="0.25">
      <c r="A110" t="s">
        <v>172</v>
      </c>
      <c r="B110" s="62">
        <f t="shared" si="25"/>
        <v>120</v>
      </c>
      <c r="C110" s="62">
        <f t="shared" si="26"/>
        <v>0</v>
      </c>
      <c r="D110" s="62">
        <f t="shared" si="27"/>
        <v>0</v>
      </c>
      <c r="E110" s="62">
        <f t="shared" si="30"/>
        <v>0</v>
      </c>
      <c r="F110" s="62">
        <f t="shared" si="31"/>
        <v>0</v>
      </c>
      <c r="G110" s="3">
        <f t="shared" si="33"/>
        <v>0</v>
      </c>
      <c r="H110" s="3">
        <f t="shared" si="34"/>
        <v>0</v>
      </c>
      <c r="I110" s="3">
        <f t="shared" si="34"/>
        <v>0</v>
      </c>
      <c r="J110" s="3">
        <f t="shared" si="34"/>
        <v>0</v>
      </c>
      <c r="K110" s="3">
        <f t="shared" si="34"/>
        <v>0</v>
      </c>
      <c r="L110" s="4"/>
      <c r="Q110" t="s">
        <v>172</v>
      </c>
      <c r="R110" s="4">
        <v>0</v>
      </c>
      <c r="S110" s="4">
        <v>0</v>
      </c>
      <c r="T110" s="80">
        <v>0</v>
      </c>
      <c r="U110" s="80"/>
      <c r="X110" s="73">
        <v>0</v>
      </c>
    </row>
    <row r="111" spans="1:24" x14ac:dyDescent="0.25">
      <c r="A111" t="s">
        <v>173</v>
      </c>
      <c r="B111" s="62">
        <f t="shared" si="25"/>
        <v>2717.1655167999998</v>
      </c>
      <c r="C111" s="62">
        <f t="shared" si="26"/>
        <v>2845.1655167999998</v>
      </c>
      <c r="D111" s="62">
        <f t="shared" si="27"/>
        <v>3001.6496202239996</v>
      </c>
      <c r="E111" s="62">
        <f t="shared" si="30"/>
        <v>3091.6991088307195</v>
      </c>
      <c r="F111" s="62">
        <f t="shared" si="31"/>
        <v>3184.4500820956414</v>
      </c>
      <c r="G111" s="3">
        <f t="shared" si="33"/>
        <v>2270.7018113382396</v>
      </c>
      <c r="H111" s="3">
        <f t="shared" si="34"/>
        <v>2487.5282113382395</v>
      </c>
      <c r="I111" s="3">
        <f t="shared" si="34"/>
        <v>2624.3422629618426</v>
      </c>
      <c r="J111" s="3">
        <f t="shared" si="34"/>
        <v>2703.0725308506981</v>
      </c>
      <c r="K111" s="3">
        <f t="shared" si="34"/>
        <v>2784.1647067762192</v>
      </c>
      <c r="L111" s="4"/>
      <c r="Q111" t="s">
        <v>173</v>
      </c>
      <c r="R111" s="4">
        <v>2094.4883199999999</v>
      </c>
      <c r="S111" s="4">
        <f t="shared" si="28"/>
        <v>2294.4883199999999</v>
      </c>
      <c r="T111" s="80">
        <f t="shared" si="29"/>
        <v>2420.6851775999999</v>
      </c>
      <c r="U111" s="80"/>
      <c r="X111" s="73">
        <v>2094.4883199999999</v>
      </c>
    </row>
    <row r="112" spans="1:24" x14ac:dyDescent="0.25">
      <c r="A112" t="s">
        <v>174</v>
      </c>
      <c r="B112" s="62">
        <f t="shared" si="25"/>
        <v>2755.0756896000003</v>
      </c>
      <c r="C112" s="62">
        <f t="shared" si="26"/>
        <v>2883.0756896000003</v>
      </c>
      <c r="D112" s="62">
        <f t="shared" si="27"/>
        <v>3041.6448525279998</v>
      </c>
      <c r="E112" s="62">
        <f t="shared" si="30"/>
        <v>3132.8941981038397</v>
      </c>
      <c r="F112" s="62">
        <f t="shared" si="31"/>
        <v>3226.8810240469552</v>
      </c>
      <c r="G112" s="3">
        <f t="shared" si="33"/>
        <v>2303.84667541728</v>
      </c>
      <c r="H112" s="3">
        <f t="shared" si="34"/>
        <v>2520.67307541728</v>
      </c>
      <c r="I112" s="3">
        <f t="shared" si="34"/>
        <v>2659.31009456523</v>
      </c>
      <c r="J112" s="3">
        <f t="shared" si="34"/>
        <v>2739.0893974021869</v>
      </c>
      <c r="K112" s="3">
        <f t="shared" si="34"/>
        <v>2821.2620793242527</v>
      </c>
      <c r="L112" s="4"/>
      <c r="Q112" t="s">
        <v>174</v>
      </c>
      <c r="R112" s="4">
        <v>2125.06104</v>
      </c>
      <c r="S112" s="4">
        <f t="shared" si="28"/>
        <v>2325.06104</v>
      </c>
      <c r="T112" s="80">
        <f t="shared" si="29"/>
        <v>2452.9393971999998</v>
      </c>
      <c r="U112" s="80"/>
      <c r="X112" s="73">
        <v>2125.06104</v>
      </c>
    </row>
    <row r="113" spans="1:24" x14ac:dyDescent="0.25">
      <c r="A113" t="s">
        <v>175</v>
      </c>
      <c r="B113" s="62">
        <f t="shared" si="25"/>
        <v>2800.6086880000003</v>
      </c>
      <c r="C113" s="62">
        <f t="shared" si="26"/>
        <v>2928.6086880000003</v>
      </c>
      <c r="D113" s="62">
        <f t="shared" si="27"/>
        <v>3089.6821658400004</v>
      </c>
      <c r="E113" s="62">
        <f t="shared" si="30"/>
        <v>3182.3726308152004</v>
      </c>
      <c r="F113" s="62">
        <f t="shared" si="31"/>
        <v>3277.8438097396565</v>
      </c>
      <c r="G113" s="3">
        <f t="shared" si="33"/>
        <v>2343.6561759184001</v>
      </c>
      <c r="H113" s="3">
        <f t="shared" si="34"/>
        <v>2560.4825759184</v>
      </c>
      <c r="I113" s="3">
        <f t="shared" si="34"/>
        <v>2701.3091175939121</v>
      </c>
      <c r="J113" s="3">
        <f t="shared" si="34"/>
        <v>2782.3483911217295</v>
      </c>
      <c r="K113" s="3">
        <f t="shared" si="34"/>
        <v>2865.8188428553817</v>
      </c>
      <c r="L113" s="4"/>
      <c r="Q113" t="s">
        <v>175</v>
      </c>
      <c r="R113" s="4">
        <v>2161.7812000000004</v>
      </c>
      <c r="S113" s="4">
        <f t="shared" si="28"/>
        <v>2361.7812000000004</v>
      </c>
      <c r="T113" s="80">
        <f t="shared" si="29"/>
        <v>2491.6791660000004</v>
      </c>
      <c r="U113" s="80"/>
      <c r="X113" s="73">
        <v>2161.7812000000004</v>
      </c>
    </row>
    <row r="114" spans="1:24" x14ac:dyDescent="0.25">
      <c r="A114" t="s">
        <v>176</v>
      </c>
      <c r="B114" s="62">
        <f t="shared" si="25"/>
        <v>2846.1544336000002</v>
      </c>
      <c r="C114" s="62">
        <f t="shared" si="26"/>
        <v>2974.1544336000002</v>
      </c>
      <c r="D114" s="62">
        <f t="shared" si="27"/>
        <v>3137.7329274480003</v>
      </c>
      <c r="E114" s="62">
        <f t="shared" si="30"/>
        <v>3231.8649152714402</v>
      </c>
      <c r="F114" s="62">
        <f t="shared" si="31"/>
        <v>3328.8208627295835</v>
      </c>
      <c r="G114" s="3">
        <f t="shared" si="33"/>
        <v>2383.47682129648</v>
      </c>
      <c r="H114" s="3">
        <f t="shared" si="34"/>
        <v>2600.3032212964799</v>
      </c>
      <c r="I114" s="3">
        <f t="shared" si="34"/>
        <v>2743.3198984677865</v>
      </c>
      <c r="J114" s="3">
        <f t="shared" si="34"/>
        <v>2825.6194954218199</v>
      </c>
      <c r="K114" s="3">
        <f t="shared" si="34"/>
        <v>2910.3880802844747</v>
      </c>
      <c r="L114" s="4"/>
      <c r="Q114" t="s">
        <v>176</v>
      </c>
      <c r="R114" s="4">
        <v>2198.5116400000002</v>
      </c>
      <c r="S114" s="4">
        <f t="shared" si="28"/>
        <v>2398.5116400000002</v>
      </c>
      <c r="T114" s="80">
        <f t="shared" si="29"/>
        <v>2530.4297802000001</v>
      </c>
      <c r="U114" s="80"/>
      <c r="X114" s="73">
        <v>2198.5116400000002</v>
      </c>
    </row>
    <row r="115" spans="1:24" x14ac:dyDescent="0.25">
      <c r="A115" t="s">
        <v>177</v>
      </c>
      <c r="B115" s="62">
        <f t="shared" si="25"/>
        <v>2959.9741824000002</v>
      </c>
      <c r="C115" s="62">
        <f t="shared" si="26"/>
        <v>3087.9741824000002</v>
      </c>
      <c r="D115" s="62">
        <f t="shared" si="27"/>
        <v>3257.8127624320005</v>
      </c>
      <c r="E115" s="62">
        <f t="shared" si="30"/>
        <v>3355.5471453049604</v>
      </c>
      <c r="F115" s="62">
        <f t="shared" si="31"/>
        <v>3456.2135596641092</v>
      </c>
      <c r="G115" s="3">
        <f t="shared" si="33"/>
        <v>2482.9894276723203</v>
      </c>
      <c r="H115" s="3">
        <f t="shared" si="34"/>
        <v>2699.8158276723202</v>
      </c>
      <c r="I115" s="3">
        <f t="shared" si="34"/>
        <v>2848.3056981942977</v>
      </c>
      <c r="J115" s="3">
        <f t="shared" si="34"/>
        <v>2933.7548691401266</v>
      </c>
      <c r="K115" s="3">
        <f t="shared" si="34"/>
        <v>3021.7675152143306</v>
      </c>
      <c r="L115" s="4"/>
      <c r="Q115" t="s">
        <v>177</v>
      </c>
      <c r="R115" s="4">
        <v>2290.3017600000003</v>
      </c>
      <c r="S115" s="4">
        <f t="shared" si="28"/>
        <v>2490.3017600000003</v>
      </c>
      <c r="T115" s="80">
        <f t="shared" si="29"/>
        <v>2627.2683568000002</v>
      </c>
      <c r="U115" s="80"/>
      <c r="X115" s="73">
        <v>2290.3017600000003</v>
      </c>
    </row>
    <row r="116" spans="1:24" x14ac:dyDescent="0.25">
      <c r="L116" s="4"/>
    </row>
  </sheetData>
  <sheetProtection sheet="1" selectLockedCells="1"/>
  <mergeCells count="1">
    <mergeCell ref="O31:O32"/>
  </mergeCells>
  <dataValidations count="1">
    <dataValidation type="list" allowBlank="1" showInputMessage="1" showErrorMessage="1" sqref="N2:N6" xr:uid="{00000000-0002-0000-0100-000000000000}">
      <formula1>"Stufe"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16" sqref="B16:C16"/>
    </sheetView>
  </sheetViews>
  <sheetFormatPr baseColWidth="10" defaultRowHeight="13.2" x14ac:dyDescent="0.25"/>
  <cols>
    <col min="1" max="1" width="21" customWidth="1"/>
    <col min="2" max="7" width="21.77734375" customWidth="1"/>
  </cols>
  <sheetData>
    <row r="1" spans="1:7" x14ac:dyDescent="0.25">
      <c r="A1" s="124" t="s">
        <v>11</v>
      </c>
      <c r="B1" s="124" t="s">
        <v>12</v>
      </c>
      <c r="C1" s="124"/>
      <c r="D1" s="124"/>
      <c r="E1" s="124"/>
      <c r="F1" s="124"/>
      <c r="G1" s="124"/>
    </row>
    <row r="2" spans="1:7" x14ac:dyDescent="0.25">
      <c r="A2" s="124"/>
      <c r="B2" s="52">
        <v>1</v>
      </c>
      <c r="C2" s="52">
        <v>2</v>
      </c>
      <c r="D2" s="52">
        <v>3</v>
      </c>
      <c r="E2" s="52">
        <v>4</v>
      </c>
      <c r="F2" s="52">
        <v>5</v>
      </c>
      <c r="G2" s="52">
        <v>6</v>
      </c>
    </row>
    <row r="3" spans="1:7" ht="42" customHeight="1" x14ac:dyDescent="0.25">
      <c r="A3" s="32" t="s">
        <v>13</v>
      </c>
      <c r="B3" s="34" t="s">
        <v>31</v>
      </c>
      <c r="C3" s="32" t="s">
        <v>32</v>
      </c>
      <c r="D3" s="32" t="s">
        <v>33</v>
      </c>
      <c r="E3" s="32" t="s">
        <v>34</v>
      </c>
      <c r="F3" s="32" t="s">
        <v>35</v>
      </c>
      <c r="G3" s="32" t="s">
        <v>36</v>
      </c>
    </row>
    <row r="4" spans="1:7" ht="42" customHeight="1" x14ac:dyDescent="0.25">
      <c r="A4" s="32" t="s">
        <v>14</v>
      </c>
      <c r="B4" s="32" t="s">
        <v>32</v>
      </c>
      <c r="C4" s="32" t="s">
        <v>37</v>
      </c>
      <c r="D4" s="32" t="s">
        <v>38</v>
      </c>
      <c r="E4" s="32" t="s">
        <v>39</v>
      </c>
      <c r="F4" s="32" t="s">
        <v>40</v>
      </c>
      <c r="G4" s="32" t="s">
        <v>41</v>
      </c>
    </row>
    <row r="5" spans="1:7" ht="42" customHeight="1" x14ac:dyDescent="0.25">
      <c r="A5" s="32" t="s">
        <v>15</v>
      </c>
      <c r="B5" s="32" t="s">
        <v>32</v>
      </c>
      <c r="C5" s="32" t="s">
        <v>37</v>
      </c>
      <c r="D5" s="32" t="s">
        <v>38</v>
      </c>
      <c r="E5" s="32" t="s">
        <v>39</v>
      </c>
      <c r="F5" s="32" t="s">
        <v>40</v>
      </c>
      <c r="G5" s="32" t="s">
        <v>41</v>
      </c>
    </row>
    <row r="6" spans="1:7" ht="42" customHeight="1" x14ac:dyDescent="0.25">
      <c r="A6" s="32" t="s">
        <v>16</v>
      </c>
      <c r="B6" s="32"/>
      <c r="C6" s="32" t="s">
        <v>42</v>
      </c>
      <c r="D6" s="32" t="s">
        <v>43</v>
      </c>
      <c r="E6" s="32" t="s">
        <v>44</v>
      </c>
      <c r="F6" s="32" t="s">
        <v>45</v>
      </c>
      <c r="G6" s="34" t="s">
        <v>31</v>
      </c>
    </row>
    <row r="8" spans="1:7" ht="63" customHeight="1" x14ac:dyDescent="0.25">
      <c r="A8" s="125" t="s">
        <v>56</v>
      </c>
      <c r="B8" s="125"/>
      <c r="C8" s="125"/>
      <c r="D8" s="125"/>
      <c r="E8" s="125"/>
      <c r="F8" s="125"/>
      <c r="G8" s="125"/>
    </row>
    <row r="10" spans="1:7" x14ac:dyDescent="0.25">
      <c r="A10" s="124" t="s">
        <v>55</v>
      </c>
      <c r="B10" s="124" t="s">
        <v>12</v>
      </c>
      <c r="C10" s="124"/>
      <c r="D10" s="124"/>
      <c r="E10" s="124"/>
      <c r="F10" s="124"/>
      <c r="G10" s="124"/>
    </row>
    <row r="11" spans="1:7" x14ac:dyDescent="0.25">
      <c r="A11" s="124"/>
      <c r="B11" s="52">
        <v>2</v>
      </c>
      <c r="C11" s="52">
        <v>3</v>
      </c>
      <c r="D11" s="52" t="s">
        <v>17</v>
      </c>
      <c r="E11" s="52" t="s">
        <v>18</v>
      </c>
      <c r="F11" s="52">
        <v>5</v>
      </c>
      <c r="G11" s="76">
        <v>6</v>
      </c>
    </row>
    <row r="12" spans="1:7" ht="40.5" customHeight="1" x14ac:dyDescent="0.25">
      <c r="A12" s="33" t="s">
        <v>19</v>
      </c>
      <c r="B12" s="33"/>
      <c r="C12" s="33" t="s">
        <v>50</v>
      </c>
      <c r="D12" s="33" t="s">
        <v>51</v>
      </c>
      <c r="E12" s="33" t="s">
        <v>52</v>
      </c>
      <c r="F12" s="33" t="s">
        <v>53</v>
      </c>
      <c r="G12" s="33" t="s">
        <v>202</v>
      </c>
    </row>
    <row r="13" spans="1:7" ht="40.5" customHeight="1" x14ac:dyDescent="0.25">
      <c r="A13" s="32" t="s">
        <v>20</v>
      </c>
      <c r="B13" s="32" t="s">
        <v>21</v>
      </c>
      <c r="C13" s="32" t="s">
        <v>22</v>
      </c>
      <c r="D13" s="32" t="s">
        <v>23</v>
      </c>
      <c r="E13" s="32" t="s">
        <v>24</v>
      </c>
      <c r="F13" s="32" t="s">
        <v>25</v>
      </c>
      <c r="G13" s="35" t="s">
        <v>203</v>
      </c>
    </row>
    <row r="14" spans="1:7" ht="40.5" customHeight="1" x14ac:dyDescent="0.25">
      <c r="A14" s="32" t="s">
        <v>54</v>
      </c>
      <c r="B14" s="32" t="s">
        <v>26</v>
      </c>
      <c r="C14" s="32" t="s">
        <v>27</v>
      </c>
      <c r="D14" s="32" t="s">
        <v>28</v>
      </c>
      <c r="E14" s="32" t="s">
        <v>29</v>
      </c>
      <c r="F14" s="32" t="s">
        <v>30</v>
      </c>
      <c r="G14" s="32" t="s">
        <v>30</v>
      </c>
    </row>
    <row r="16" spans="1:7" x14ac:dyDescent="0.25">
      <c r="A16" t="s">
        <v>48</v>
      </c>
      <c r="B16" s="123" t="s">
        <v>49</v>
      </c>
      <c r="C16" s="123"/>
    </row>
  </sheetData>
  <sheetProtection sheet="1" selectLockedCells="1"/>
  <mergeCells count="6">
    <mergeCell ref="B16:C16"/>
    <mergeCell ref="A1:A2"/>
    <mergeCell ref="B1:G1"/>
    <mergeCell ref="A8:G8"/>
    <mergeCell ref="A10:A11"/>
    <mergeCell ref="B10:G10"/>
  </mergeCells>
  <hyperlinks>
    <hyperlink ref="B16" r:id="rId1" xr:uid="{00000000-0004-0000-0200-000000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F11" sqref="F11"/>
    </sheetView>
  </sheetViews>
  <sheetFormatPr baseColWidth="10" defaultRowHeight="13.2" x14ac:dyDescent="0.25"/>
  <sheetData>
    <row r="1" spans="1:2" x14ac:dyDescent="0.25">
      <c r="A1" t="s">
        <v>180</v>
      </c>
      <c r="B1" t="s">
        <v>182</v>
      </c>
    </row>
    <row r="2" spans="1:2" x14ac:dyDescent="0.25">
      <c r="A2" t="s">
        <v>181</v>
      </c>
      <c r="B2" t="s">
        <v>181</v>
      </c>
    </row>
    <row r="3" spans="1:2" x14ac:dyDescent="0.25">
      <c r="A3" t="s">
        <v>182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5</vt:i4>
      </vt:variant>
    </vt:vector>
  </HeadingPairs>
  <TitlesOfParts>
    <vt:vector size="9" baseType="lpstr">
      <vt:lpstr>Kalkulation</vt:lpstr>
      <vt:lpstr>Matrix</vt:lpstr>
      <vt:lpstr>Stufenaufstiege</vt:lpstr>
      <vt:lpstr>Tabelle1</vt:lpstr>
      <vt:lpstr>Kalkulation!Druckbereich</vt:lpstr>
      <vt:lpstr>Matrix!E_14°5</vt:lpstr>
      <vt:lpstr>Entgeltgruppen</vt:lpstr>
      <vt:lpstr>Hilfskraft</vt:lpstr>
      <vt:lpstr>Stufen</vt:lpstr>
    </vt:vector>
  </TitlesOfParts>
  <Company>Hochschule Mittweida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Oestreich, Brigitte</dc:creator>
  <cp:lastModifiedBy>Baumgart, Matthias</cp:lastModifiedBy>
  <cp:lastPrinted>2019-04-08T09:22:41Z</cp:lastPrinted>
  <dcterms:created xsi:type="dcterms:W3CDTF">2015-04-23T09:20:26Z</dcterms:created>
  <dcterms:modified xsi:type="dcterms:W3CDTF">2025-05-08T12:00:59Z</dcterms:modified>
</cp:coreProperties>
</file>