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187" documentId="11_1E0FEB9CC7811D2D59D25C2685D8B98BF72F29E8" xr6:coauthVersionLast="45" xr6:coauthVersionMax="45" xr10:uidLastSave="{00D600E3-4106-5A43-BCBB-2645AE64B20D}"/>
  <bookViews>
    <workbookView xWindow="0" yWindow="500" windowWidth="33600" windowHeight="19160" xr2:uid="{00000000-000D-0000-FFFF-FFFF00000000}"/>
  </bookViews>
  <sheets>
    <sheet name="Home Investment Vs FD, RD" sheetId="1" r:id="rId1"/>
    <sheet name="EMI Vs Part Pa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2" l="1"/>
  <c r="E43" i="2"/>
  <c r="B31" i="2"/>
  <c r="C31" i="2" s="1"/>
  <c r="B12" i="2"/>
  <c r="C12" i="2" s="1"/>
  <c r="E41" i="2"/>
  <c r="E42" i="2"/>
  <c r="E40" i="2"/>
  <c r="E39" i="2"/>
  <c r="E38" i="2"/>
  <c r="E37" i="2"/>
  <c r="E36" i="2"/>
  <c r="E35" i="2"/>
  <c r="E34" i="2"/>
  <c r="E33" i="2"/>
  <c r="E32" i="2"/>
  <c r="E31" i="2"/>
  <c r="E30" i="2"/>
  <c r="C30" i="2"/>
  <c r="E20" i="2"/>
  <c r="E21" i="2"/>
  <c r="E13" i="2"/>
  <c r="E14" i="2"/>
  <c r="E15" i="2"/>
  <c r="E16" i="2"/>
  <c r="E17" i="2"/>
  <c r="E18" i="2"/>
  <c r="E19" i="2"/>
  <c r="E12" i="2"/>
  <c r="E11" i="2"/>
  <c r="C11" i="2"/>
  <c r="C4" i="2"/>
  <c r="I4" i="2" s="1"/>
  <c r="E4" i="2"/>
  <c r="H4" i="2"/>
  <c r="C5" i="2"/>
  <c r="E5" i="2"/>
  <c r="H5" i="2"/>
  <c r="H3" i="2"/>
  <c r="C3" i="2"/>
  <c r="E3" i="2"/>
  <c r="I3" i="2" s="1"/>
  <c r="F5" i="2" l="1"/>
  <c r="G5" i="2" s="1"/>
  <c r="F30" i="2"/>
  <c r="G30" i="2" s="1"/>
  <c r="H30" i="2"/>
  <c r="F11" i="2"/>
  <c r="G11" i="2" s="1"/>
  <c r="B32" i="2"/>
  <c r="B13" i="2"/>
  <c r="H11" i="2"/>
  <c r="I11" i="2" s="1"/>
  <c r="J11" i="2" s="1"/>
  <c r="F4" i="2"/>
  <c r="F3" i="2"/>
  <c r="G3" i="2" s="1"/>
  <c r="I5" i="2"/>
  <c r="B14" i="2" l="1"/>
  <c r="C13" i="2"/>
  <c r="B33" i="2"/>
  <c r="C32" i="2"/>
  <c r="I30" i="2"/>
  <c r="J30" i="2" s="1"/>
  <c r="A31" i="2" s="1"/>
  <c r="G4" i="2"/>
  <c r="L11" i="2"/>
  <c r="M11" i="2" s="1"/>
  <c r="K11" i="2" s="1"/>
  <c r="A12" i="2" s="1"/>
  <c r="H12" i="2" s="1"/>
  <c r="B34" i="2" l="1"/>
  <c r="C33" i="2"/>
  <c r="B15" i="2"/>
  <c r="C14" i="2"/>
  <c r="H31" i="2"/>
  <c r="F31" i="2"/>
  <c r="F12" i="2"/>
  <c r="L12" i="2" s="1"/>
  <c r="M12" i="2" s="1"/>
  <c r="K12" i="2" s="1"/>
  <c r="C34" i="2" l="1"/>
  <c r="B35" i="2"/>
  <c r="B16" i="2"/>
  <c r="C15" i="2"/>
  <c r="G31" i="2"/>
  <c r="G12" i="2"/>
  <c r="I12" i="2" s="1"/>
  <c r="J12" i="2" s="1"/>
  <c r="A13" i="2" s="1"/>
  <c r="B17" i="2" l="1"/>
  <c r="C16" i="2"/>
  <c r="C35" i="2"/>
  <c r="B36" i="2"/>
  <c r="I31" i="2"/>
  <c r="J31" i="2" s="1"/>
  <c r="A32" i="2" s="1"/>
  <c r="H13" i="2"/>
  <c r="F13" i="2"/>
  <c r="B37" i="2" l="1"/>
  <c r="C36" i="2"/>
  <c r="C17" i="2"/>
  <c r="B18" i="2"/>
  <c r="H32" i="2"/>
  <c r="F32" i="2"/>
  <c r="G13" i="2"/>
  <c r="I13" i="2" s="1"/>
  <c r="J13" i="2" s="1"/>
  <c r="L13" i="2"/>
  <c r="M13" i="2" s="1"/>
  <c r="K13" i="2" s="1"/>
  <c r="C18" i="2" l="1"/>
  <c r="B19" i="2"/>
  <c r="C37" i="2"/>
  <c r="B38" i="2"/>
  <c r="G32" i="2"/>
  <c r="A14" i="2"/>
  <c r="C38" i="2" l="1"/>
  <c r="B39" i="2"/>
  <c r="C19" i="2"/>
  <c r="B20" i="2"/>
  <c r="I32" i="2"/>
  <c r="J32" i="2" s="1"/>
  <c r="A33" i="2" s="1"/>
  <c r="F14" i="2"/>
  <c r="H14" i="2"/>
  <c r="B21" i="2" l="1"/>
  <c r="C21" i="2" s="1"/>
  <c r="C20" i="2"/>
  <c r="C39" i="2"/>
  <c r="B40" i="2"/>
  <c r="H33" i="2"/>
  <c r="F33" i="2"/>
  <c r="G14" i="2"/>
  <c r="I14" i="2" s="1"/>
  <c r="J14" i="2" s="1"/>
  <c r="L14" i="2"/>
  <c r="M14" i="2" s="1"/>
  <c r="K14" i="2" s="1"/>
  <c r="C40" i="2" l="1"/>
  <c r="B41" i="2"/>
  <c r="G33" i="2"/>
  <c r="A15" i="2"/>
  <c r="C41" i="2" l="1"/>
  <c r="B42" i="2"/>
  <c r="I33" i="2"/>
  <c r="J33" i="2" s="1"/>
  <c r="A34" i="2" s="1"/>
  <c r="F15" i="2"/>
  <c r="H15" i="2"/>
  <c r="B43" i="2" l="1"/>
  <c r="C43" i="2" s="1"/>
  <c r="C42" i="2"/>
  <c r="H34" i="2"/>
  <c r="F34" i="2"/>
  <c r="G15" i="2"/>
  <c r="I15" i="2" s="1"/>
  <c r="J15" i="2" s="1"/>
  <c r="L15" i="2"/>
  <c r="M15" i="2" s="1"/>
  <c r="K15" i="2" s="1"/>
  <c r="A16" i="2" l="1"/>
  <c r="G34" i="2"/>
  <c r="F16" i="2"/>
  <c r="H16" i="2"/>
  <c r="I34" i="2" l="1"/>
  <c r="J34" i="2" s="1"/>
  <c r="A35" i="2" s="1"/>
  <c r="G16" i="2"/>
  <c r="I16" i="2" s="1"/>
  <c r="J16" i="2" s="1"/>
  <c r="L16" i="2"/>
  <c r="M16" i="2" s="1"/>
  <c r="K16" i="2" s="1"/>
  <c r="H35" i="2" l="1"/>
  <c r="F35" i="2"/>
  <c r="A17" i="2"/>
  <c r="G35" i="2" l="1"/>
  <c r="I35" i="2" s="1"/>
  <c r="J35" i="2" s="1"/>
  <c r="F17" i="2"/>
  <c r="H17" i="2"/>
  <c r="A36" i="2" l="1"/>
  <c r="G17" i="2"/>
  <c r="I17" i="2" s="1"/>
  <c r="J17" i="2" s="1"/>
  <c r="L17" i="2"/>
  <c r="M17" i="2" s="1"/>
  <c r="K17" i="2" s="1"/>
  <c r="H36" i="2" l="1"/>
  <c r="F36" i="2"/>
  <c r="A18" i="2"/>
  <c r="H18" i="2" s="1"/>
  <c r="G36" i="2" l="1"/>
  <c r="I36" i="2" s="1"/>
  <c r="J36" i="2" s="1"/>
  <c r="F18" i="2"/>
  <c r="G18" i="2" s="1"/>
  <c r="I18" i="2" s="1"/>
  <c r="J18" i="2" s="1"/>
  <c r="A37" i="2" l="1"/>
  <c r="L18" i="2"/>
  <c r="M18" i="2" s="1"/>
  <c r="K18" i="2" s="1"/>
  <c r="A19" i="2" s="1"/>
  <c r="F37" i="2" l="1"/>
  <c r="H37" i="2"/>
  <c r="F19" i="2"/>
  <c r="H19" i="2"/>
  <c r="G37" i="2" l="1"/>
  <c r="I37" i="2" s="1"/>
  <c r="J37" i="2" s="1"/>
  <c r="G19" i="2"/>
  <c r="I19" i="2" s="1"/>
  <c r="J19" i="2" s="1"/>
  <c r="L19" i="2"/>
  <c r="M19" i="2" s="1"/>
  <c r="K19" i="2" s="1"/>
  <c r="A38" i="2" l="1"/>
  <c r="A20" i="2"/>
  <c r="H20" i="2" s="1"/>
  <c r="F20" i="2" l="1"/>
  <c r="G20" i="2" s="1"/>
  <c r="H38" i="2"/>
  <c r="F38" i="2"/>
  <c r="L20" i="2" l="1"/>
  <c r="M20" i="2" s="1"/>
  <c r="K20" i="2" s="1"/>
  <c r="K25" i="2" s="1"/>
  <c r="G38" i="2"/>
  <c r="I38" i="2" s="1"/>
  <c r="J38" i="2" s="1"/>
  <c r="I20" i="2"/>
  <c r="J20" i="2" s="1"/>
  <c r="A21" i="2" l="1"/>
  <c r="F21" i="2" s="1"/>
  <c r="A39" i="2"/>
  <c r="H39" i="2" s="1"/>
  <c r="H21" i="2" l="1"/>
  <c r="F39" i="2"/>
  <c r="G39" i="2" s="1"/>
  <c r="I39" i="2" s="1"/>
  <c r="J39" i="2" s="1"/>
  <c r="G21" i="2"/>
  <c r="L21" i="2"/>
  <c r="M21" i="2" s="1"/>
  <c r="A40" i="2" l="1"/>
  <c r="F40" i="2" s="1"/>
  <c r="I21" i="2"/>
  <c r="J21" i="2" s="1"/>
  <c r="G25" i="2"/>
  <c r="K26" i="2" s="1"/>
  <c r="H40" i="2" l="1"/>
  <c r="G40" i="2"/>
  <c r="I40" i="2" l="1"/>
  <c r="J40" i="2" s="1"/>
  <c r="A41" i="2" s="1"/>
  <c r="G45" i="2"/>
  <c r="K46" i="2" s="1"/>
  <c r="F41" i="2" l="1"/>
  <c r="G41" i="2" s="1"/>
  <c r="H41" i="2"/>
  <c r="I41" i="2" l="1"/>
  <c r="J41" i="2" s="1"/>
  <c r="A42" i="2" s="1"/>
  <c r="F42" i="2" s="1"/>
  <c r="G42" i="2" s="1"/>
  <c r="H42" i="2" l="1"/>
  <c r="I42" i="2"/>
  <c r="J42" i="2" s="1"/>
  <c r="A43" i="2" s="1"/>
  <c r="H43" i="2" l="1"/>
  <c r="F43" i="2"/>
  <c r="G43" i="2" s="1"/>
  <c r="I43" i="2" l="1"/>
  <c r="J43" i="2" s="1"/>
  <c r="B11" i="1" l="1"/>
  <c r="B12" i="1"/>
  <c r="H5" i="1" l="1"/>
  <c r="F14" i="1" l="1"/>
  <c r="F3" i="1" l="1"/>
  <c r="B3" i="1"/>
  <c r="F12" i="1" l="1"/>
  <c r="B14" i="1"/>
  <c r="B16" i="1" s="1"/>
  <c r="F6" i="1" l="1"/>
  <c r="B6" i="1"/>
</calcChain>
</file>

<file path=xl/sharedStrings.xml><?xml version="1.0" encoding="utf-8"?>
<sst xmlns="http://schemas.openxmlformats.org/spreadsheetml/2006/main" count="61" uniqueCount="34">
  <si>
    <t>Principal</t>
  </si>
  <si>
    <t>Interest per year</t>
  </si>
  <si>
    <t>Compounding periods per year</t>
  </si>
  <si>
    <t>No. of years</t>
  </si>
  <si>
    <t>Fixed Deposit (Compound interest)</t>
  </si>
  <si>
    <t>Recurring deposit (Compund interest)</t>
  </si>
  <si>
    <t>Monthly deposit</t>
  </si>
  <si>
    <t>EMI</t>
  </si>
  <si>
    <t>Interest rate</t>
  </si>
  <si>
    <t>No. of months</t>
  </si>
  <si>
    <t>Total Amount Paid at the end of tenure</t>
  </si>
  <si>
    <t>Rent Per Month</t>
  </si>
  <si>
    <t>EMI Calculator</t>
  </si>
  <si>
    <t>Rental Gain</t>
  </si>
  <si>
    <t>Loan Amout</t>
  </si>
  <si>
    <t>Duration in Months</t>
  </si>
  <si>
    <t>Total Interest Paid</t>
  </si>
  <si>
    <t>Total Principal Paid</t>
  </si>
  <si>
    <t>Total Amount Paid</t>
  </si>
  <si>
    <t>Interest</t>
  </si>
  <si>
    <t>Duration in Yrs</t>
  </si>
  <si>
    <t>After 1 yr Principal</t>
  </si>
  <si>
    <t>Part Payment at end</t>
  </si>
  <si>
    <t>Total 1 yr EMI</t>
  </si>
  <si>
    <t>Total 1 yr Interest</t>
  </si>
  <si>
    <t>Total EMI Paid</t>
  </si>
  <si>
    <t>Total Part Payment</t>
  </si>
  <si>
    <t>Overall</t>
  </si>
  <si>
    <t>Remaining Principal at yr end</t>
  </si>
  <si>
    <t>EMI Diff with 10 Year</t>
  </si>
  <si>
    <t>EMI Diff for 1 yr</t>
  </si>
  <si>
    <t>Regular EMI Payment w/o Part Payments</t>
  </si>
  <si>
    <t>Part pay the diffeerence in EMI b/n 24 Yr and 10 Yr</t>
  </si>
  <si>
    <t>Part pay some amount consistently at Yr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</si>
</sst>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2" fillId="2" borderId="1" xfId="1"/>
    <xf numFmtId="0" fontId="3" fillId="3" borderId="0" xfId="2"/>
    <xf numFmtId="0" fontId="3" fillId="5" borderId="0" xfId="4"/>
    <xf numFmtId="0" fontId="1" fillId="4" borderId="0" xfId="3"/>
    <xf numFmtId="0" fontId="1" fillId="4" borderId="0" xfId="3" applyNumberFormat="1"/>
    <xf numFmtId="0" fontId="4" fillId="0" borderId="0" xfId="0" applyFont="1"/>
    <xf numFmtId="0" fontId="4" fillId="6" borderId="0" xfId="0" applyFont="1" applyFill="1"/>
    <xf numFmtId="0" fontId="0" fillId="7" borderId="0" xfId="0" applyFill="1" applyAlignment="1">
      <alignment horizontal="center"/>
    </xf>
  </cellXfs>
  <cellStyles count="5">
    <cellStyle name="40% - Accent4" xfId="3" builtinId="43"/>
    <cellStyle name="Accent1" xfId="2" builtinId="29"/>
    <cellStyle name="Accent6" xfId="4" builtinId="4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I20" sqref="I20"/>
    </sheetView>
  </sheetViews>
  <sheetFormatPr baseColWidth="10" defaultColWidth="8.83203125" defaultRowHeight="15" x14ac:dyDescent="0.2"/>
  <cols>
    <col min="1" max="1" width="41.33203125" customWidth="1"/>
    <col min="2" max="2" width="11.83203125" bestFit="1" customWidth="1"/>
    <col min="5" max="5" width="31.83203125" bestFit="1" customWidth="1"/>
    <col min="6" max="6" width="13.1640625" bestFit="1" customWidth="1"/>
  </cols>
  <sheetData>
    <row r="1" spans="1:8" x14ac:dyDescent="0.2">
      <c r="A1" s="1" t="s">
        <v>4</v>
      </c>
      <c r="E1" s="1" t="s">
        <v>5</v>
      </c>
    </row>
    <row r="2" spans="1:8" x14ac:dyDescent="0.2">
      <c r="A2" s="2" t="s">
        <v>0</v>
      </c>
      <c r="B2" s="4">
        <v>100000</v>
      </c>
      <c r="E2" s="2" t="s">
        <v>6</v>
      </c>
      <c r="F2" s="4">
        <v>22573</v>
      </c>
    </row>
    <row r="3" spans="1:8" x14ac:dyDescent="0.2">
      <c r="A3" s="2" t="s">
        <v>1</v>
      </c>
      <c r="B3" s="5">
        <f>7.5/100</f>
        <v>7.4999999999999997E-2</v>
      </c>
      <c r="E3" s="2" t="s">
        <v>1</v>
      </c>
      <c r="F3" s="4">
        <f>7.5/100</f>
        <v>7.4999999999999997E-2</v>
      </c>
    </row>
    <row r="4" spans="1:8" x14ac:dyDescent="0.2">
      <c r="A4" s="2" t="s">
        <v>2</v>
      </c>
      <c r="B4" s="4">
        <v>4</v>
      </c>
      <c r="E4" s="2" t="s">
        <v>2</v>
      </c>
      <c r="F4" s="4">
        <v>4</v>
      </c>
    </row>
    <row r="5" spans="1:8" x14ac:dyDescent="0.2">
      <c r="A5" s="2" t="s">
        <v>3</v>
      </c>
      <c r="B5" s="4">
        <v>1</v>
      </c>
      <c r="E5" s="2" t="s">
        <v>3</v>
      </c>
      <c r="F5" s="4">
        <v>20</v>
      </c>
      <c r="H5">
        <f>F2*F5*12</f>
        <v>5417520</v>
      </c>
    </row>
    <row r="6" spans="1:8" x14ac:dyDescent="0.2">
      <c r="B6" s="3">
        <f>B2*(1+B3/B4)^(B4*B5)</f>
        <v>107713.58657836914</v>
      </c>
      <c r="F6" s="3">
        <f>FV(F3/F4, F4*F5, -F2 * (3 + F3/2))</f>
        <v>12505878.615127517</v>
      </c>
    </row>
    <row r="9" spans="1:8" x14ac:dyDescent="0.2">
      <c r="A9" s="1" t="s">
        <v>12</v>
      </c>
      <c r="E9" s="1" t="s">
        <v>13</v>
      </c>
    </row>
    <row r="10" spans="1:8" x14ac:dyDescent="0.2">
      <c r="A10" s="2" t="s">
        <v>0</v>
      </c>
      <c r="B10" s="4">
        <v>5000000</v>
      </c>
      <c r="E10" s="2" t="s">
        <v>11</v>
      </c>
      <c r="F10" s="4">
        <v>18500</v>
      </c>
    </row>
    <row r="11" spans="1:8" x14ac:dyDescent="0.2">
      <c r="A11" s="2" t="s">
        <v>8</v>
      </c>
      <c r="B11" s="4">
        <f>9.35/100</f>
        <v>9.35E-2</v>
      </c>
      <c r="E11" s="2" t="s">
        <v>3</v>
      </c>
      <c r="F11" s="4">
        <v>5</v>
      </c>
    </row>
    <row r="12" spans="1:8" x14ac:dyDescent="0.2">
      <c r="A12" s="2" t="s">
        <v>9</v>
      </c>
      <c r="B12" s="4">
        <f>24*12</f>
        <v>288</v>
      </c>
      <c r="F12" s="3">
        <f xml:space="preserve"> F10 * F11 * 12</f>
        <v>1110000</v>
      </c>
    </row>
    <row r="14" spans="1:8" x14ac:dyDescent="0.2">
      <c r="A14" s="2" t="s">
        <v>7</v>
      </c>
      <c r="B14" s="3">
        <f>PMT(B11/12,B12,B10)</f>
        <v>-43624.385726520828</v>
      </c>
      <c r="E14">
        <v>18500</v>
      </c>
      <c r="F14">
        <f>SUM(E14:E15)</f>
        <v>36558</v>
      </c>
    </row>
    <row r="15" spans="1:8" x14ac:dyDescent="0.2">
      <c r="E15">
        <v>18058</v>
      </c>
    </row>
    <row r="16" spans="1:8" x14ac:dyDescent="0.2">
      <c r="A16" s="2" t="s">
        <v>10</v>
      </c>
      <c r="B16" s="3">
        <f>B14*B12</f>
        <v>-12563823.089237999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FB85-0168-3B47-A496-B353411F6299}">
  <dimension ref="A1:M46"/>
  <sheetViews>
    <sheetView workbookViewId="0">
      <selection activeCell="A29" sqref="A29"/>
    </sheetView>
  </sheetViews>
  <sheetFormatPr baseColWidth="10" defaultRowHeight="15" x14ac:dyDescent="0.2"/>
  <cols>
    <col min="2" max="2" width="12.33203125" bestFit="1" customWidth="1"/>
    <col min="3" max="3" width="16" bestFit="1" customWidth="1"/>
    <col min="4" max="4" width="7" bestFit="1" customWidth="1"/>
    <col min="5" max="5" width="14.83203125" bestFit="1" customWidth="1"/>
    <col min="6" max="6" width="14.83203125" customWidth="1"/>
    <col min="7" max="7" width="15.1640625" bestFit="1" customWidth="1"/>
    <col min="8" max="8" width="15.83203125" bestFit="1" customWidth="1"/>
    <col min="9" max="9" width="15.1640625" bestFit="1" customWidth="1"/>
    <col min="10" max="10" width="23.83203125" bestFit="1" customWidth="1"/>
    <col min="11" max="11" width="16.83203125" bestFit="1" customWidth="1"/>
    <col min="12" max="12" width="17.33203125" bestFit="1" customWidth="1"/>
    <col min="13" max="13" width="16.33203125" bestFit="1" customWidth="1"/>
    <col min="14" max="14" width="7.33203125" bestFit="1" customWidth="1"/>
    <col min="15" max="15" width="12.1640625" bestFit="1" customWidth="1"/>
    <col min="16" max="17" width="12.6640625" bestFit="1" customWidth="1"/>
    <col min="18" max="18" width="14.83203125" bestFit="1" customWidth="1"/>
    <col min="19" max="19" width="15.5" bestFit="1" customWidth="1"/>
    <col min="20" max="20" width="16.6640625" bestFit="1" customWidth="1"/>
    <col min="21" max="21" width="16.83203125" bestFit="1" customWidth="1"/>
  </cols>
  <sheetData>
    <row r="1" spans="1:13" x14ac:dyDescent="0.2">
      <c r="A1" s="8" t="s">
        <v>31</v>
      </c>
      <c r="B1" s="8"/>
      <c r="C1" s="8"/>
    </row>
    <row r="2" spans="1:13" x14ac:dyDescent="0.2">
      <c r="A2" s="7" t="s">
        <v>14</v>
      </c>
      <c r="B2" s="7" t="s">
        <v>20</v>
      </c>
      <c r="C2" s="7" t="s">
        <v>15</v>
      </c>
      <c r="D2" s="7" t="s">
        <v>19</v>
      </c>
      <c r="E2" s="7" t="s">
        <v>8</v>
      </c>
      <c r="F2" s="7" t="s">
        <v>7</v>
      </c>
      <c r="G2" s="7" t="s">
        <v>18</v>
      </c>
      <c r="H2" s="7" t="s">
        <v>17</v>
      </c>
      <c r="I2" s="7" t="s">
        <v>16</v>
      </c>
    </row>
    <row r="3" spans="1:13" x14ac:dyDescent="0.2">
      <c r="A3">
        <v>4900000</v>
      </c>
      <c r="B3">
        <v>24</v>
      </c>
      <c r="C3">
        <f>B3*12</f>
        <v>288</v>
      </c>
      <c r="D3">
        <v>8.5</v>
      </c>
      <c r="E3">
        <f>D3/100/12</f>
        <v>7.0833333333333338E-3</v>
      </c>
      <c r="F3">
        <f>PMT(E3,C3,A3)</f>
        <v>-39939.033782147329</v>
      </c>
      <c r="G3">
        <f>F3*C3</f>
        <v>-11502441.729258431</v>
      </c>
      <c r="H3">
        <f>A3</f>
        <v>4900000</v>
      </c>
      <c r="I3">
        <f>CUMIPMT(E3,C3,A3,1,C3,0)</f>
        <v>-6602441.7292584311</v>
      </c>
    </row>
    <row r="4" spans="1:13" x14ac:dyDescent="0.2">
      <c r="A4">
        <v>4900000</v>
      </c>
      <c r="B4">
        <v>10</v>
      </c>
      <c r="C4">
        <f t="shared" ref="C4:C5" si="0">B4*12</f>
        <v>120</v>
      </c>
      <c r="D4">
        <v>8.5</v>
      </c>
      <c r="E4">
        <f t="shared" ref="E4:E5" si="1">D4/100/12</f>
        <v>7.0833333333333338E-3</v>
      </c>
      <c r="F4">
        <f t="shared" ref="F4:F5" si="2">PMT(E4,C4,A4)</f>
        <v>-60752.987548510457</v>
      </c>
      <c r="G4">
        <f t="shared" ref="G4:G5" si="3">F4*C4</f>
        <v>-7290358.505821255</v>
      </c>
      <c r="H4">
        <f t="shared" ref="H4:H5" si="4">A4</f>
        <v>4900000</v>
      </c>
      <c r="I4">
        <f>CUMIPMT(E4,C4,A4,1,C4,0)</f>
        <v>-2390358.505821255</v>
      </c>
    </row>
    <row r="5" spans="1:13" x14ac:dyDescent="0.2">
      <c r="A5">
        <v>4900000</v>
      </c>
      <c r="B5">
        <v>13</v>
      </c>
      <c r="C5">
        <f t="shared" si="0"/>
        <v>156</v>
      </c>
      <c r="D5">
        <v>8.5</v>
      </c>
      <c r="E5">
        <f t="shared" si="1"/>
        <v>7.0833333333333338E-3</v>
      </c>
      <c r="F5">
        <f t="shared" si="2"/>
        <v>-51997.77709749106</v>
      </c>
      <c r="G5">
        <f t="shared" si="3"/>
        <v>-8111653.227208605</v>
      </c>
      <c r="H5">
        <f t="shared" si="4"/>
        <v>4900000</v>
      </c>
      <c r="I5">
        <f>CUMIPMT(E5,C5,A5,1,C5,0)</f>
        <v>-3211653.227208606</v>
      </c>
    </row>
    <row r="9" spans="1:13" x14ac:dyDescent="0.2">
      <c r="A9" s="8" t="s">
        <v>32</v>
      </c>
      <c r="B9" s="8"/>
      <c r="C9" s="8"/>
    </row>
    <row r="10" spans="1:13" x14ac:dyDescent="0.2">
      <c r="A10" s="7" t="s">
        <v>14</v>
      </c>
      <c r="B10" s="7" t="s">
        <v>20</v>
      </c>
      <c r="C10" s="7" t="s">
        <v>15</v>
      </c>
      <c r="D10" s="7" t="s">
        <v>19</v>
      </c>
      <c r="E10" s="7" t="s">
        <v>8</v>
      </c>
      <c r="F10" s="7" t="s">
        <v>7</v>
      </c>
      <c r="G10" s="7" t="s">
        <v>23</v>
      </c>
      <c r="H10" s="7" t="s">
        <v>24</v>
      </c>
      <c r="I10" s="7" t="s">
        <v>21</v>
      </c>
      <c r="J10" s="7" t="s">
        <v>28</v>
      </c>
      <c r="K10" s="7" t="s">
        <v>22</v>
      </c>
      <c r="L10" s="7" t="s">
        <v>29</v>
      </c>
      <c r="M10" s="7" t="s">
        <v>30</v>
      </c>
    </row>
    <row r="11" spans="1:13" x14ac:dyDescent="0.2">
      <c r="A11">
        <v>4900000</v>
      </c>
      <c r="B11">
        <v>24</v>
      </c>
      <c r="C11">
        <f>B11*12</f>
        <v>288</v>
      </c>
      <c r="D11">
        <v>8.5</v>
      </c>
      <c r="E11">
        <f>D11/100/12</f>
        <v>7.0833333333333338E-3</v>
      </c>
      <c r="F11">
        <f>PMT(E11,C11,A11)</f>
        <v>-39939.033782147329</v>
      </c>
      <c r="G11">
        <f>F11*12</f>
        <v>-479268.40538576792</v>
      </c>
      <c r="H11">
        <f>CUMIPMT(E11,C11,A11,1,12,0)</f>
        <v>-413995.97934477753</v>
      </c>
      <c r="I11">
        <f>G11-H11</f>
        <v>-65272.426040990395</v>
      </c>
      <c r="J11">
        <f>A11+I11</f>
        <v>4834727.5739590097</v>
      </c>
      <c r="K11">
        <f>-M11</f>
        <v>249767.44519635753</v>
      </c>
      <c r="L11">
        <f t="shared" ref="L11:L21" si="5">$F$4-F11</f>
        <v>-20813.953766363127</v>
      </c>
      <c r="M11">
        <f>L11*12</f>
        <v>-249767.44519635753</v>
      </c>
    </row>
    <row r="12" spans="1:13" x14ac:dyDescent="0.2">
      <c r="A12">
        <f t="shared" ref="A12:A21" si="6">J11-K11</f>
        <v>4584960.1287626522</v>
      </c>
      <c r="B12">
        <f>B11-1</f>
        <v>23</v>
      </c>
      <c r="C12">
        <f>B12*12</f>
        <v>276</v>
      </c>
      <c r="D12">
        <v>8.5</v>
      </c>
      <c r="E12">
        <f>D12/100/12</f>
        <v>7.0833333333333338E-3</v>
      </c>
      <c r="F12">
        <f>PMT(E12,C12,A12)</f>
        <v>-37875.738533598429</v>
      </c>
      <c r="G12">
        <f>F12*12</f>
        <v>-454508.86240318115</v>
      </c>
      <c r="H12">
        <f>CUMIPMT(E12,C12,A12,1,12,0)</f>
        <v>-387137.05244202807</v>
      </c>
      <c r="I12">
        <f>G12-H12</f>
        <v>-67371.809961153078</v>
      </c>
      <c r="J12">
        <f>A12+I12</f>
        <v>4517588.318801499</v>
      </c>
      <c r="K12">
        <f t="shared" ref="K12:K20" si="7">-M12</f>
        <v>274526.98817894433</v>
      </c>
      <c r="L12">
        <f t="shared" si="5"/>
        <v>-22877.249014912028</v>
      </c>
      <c r="M12">
        <f>L12*12</f>
        <v>-274526.98817894433</v>
      </c>
    </row>
    <row r="13" spans="1:13" x14ac:dyDescent="0.2">
      <c r="A13">
        <f t="shared" si="6"/>
        <v>4243061.3306225548</v>
      </c>
      <c r="B13">
        <f t="shared" ref="B13:B21" si="8">B12-1</f>
        <v>22</v>
      </c>
      <c r="C13">
        <f t="shared" ref="C13:C21" si="9">B13*12</f>
        <v>264</v>
      </c>
      <c r="D13">
        <v>8.5</v>
      </c>
      <c r="E13">
        <f t="shared" ref="E13:E21" si="10">D13/100/12</f>
        <v>7.0833333333333338E-3</v>
      </c>
      <c r="F13">
        <f t="shared" ref="F13:F19" si="11">PMT(E13,C13,A13)</f>
        <v>-35574.087366889093</v>
      </c>
      <c r="G13">
        <f t="shared" ref="G13:G21" si="12">F13*12</f>
        <v>-426889.04840266914</v>
      </c>
      <c r="H13">
        <f t="shared" ref="H13:H19" si="13">CUMIPMT(E13,C13,A13,1,12,0)</f>
        <v>-358018.14548079617</v>
      </c>
      <c r="I13">
        <f t="shared" ref="I13:I20" si="14">G13-H13</f>
        <v>-68870.90292187297</v>
      </c>
      <c r="J13">
        <f t="shared" ref="J13:J20" si="15">A13+I13</f>
        <v>4174190.4277006816</v>
      </c>
      <c r="K13">
        <f t="shared" si="7"/>
        <v>302146.80217945634</v>
      </c>
      <c r="L13">
        <f t="shared" si="5"/>
        <v>-25178.900181621364</v>
      </c>
      <c r="M13">
        <f t="shared" ref="M13:M21" si="16">L13*12</f>
        <v>-302146.80217945634</v>
      </c>
    </row>
    <row r="14" spans="1:13" x14ac:dyDescent="0.2">
      <c r="A14">
        <f t="shared" si="6"/>
        <v>3872043.6255212254</v>
      </c>
      <c r="B14">
        <f t="shared" si="8"/>
        <v>21</v>
      </c>
      <c r="C14">
        <f t="shared" si="9"/>
        <v>252</v>
      </c>
      <c r="D14">
        <v>8.5</v>
      </c>
      <c r="E14">
        <f t="shared" si="10"/>
        <v>7.0833333333333338E-3</v>
      </c>
      <c r="F14">
        <f t="shared" si="11"/>
        <v>-32999.073858394484</v>
      </c>
      <c r="G14">
        <f t="shared" si="12"/>
        <v>-395988.88630073378</v>
      </c>
      <c r="H14">
        <f t="shared" si="13"/>
        <v>-326456.25491591636</v>
      </c>
      <c r="I14">
        <f t="shared" si="14"/>
        <v>-69532.631384817418</v>
      </c>
      <c r="J14">
        <f t="shared" si="15"/>
        <v>3802510.994136408</v>
      </c>
      <c r="K14">
        <f t="shared" si="7"/>
        <v>333046.9642813917</v>
      </c>
      <c r="L14">
        <f t="shared" si="5"/>
        <v>-27753.913690115973</v>
      </c>
      <c r="M14">
        <f t="shared" si="16"/>
        <v>-333046.9642813917</v>
      </c>
    </row>
    <row r="15" spans="1:13" x14ac:dyDescent="0.2">
      <c r="A15">
        <f t="shared" si="6"/>
        <v>3469464.0298550162</v>
      </c>
      <c r="B15">
        <f t="shared" si="8"/>
        <v>20</v>
      </c>
      <c r="C15">
        <f t="shared" si="9"/>
        <v>240</v>
      </c>
      <c r="D15">
        <v>8.5</v>
      </c>
      <c r="E15">
        <f t="shared" si="10"/>
        <v>7.0833333333333338E-3</v>
      </c>
      <c r="F15">
        <f t="shared" si="11"/>
        <v>-30108.81492434195</v>
      </c>
      <c r="G15">
        <f t="shared" si="12"/>
        <v>-361305.77909210342</v>
      </c>
      <c r="H15">
        <f t="shared" si="13"/>
        <v>-292255.493321191</v>
      </c>
      <c r="I15">
        <f t="shared" si="14"/>
        <v>-69050.285770912422</v>
      </c>
      <c r="J15">
        <f t="shared" si="15"/>
        <v>3400413.744084104</v>
      </c>
      <c r="K15">
        <f t="shared" si="7"/>
        <v>367730.07149002206</v>
      </c>
      <c r="L15">
        <f t="shared" si="5"/>
        <v>-30644.172624168506</v>
      </c>
      <c r="M15">
        <f t="shared" si="16"/>
        <v>-367730.07149002206</v>
      </c>
    </row>
    <row r="16" spans="1:13" x14ac:dyDescent="0.2">
      <c r="A16">
        <f t="shared" si="6"/>
        <v>3032683.6725940821</v>
      </c>
      <c r="B16">
        <f t="shared" si="8"/>
        <v>19</v>
      </c>
      <c r="C16">
        <f t="shared" si="9"/>
        <v>228</v>
      </c>
      <c r="D16">
        <v>8.5</v>
      </c>
      <c r="E16">
        <f t="shared" si="10"/>
        <v>7.0833333333333338E-3</v>
      </c>
      <c r="F16">
        <f t="shared" si="11"/>
        <v>-26852.765073387625</v>
      </c>
      <c r="G16">
        <f t="shared" si="12"/>
        <v>-322233.18088065152</v>
      </c>
      <c r="H16">
        <f t="shared" si="13"/>
        <v>-255206.80543756211</v>
      </c>
      <c r="I16">
        <f t="shared" si="14"/>
        <v>-67026.375443089404</v>
      </c>
      <c r="J16">
        <f t="shared" si="15"/>
        <v>2965657.2971509928</v>
      </c>
      <c r="K16">
        <f t="shared" si="7"/>
        <v>406802.66970147402</v>
      </c>
      <c r="L16">
        <f t="shared" si="5"/>
        <v>-33900.222475122835</v>
      </c>
      <c r="M16">
        <f t="shared" si="16"/>
        <v>-406802.66970147402</v>
      </c>
    </row>
    <row r="17" spans="1:13" x14ac:dyDescent="0.2">
      <c r="A17">
        <f t="shared" si="6"/>
        <v>2558854.627449519</v>
      </c>
      <c r="B17">
        <f t="shared" si="8"/>
        <v>18</v>
      </c>
      <c r="C17">
        <f t="shared" si="9"/>
        <v>216</v>
      </c>
      <c r="D17">
        <v>8.5</v>
      </c>
      <c r="E17">
        <f t="shared" si="10"/>
        <v>7.0833333333333338E-3</v>
      </c>
      <c r="F17">
        <f t="shared" si="11"/>
        <v>-23169.339975277107</v>
      </c>
      <c r="G17">
        <f t="shared" si="12"/>
        <v>-278032.07970332529</v>
      </c>
      <c r="H17">
        <f t="shared" si="13"/>
        <v>-215087.94189244078</v>
      </c>
      <c r="I17">
        <f t="shared" si="14"/>
        <v>-62944.137810884509</v>
      </c>
      <c r="J17">
        <f t="shared" si="15"/>
        <v>2495910.4896386345</v>
      </c>
      <c r="K17">
        <f t="shared" si="7"/>
        <v>451003.77087880019</v>
      </c>
      <c r="L17">
        <f t="shared" si="5"/>
        <v>-37583.647573233349</v>
      </c>
      <c r="M17">
        <f t="shared" si="16"/>
        <v>-451003.77087880019</v>
      </c>
    </row>
    <row r="18" spans="1:13" x14ac:dyDescent="0.2">
      <c r="A18">
        <f t="shared" si="6"/>
        <v>2044906.7187598343</v>
      </c>
      <c r="B18">
        <f t="shared" si="8"/>
        <v>17</v>
      </c>
      <c r="C18">
        <f t="shared" si="9"/>
        <v>204</v>
      </c>
      <c r="D18">
        <v>8.5</v>
      </c>
      <c r="E18">
        <f t="shared" si="10"/>
        <v>7.0833333333333338E-3</v>
      </c>
      <c r="F18">
        <f t="shared" si="11"/>
        <v>-18982.70758561324</v>
      </c>
      <c r="G18">
        <f t="shared" si="12"/>
        <v>-227792.49102735886</v>
      </c>
      <c r="H18">
        <f t="shared" si="13"/>
        <v>-171663.82910038007</v>
      </c>
      <c r="I18">
        <f t="shared" si="14"/>
        <v>-56128.661926978792</v>
      </c>
      <c r="J18">
        <f t="shared" si="15"/>
        <v>1988778.0568328556</v>
      </c>
      <c r="K18">
        <f t="shared" si="7"/>
        <v>501243.35955476656</v>
      </c>
      <c r="L18">
        <f t="shared" si="5"/>
        <v>-41770.279962897213</v>
      </c>
      <c r="M18">
        <f t="shared" si="16"/>
        <v>-501243.35955476656</v>
      </c>
    </row>
    <row r="19" spans="1:13" x14ac:dyDescent="0.2">
      <c r="A19">
        <f t="shared" si="6"/>
        <v>1487534.6972780889</v>
      </c>
      <c r="B19">
        <f t="shared" si="8"/>
        <v>16</v>
      </c>
      <c r="C19">
        <f t="shared" si="9"/>
        <v>192</v>
      </c>
      <c r="D19">
        <v>8.5</v>
      </c>
      <c r="E19">
        <f t="shared" si="10"/>
        <v>7.0833333333333338E-3</v>
      </c>
      <c r="F19">
        <f t="shared" si="11"/>
        <v>-14198.384824725998</v>
      </c>
      <c r="G19">
        <f t="shared" si="12"/>
        <v>-170380.61789671198</v>
      </c>
      <c r="H19">
        <f t="shared" si="13"/>
        <v>-124687.54366011615</v>
      </c>
      <c r="I19">
        <f t="shared" si="14"/>
        <v>-45693.074236595829</v>
      </c>
      <c r="J19">
        <f t="shared" si="15"/>
        <v>1441841.6230414931</v>
      </c>
      <c r="K19">
        <f t="shared" si="7"/>
        <v>558655.23268541356</v>
      </c>
      <c r="L19">
        <f t="shared" si="5"/>
        <v>-46554.602723784461</v>
      </c>
      <c r="M19">
        <f t="shared" si="16"/>
        <v>-558655.23268541356</v>
      </c>
    </row>
    <row r="20" spans="1:13" x14ac:dyDescent="0.2">
      <c r="A20">
        <f t="shared" si="6"/>
        <v>883186.39035607956</v>
      </c>
      <c r="B20">
        <f t="shared" si="8"/>
        <v>15</v>
      </c>
      <c r="C20">
        <f t="shared" si="9"/>
        <v>180</v>
      </c>
      <c r="D20">
        <v>8.5</v>
      </c>
      <c r="E20">
        <f t="shared" si="10"/>
        <v>7.0833333333333338E-3</v>
      </c>
      <c r="F20">
        <f t="shared" ref="F20" si="17">PMT(E20,C20,A20)</f>
        <v>-8697.0857560514632</v>
      </c>
      <c r="G20">
        <f t="shared" si="12"/>
        <v>-104365.02907261756</v>
      </c>
      <c r="H20">
        <f t="shared" ref="H20" si="18">CUMIPMT(E20,C20,A20,1,12,0)</f>
        <v>-73902.209914827705</v>
      </c>
      <c r="I20">
        <f t="shared" si="14"/>
        <v>-30462.819157789854</v>
      </c>
      <c r="J20">
        <f t="shared" si="15"/>
        <v>852723.57119828975</v>
      </c>
      <c r="K20">
        <f t="shared" si="7"/>
        <v>624670.82150950795</v>
      </c>
      <c r="L20">
        <f t="shared" si="5"/>
        <v>-52055.901792458993</v>
      </c>
      <c r="M20">
        <f t="shared" si="16"/>
        <v>-624670.82150950795</v>
      </c>
    </row>
    <row r="21" spans="1:13" x14ac:dyDescent="0.2">
      <c r="A21">
        <f t="shared" si="6"/>
        <v>228052.7496887818</v>
      </c>
      <c r="B21">
        <f t="shared" si="8"/>
        <v>14</v>
      </c>
      <c r="C21">
        <f t="shared" si="9"/>
        <v>168</v>
      </c>
      <c r="D21">
        <v>8.5</v>
      </c>
      <c r="E21">
        <f t="shared" si="10"/>
        <v>7.0833333333333338E-3</v>
      </c>
      <c r="F21">
        <f t="shared" ref="F21" si="19">PMT(E21,C21,A21)</f>
        <v>-2325.9522639435299</v>
      </c>
      <c r="G21">
        <f t="shared" si="12"/>
        <v>-27911.427167322359</v>
      </c>
      <c r="H21">
        <f t="shared" ref="H21" si="20">CUMIPMT(E21,C21,A21,1,12,0)</f>
        <v>-19044.318279197436</v>
      </c>
      <c r="I21">
        <f t="shared" ref="I21" si="21">G21-H21</f>
        <v>-8867.1088881249234</v>
      </c>
      <c r="J21">
        <f t="shared" ref="J21" si="22">A21+I21</f>
        <v>219185.64080065687</v>
      </c>
      <c r="K21">
        <v>219185.64080065687</v>
      </c>
      <c r="L21">
        <f t="shared" si="5"/>
        <v>-58427.035284566926</v>
      </c>
      <c r="M21">
        <f t="shared" si="16"/>
        <v>-701124.42341480311</v>
      </c>
    </row>
    <row r="22" spans="1:13" x14ac:dyDescent="0.2">
      <c r="A22">
        <v>0</v>
      </c>
    </row>
    <row r="25" spans="1:13" x14ac:dyDescent="0.2">
      <c r="F25" s="6" t="s">
        <v>25</v>
      </c>
      <c r="G25">
        <f>SUM(G11:G21)</f>
        <v>-3248675.8073324431</v>
      </c>
      <c r="J25" s="6" t="s">
        <v>26</v>
      </c>
      <c r="K25">
        <f>SUM(K11:K21)</f>
        <v>4288779.7664567912</v>
      </c>
    </row>
    <row r="26" spans="1:13" x14ac:dyDescent="0.2">
      <c r="J26" s="6" t="s">
        <v>27</v>
      </c>
      <c r="K26">
        <f>G25-K25</f>
        <v>-7537455.5737892343</v>
      </c>
    </row>
    <row r="28" spans="1:13" x14ac:dyDescent="0.2">
      <c r="A28" s="8" t="s">
        <v>33</v>
      </c>
      <c r="B28" s="8"/>
      <c r="C28" s="8"/>
    </row>
    <row r="29" spans="1:13" x14ac:dyDescent="0.2">
      <c r="A29" s="7" t="s">
        <v>14</v>
      </c>
      <c r="B29" s="7" t="s">
        <v>20</v>
      </c>
      <c r="C29" s="7" t="s">
        <v>15</v>
      </c>
      <c r="D29" s="7" t="s">
        <v>19</v>
      </c>
      <c r="E29" s="7" t="s">
        <v>8</v>
      </c>
      <c r="F29" s="7" t="s">
        <v>7</v>
      </c>
      <c r="G29" s="7" t="s">
        <v>23</v>
      </c>
      <c r="H29" s="7" t="s">
        <v>24</v>
      </c>
      <c r="I29" s="7" t="s">
        <v>21</v>
      </c>
      <c r="J29" s="7" t="s">
        <v>28</v>
      </c>
      <c r="K29" s="7" t="s">
        <v>22</v>
      </c>
      <c r="L29" s="7"/>
      <c r="M29" s="7"/>
    </row>
    <row r="30" spans="1:13" x14ac:dyDescent="0.2">
      <c r="A30">
        <v>4900000</v>
      </c>
      <c r="B30">
        <v>24</v>
      </c>
      <c r="C30">
        <f>B30*12</f>
        <v>288</v>
      </c>
      <c r="D30">
        <v>8.5</v>
      </c>
      <c r="E30">
        <f>D30/100/12</f>
        <v>7.0833333333333338E-3</v>
      </c>
      <c r="F30">
        <f>PMT(E30,C30,A30)</f>
        <v>-39939.033782147329</v>
      </c>
      <c r="G30">
        <f>F30*12</f>
        <v>-479268.40538576792</v>
      </c>
      <c r="H30">
        <f>CUMIPMT(E30,C30,A30,1,12,0)</f>
        <v>-413995.97934477753</v>
      </c>
      <c r="I30">
        <f>G30-H30</f>
        <v>-65272.426040990395</v>
      </c>
      <c r="J30">
        <f>A30+I30</f>
        <v>4834727.5739590097</v>
      </c>
      <c r="K30">
        <v>300000</v>
      </c>
    </row>
    <row r="31" spans="1:13" x14ac:dyDescent="0.2">
      <c r="A31">
        <f t="shared" ref="A31:A40" si="23">J30-K30</f>
        <v>4534727.5739590097</v>
      </c>
      <c r="B31">
        <f>B30-1</f>
        <v>23</v>
      </c>
      <c r="C31">
        <f>B31*12</f>
        <v>276</v>
      </c>
      <c r="D31">
        <v>8.5</v>
      </c>
      <c r="E31">
        <f>D31/100/12</f>
        <v>7.0833333333333338E-3</v>
      </c>
      <c r="F31">
        <f>PMT(E31,C31,A31)</f>
        <v>-37460.774159168664</v>
      </c>
      <c r="G31">
        <f>F31*12</f>
        <v>-449529.28991002397</v>
      </c>
      <c r="H31">
        <f>CUMIPMT(E31,C31,A31,1,12,0)</f>
        <v>-382895.60155539564</v>
      </c>
      <c r="I31">
        <f>G31-H31</f>
        <v>-66633.688354628335</v>
      </c>
      <c r="J31">
        <f>A31+I31</f>
        <v>4468093.8856043816</v>
      </c>
      <c r="K31">
        <v>300000</v>
      </c>
    </row>
    <row r="32" spans="1:13" x14ac:dyDescent="0.2">
      <c r="A32">
        <f t="shared" si="23"/>
        <v>4168093.8856043816</v>
      </c>
      <c r="B32">
        <f t="shared" ref="B32:B42" si="24">B31-1</f>
        <v>22</v>
      </c>
      <c r="C32">
        <f t="shared" ref="C32:C43" si="25">B32*12</f>
        <v>264</v>
      </c>
      <c r="D32">
        <v>8.5</v>
      </c>
      <c r="E32">
        <f t="shared" ref="E32:E43" si="26">D32/100/12</f>
        <v>7.0833333333333338E-3</v>
      </c>
      <c r="F32">
        <f t="shared" ref="F32:F40" si="27">PMT(E32,C32,A32)</f>
        <v>-34945.555693424532</v>
      </c>
      <c r="G32">
        <f t="shared" ref="G32:G43" si="28">F32*12</f>
        <v>-419346.66832109436</v>
      </c>
      <c r="H32">
        <f t="shared" ref="H32:H40" si="29">CUMIPMT(E32,C32,A32,1,12,0)</f>
        <v>-351692.59335098468</v>
      </c>
      <c r="I32">
        <f t="shared" ref="I32:I40" si="30">G32-H32</f>
        <v>-67654.074970109679</v>
      </c>
      <c r="J32">
        <f t="shared" ref="J32:J40" si="31">A32+I32</f>
        <v>4100439.8106342717</v>
      </c>
      <c r="K32">
        <v>300000</v>
      </c>
    </row>
    <row r="33" spans="1:11" x14ac:dyDescent="0.2">
      <c r="A33">
        <f t="shared" si="23"/>
        <v>3800439.8106342717</v>
      </c>
      <c r="B33">
        <f t="shared" si="24"/>
        <v>21</v>
      </c>
      <c r="C33">
        <f t="shared" si="25"/>
        <v>252</v>
      </c>
      <c r="D33">
        <v>8.5</v>
      </c>
      <c r="E33">
        <f t="shared" si="26"/>
        <v>7.0833333333333338E-3</v>
      </c>
      <c r="F33">
        <f t="shared" si="27"/>
        <v>-32388.838074783107</v>
      </c>
      <c r="G33">
        <f t="shared" si="28"/>
        <v>-388666.05689739727</v>
      </c>
      <c r="H33">
        <f t="shared" si="29"/>
        <v>-320419.25856297865</v>
      </c>
      <c r="I33">
        <f t="shared" si="30"/>
        <v>-68246.798334418621</v>
      </c>
      <c r="J33">
        <f t="shared" si="31"/>
        <v>3732193.0122998529</v>
      </c>
      <c r="K33">
        <v>300000</v>
      </c>
    </row>
    <row r="34" spans="1:11" x14ac:dyDescent="0.2">
      <c r="A34">
        <f t="shared" si="23"/>
        <v>3432193.0122998529</v>
      </c>
      <c r="B34">
        <f t="shared" si="24"/>
        <v>20</v>
      </c>
      <c r="C34">
        <f t="shared" si="25"/>
        <v>240</v>
      </c>
      <c r="D34">
        <v>8.5</v>
      </c>
      <c r="E34">
        <f t="shared" si="26"/>
        <v>7.0833333333333338E-3</v>
      </c>
      <c r="F34">
        <f t="shared" si="27"/>
        <v>-29785.368374686503</v>
      </c>
      <c r="G34">
        <f t="shared" si="28"/>
        <v>-357424.42049623805</v>
      </c>
      <c r="H34">
        <f t="shared" si="29"/>
        <v>-289115.91339517513</v>
      </c>
      <c r="I34">
        <f t="shared" si="30"/>
        <v>-68308.507101062918</v>
      </c>
      <c r="J34">
        <f t="shared" si="31"/>
        <v>3363884.5051987898</v>
      </c>
      <c r="K34">
        <v>300000</v>
      </c>
    </row>
    <row r="35" spans="1:11" x14ac:dyDescent="0.2">
      <c r="A35">
        <f t="shared" si="23"/>
        <v>3063884.5051987898</v>
      </c>
      <c r="B35">
        <f t="shared" si="24"/>
        <v>19</v>
      </c>
      <c r="C35">
        <f t="shared" si="25"/>
        <v>228</v>
      </c>
      <c r="D35">
        <v>8.5</v>
      </c>
      <c r="E35">
        <f t="shared" si="26"/>
        <v>7.0833333333333338E-3</v>
      </c>
      <c r="F35">
        <f t="shared" si="27"/>
        <v>-27129.031482442959</v>
      </c>
      <c r="G35">
        <f t="shared" si="28"/>
        <v>-325548.37778931553</v>
      </c>
      <c r="H35">
        <f t="shared" si="29"/>
        <v>-257832.42211100453</v>
      </c>
      <c r="I35">
        <f t="shared" si="30"/>
        <v>-67715.955678311002</v>
      </c>
      <c r="J35">
        <f t="shared" si="31"/>
        <v>2996168.5495204786</v>
      </c>
      <c r="K35">
        <v>300000</v>
      </c>
    </row>
    <row r="36" spans="1:11" x14ac:dyDescent="0.2">
      <c r="A36">
        <f t="shared" si="23"/>
        <v>2696168.5495204786</v>
      </c>
      <c r="B36">
        <f t="shared" si="24"/>
        <v>18</v>
      </c>
      <c r="C36">
        <f t="shared" si="25"/>
        <v>216</v>
      </c>
      <c r="D36">
        <v>8.5</v>
      </c>
      <c r="E36">
        <f t="shared" si="26"/>
        <v>7.0833333333333338E-3</v>
      </c>
      <c r="F36">
        <f t="shared" si="27"/>
        <v>-24412.659118800253</v>
      </c>
      <c r="G36">
        <f t="shared" si="28"/>
        <v>-292951.90942560305</v>
      </c>
      <c r="H36">
        <f t="shared" si="29"/>
        <v>-226630.04693217087</v>
      </c>
      <c r="I36">
        <f t="shared" si="30"/>
        <v>-66321.862493432185</v>
      </c>
      <c r="J36">
        <f t="shared" si="31"/>
        <v>2629846.6870270465</v>
      </c>
      <c r="K36">
        <v>300000</v>
      </c>
    </row>
    <row r="37" spans="1:11" x14ac:dyDescent="0.2">
      <c r="A37">
        <f t="shared" si="23"/>
        <v>2329846.6870270465</v>
      </c>
      <c r="B37">
        <f t="shared" si="24"/>
        <v>17</v>
      </c>
      <c r="C37">
        <f t="shared" si="25"/>
        <v>204</v>
      </c>
      <c r="D37">
        <v>8.5</v>
      </c>
      <c r="E37">
        <f t="shared" si="26"/>
        <v>7.0833333333333338E-3</v>
      </c>
      <c r="F37">
        <f t="shared" si="27"/>
        <v>-21627.782809558292</v>
      </c>
      <c r="G37">
        <f t="shared" si="28"/>
        <v>-259533.39371469949</v>
      </c>
      <c r="H37">
        <f t="shared" si="29"/>
        <v>-195583.69085630166</v>
      </c>
      <c r="I37">
        <f t="shared" si="30"/>
        <v>-63949.702858397824</v>
      </c>
      <c r="J37">
        <f t="shared" si="31"/>
        <v>2265896.9841686487</v>
      </c>
      <c r="K37">
        <v>300000</v>
      </c>
    </row>
    <row r="38" spans="1:11" x14ac:dyDescent="0.2">
      <c r="A38">
        <f t="shared" si="23"/>
        <v>1965896.9841686487</v>
      </c>
      <c r="B38">
        <f t="shared" si="24"/>
        <v>16</v>
      </c>
      <c r="C38">
        <f t="shared" si="25"/>
        <v>192</v>
      </c>
      <c r="D38">
        <v>8.5</v>
      </c>
      <c r="E38">
        <f t="shared" si="26"/>
        <v>7.0833333333333338E-3</v>
      </c>
      <c r="F38">
        <f t="shared" si="27"/>
        <v>-18764.309806063371</v>
      </c>
      <c r="G38">
        <f t="shared" si="28"/>
        <v>-225171.71767276045</v>
      </c>
      <c r="H38">
        <f t="shared" si="29"/>
        <v>-164784.63762448583</v>
      </c>
      <c r="I38">
        <f t="shared" si="30"/>
        <v>-60387.080048274627</v>
      </c>
      <c r="J38">
        <f t="shared" si="31"/>
        <v>1905509.904120374</v>
      </c>
      <c r="K38">
        <v>300000</v>
      </c>
    </row>
    <row r="39" spans="1:11" x14ac:dyDescent="0.2">
      <c r="A39">
        <f t="shared" si="23"/>
        <v>1605509.904120374</v>
      </c>
      <c r="B39">
        <f t="shared" si="24"/>
        <v>15</v>
      </c>
      <c r="C39">
        <f t="shared" si="25"/>
        <v>180</v>
      </c>
      <c r="D39">
        <v>8.5</v>
      </c>
      <c r="E39">
        <f t="shared" si="26"/>
        <v>7.0833333333333338E-3</v>
      </c>
      <c r="F39">
        <f t="shared" si="27"/>
        <v>-15810.091132286587</v>
      </c>
      <c r="G39">
        <f t="shared" si="28"/>
        <v>-189721.09358743904</v>
      </c>
      <c r="H39">
        <f t="shared" si="29"/>
        <v>-134343.92926594082</v>
      </c>
      <c r="I39">
        <f t="shared" si="30"/>
        <v>-55377.164321498218</v>
      </c>
      <c r="J39">
        <f t="shared" si="31"/>
        <v>1550132.7397988758</v>
      </c>
      <c r="K39">
        <v>300000</v>
      </c>
    </row>
    <row r="40" spans="1:11" x14ac:dyDescent="0.2">
      <c r="A40">
        <f t="shared" si="23"/>
        <v>1250132.7397988758</v>
      </c>
      <c r="B40">
        <f t="shared" si="24"/>
        <v>14</v>
      </c>
      <c r="C40">
        <f t="shared" si="25"/>
        <v>168</v>
      </c>
      <c r="D40">
        <v>8.5</v>
      </c>
      <c r="E40">
        <f t="shared" si="26"/>
        <v>7.0833333333333338E-3</v>
      </c>
      <c r="F40">
        <f t="shared" si="27"/>
        <v>-12750.335526904453</v>
      </c>
      <c r="G40">
        <f t="shared" si="28"/>
        <v>-153004.02632285343</v>
      </c>
      <c r="H40">
        <f t="shared" si="29"/>
        <v>-104396.57412798144</v>
      </c>
      <c r="I40">
        <f t="shared" si="30"/>
        <v>-48607.452194871992</v>
      </c>
      <c r="J40">
        <f t="shared" si="31"/>
        <v>1201525.2876040037</v>
      </c>
      <c r="K40">
        <v>300000</v>
      </c>
    </row>
    <row r="41" spans="1:11" x14ac:dyDescent="0.2">
      <c r="A41">
        <f t="shared" ref="A41:A42" si="32">J40-K40</f>
        <v>901525.28760400368</v>
      </c>
      <c r="B41">
        <f t="shared" si="24"/>
        <v>13</v>
      </c>
      <c r="C41">
        <f t="shared" si="25"/>
        <v>156</v>
      </c>
      <c r="D41">
        <v>8.5</v>
      </c>
      <c r="E41">
        <f t="shared" si="26"/>
        <v>7.0833333333333338E-3</v>
      </c>
      <c r="F41">
        <f t="shared" ref="F41:F42" si="33">PMT(E41,C41,A41)</f>
        <v>-9566.7981535886738</v>
      </c>
      <c r="G41">
        <f t="shared" si="28"/>
        <v>-114801.57784306409</v>
      </c>
      <c r="H41">
        <f t="shared" ref="H41:H42" si="34">CUMIPMT(E41,C41,A41,1,12,0)</f>
        <v>-75106.856305943889</v>
      </c>
      <c r="I41">
        <f t="shared" ref="I41:I42" si="35">G41-H41</f>
        <v>-39694.721537120204</v>
      </c>
      <c r="J41">
        <f t="shared" ref="J41:J42" si="36">A41+I41</f>
        <v>861830.5660668835</v>
      </c>
      <c r="K41">
        <v>300000</v>
      </c>
    </row>
    <row r="42" spans="1:11" x14ac:dyDescent="0.2">
      <c r="A42">
        <f t="shared" si="32"/>
        <v>561830.5660668835</v>
      </c>
      <c r="B42">
        <f t="shared" si="24"/>
        <v>12</v>
      </c>
      <c r="C42">
        <f t="shared" si="25"/>
        <v>144</v>
      </c>
      <c r="D42">
        <v>8.5</v>
      </c>
      <c r="E42">
        <f t="shared" si="26"/>
        <v>7.0833333333333338E-3</v>
      </c>
      <c r="F42">
        <f t="shared" si="33"/>
        <v>-6236.631460645146</v>
      </c>
      <c r="G42">
        <f t="shared" si="28"/>
        <v>-74839.577527741756</v>
      </c>
      <c r="H42">
        <f t="shared" si="34"/>
        <v>-46675.136640575089</v>
      </c>
      <c r="I42">
        <f t="shared" si="35"/>
        <v>-28164.440887166667</v>
      </c>
      <c r="J42">
        <f t="shared" si="36"/>
        <v>533666.12517971685</v>
      </c>
      <c r="K42">
        <v>300000</v>
      </c>
    </row>
    <row r="43" spans="1:11" x14ac:dyDescent="0.2">
      <c r="A43">
        <f t="shared" ref="A43" si="37">J42-K42</f>
        <v>233666.12517971685</v>
      </c>
      <c r="B43">
        <f t="shared" ref="B43" si="38">B42-1</f>
        <v>11</v>
      </c>
      <c r="C43">
        <f t="shared" si="25"/>
        <v>132</v>
      </c>
      <c r="D43">
        <v>8.5</v>
      </c>
      <c r="E43">
        <f t="shared" si="26"/>
        <v>7.0833333333333338E-3</v>
      </c>
      <c r="F43">
        <f t="shared" ref="F43" si="39">PMT(E43,C43,A43)</f>
        <v>-2730.7139029896525</v>
      </c>
      <c r="G43">
        <f t="shared" si="28"/>
        <v>-32768.566835875827</v>
      </c>
      <c r="H43">
        <f t="shared" ref="H43" si="40">CUMIPMT(E43,C43,A43,1,12,0)</f>
        <v>-19346.723700151408</v>
      </c>
      <c r="I43">
        <f t="shared" ref="I43" si="41">G43-H43</f>
        <v>-13421.843135724419</v>
      </c>
      <c r="J43">
        <f t="shared" ref="J43" si="42">A43+I43</f>
        <v>220244.28204399243</v>
      </c>
      <c r="K43">
        <v>300000</v>
      </c>
    </row>
    <row r="45" spans="1:11" x14ac:dyDescent="0.2">
      <c r="F45" s="6" t="s">
        <v>25</v>
      </c>
      <c r="G45">
        <f>SUM(G30:G40)</f>
        <v>-3540165.3595231925</v>
      </c>
      <c r="J45" s="6" t="s">
        <v>26</v>
      </c>
      <c r="K45">
        <f>SUM(K30:K43)</f>
        <v>4200000</v>
      </c>
    </row>
    <row r="46" spans="1:11" x14ac:dyDescent="0.2">
      <c r="J46" s="6" t="s">
        <v>27</v>
      </c>
      <c r="K46">
        <f>G45-K45</f>
        <v>-7740165.359523192</v>
      </c>
    </row>
  </sheetData>
  <mergeCells count="3">
    <mergeCell ref="A1:C1"/>
    <mergeCell ref="A9:C9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Investment Vs FD, RD</vt:lpstr>
      <vt:lpstr>EMI Vs Part Payment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2016-05-02T17:57:02Z</dcterms:created>
  <dcterms:modified xsi:type="dcterms:W3CDTF">2020-11-21T16:51:43Z</dcterms:modified>
</cp:coreProperties>
</file>