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Anand\Sync\Paisa\"/>
    </mc:Choice>
  </mc:AlternateContent>
  <bookViews>
    <workbookView xWindow="249" yWindow="707" windowWidth="13392" windowHeight="6061" firstSheet="5" activeTab="9"/>
  </bookViews>
  <sheets>
    <sheet name="Standing" sheetId="2" r:id="rId1"/>
    <sheet name="History_Paisa" sheetId="1" r:id="rId2"/>
    <sheet name="Country Vacations" sheetId="3" state="hidden" r:id="rId3"/>
    <sheet name="Prepaid Cards" sheetId="4" state="hidden" r:id="rId4"/>
    <sheet name="Home AECS" sheetId="16" r:id="rId5"/>
    <sheet name="Investments (LIC)" sheetId="5" r:id="rId6"/>
    <sheet name="Account numbers" sheetId="6" r:id="rId7"/>
    <sheet name="Sal details - 2015" sheetId="13" state="hidden" r:id="rId8"/>
    <sheet name="Intlo appu" sheetId="9" r:id="rId9"/>
    <sheet name="Nani Credit card EMI" sheetId="15" r:id="rId10"/>
    <sheet name="Loan for Bro" sheetId="10" r:id="rId11"/>
    <sheet name="Chiti pata" sheetId="11" r:id="rId12"/>
    <sheet name="SAP Shares" sheetId="17" r:id="rId13"/>
  </sheets>
  <definedNames>
    <definedName name="_xlnm._FilterDatabase" localSheetId="1" hidden="1">History_Paisa!$A$1:$D$10</definedName>
    <definedName name="_xlnm._FilterDatabase" localSheetId="0" hidden="1">Standing!$A$1:$F$12</definedName>
  </definedNames>
  <calcPr calcId="171027"/>
</workbook>
</file>

<file path=xl/calcChain.xml><?xml version="1.0" encoding="utf-8"?>
<calcChain xmlns="http://schemas.openxmlformats.org/spreadsheetml/2006/main">
  <c r="H9" i="17" l="1"/>
  <c r="H5" i="17"/>
  <c r="H2" i="17"/>
  <c r="C10" i="17"/>
  <c r="H23" i="16"/>
  <c r="H22" i="16"/>
  <c r="C16" i="16"/>
  <c r="H4" i="16" l="1"/>
  <c r="M3" i="16"/>
  <c r="M15" i="16"/>
  <c r="M28" i="16"/>
  <c r="C10" i="16"/>
  <c r="I22" i="11" l="1"/>
  <c r="I24" i="11" s="1"/>
  <c r="H1" i="15" l="1"/>
  <c r="I21" i="13" l="1"/>
  <c r="K21" i="13" s="1"/>
  <c r="K16" i="13"/>
  <c r="K15" i="13"/>
  <c r="I14" i="13"/>
  <c r="I20" i="13"/>
  <c r="B8" i="13"/>
  <c r="B11" i="13"/>
  <c r="F6" i="13"/>
  <c r="K20" i="13"/>
  <c r="K14" i="13"/>
  <c r="K18" i="13"/>
  <c r="B15" i="13"/>
  <c r="I18" i="13"/>
  <c r="I22" i="13"/>
  <c r="K22" i="13" s="1"/>
  <c r="I24" i="13"/>
  <c r="F14" i="9"/>
  <c r="E16" i="9"/>
  <c r="F16" i="9" s="1"/>
  <c r="A17" i="9"/>
  <c r="B6" i="10"/>
  <c r="A43" i="3"/>
  <c r="C43" i="3"/>
  <c r="H1" i="3"/>
  <c r="H2" i="3"/>
  <c r="I3" i="3"/>
  <c r="I2" i="2"/>
  <c r="K24" i="13" l="1"/>
  <c r="B18" i="13" s="1"/>
  <c r="B20" i="13" s="1"/>
  <c r="L5" i="13" s="1"/>
  <c r="M5" i="13" s="1"/>
  <c r="E14" i="13" s="1"/>
</calcChain>
</file>

<file path=xl/sharedStrings.xml><?xml version="1.0" encoding="utf-8"?>
<sst xmlns="http://schemas.openxmlformats.org/spreadsheetml/2006/main" count="746" uniqueCount="383">
  <si>
    <t>Some time back</t>
  </si>
  <si>
    <t>Sudhir</t>
  </si>
  <si>
    <t>Nagaraju</t>
  </si>
  <si>
    <t>Date</t>
  </si>
  <si>
    <t>Amount</t>
  </si>
  <si>
    <t>From</t>
  </si>
  <si>
    <t>To</t>
  </si>
  <si>
    <t>Anand</t>
  </si>
  <si>
    <t>Ravi Anna</t>
  </si>
  <si>
    <t>Annai</t>
  </si>
  <si>
    <t>Sudhir Father</t>
  </si>
  <si>
    <t>Ravi Vandavasi</t>
  </si>
  <si>
    <t>25 C Dollar</t>
  </si>
  <si>
    <t>Sai</t>
  </si>
  <si>
    <t>Kishore</t>
  </si>
  <si>
    <t>Tirupathi trip</t>
  </si>
  <si>
    <t>Srinivas</t>
  </si>
  <si>
    <t>Dad collastamy belts</t>
  </si>
  <si>
    <t>Comment</t>
  </si>
  <si>
    <t>Chaita</t>
  </si>
  <si>
    <t>Zoo Bday gift coupon</t>
  </si>
  <si>
    <t>Installment 1</t>
  </si>
  <si>
    <t>August</t>
  </si>
  <si>
    <t>Charger</t>
  </si>
  <si>
    <t>Installment 2</t>
  </si>
  <si>
    <t>Sudhir gave all the money 50000 + 1K for Donation</t>
  </si>
  <si>
    <t>Sekhar</t>
  </si>
  <si>
    <t>Chaitu</t>
  </si>
  <si>
    <t xml:space="preserve">Chaitu </t>
  </si>
  <si>
    <t>Ticket</t>
  </si>
  <si>
    <t>Donation</t>
  </si>
  <si>
    <t>Installment 3</t>
  </si>
  <si>
    <t>Installment 4 (Donation 1K)</t>
  </si>
  <si>
    <t>Ticket Cancelled</t>
  </si>
  <si>
    <t>?</t>
  </si>
  <si>
    <t>For Marg</t>
  </si>
  <si>
    <t>Anil</t>
  </si>
  <si>
    <t>Pavan</t>
  </si>
  <si>
    <t>For Galaxy tab</t>
  </si>
  <si>
    <t>Sometime</t>
  </si>
  <si>
    <t>Rent</t>
  </si>
  <si>
    <t>Credit from ICICI</t>
  </si>
  <si>
    <t>2/18 EMI Principal - INSTANT EMI OFF US TRANSA</t>
  </si>
  <si>
    <t>Credit</t>
  </si>
  <si>
    <t>Debit</t>
  </si>
  <si>
    <t>This amount I didn't pay in the bill</t>
  </si>
  <si>
    <t>1/18 EMI Principal - INSTANT EMI OFF US TRANSA</t>
  </si>
  <si>
    <t>This amount I paid</t>
  </si>
  <si>
    <t>Paid?</t>
  </si>
  <si>
    <t>Yes</t>
  </si>
  <si>
    <t>No</t>
  </si>
  <si>
    <t>bus tickets (Tirupathi + back to Blore for Anil - other tickets)</t>
  </si>
  <si>
    <t>22/09/2012</t>
  </si>
  <si>
    <t>3/18 EMI Principal - INSTANT EMI OFF US TRANSA</t>
  </si>
  <si>
    <t>Person</t>
  </si>
  <si>
    <t>In Oct bill did not pay EMI of Sep and also EMI of 1st time which I paid</t>
  </si>
  <si>
    <t>4213 2801 2224 2384</t>
  </si>
  <si>
    <t>4213 2801 1864 6887</t>
  </si>
  <si>
    <t>4213 2801 1777 9721</t>
  </si>
  <si>
    <t>4213 2801 0987 6154</t>
  </si>
  <si>
    <t>2/13</t>
  </si>
  <si>
    <t>3/13</t>
  </si>
  <si>
    <t>7/13</t>
  </si>
  <si>
    <t>12/12</t>
  </si>
  <si>
    <t xml:space="preserve">2.67 rs only </t>
  </si>
  <si>
    <t>Policy No.</t>
  </si>
  <si>
    <t>Premium (Rs)</t>
  </si>
  <si>
    <t>Status</t>
  </si>
  <si>
    <t>Reason</t>
  </si>
  <si>
    <t>ENROLLED</t>
  </si>
  <si>
    <t>22/11/2012</t>
  </si>
  <si>
    <t>5/18 EMI Principal - INSTANT EMI OFF US TRANSA</t>
  </si>
  <si>
    <t>22/10/2012</t>
  </si>
  <si>
    <t>4/18 EMI Principal - INSTANT EMI OFF US TRANSA</t>
  </si>
  <si>
    <t>Paid in the month bill</t>
  </si>
  <si>
    <t>Total not paid</t>
  </si>
  <si>
    <t>22/12/2012</t>
  </si>
  <si>
    <t>6/18 EMI Principal - INSTANT EMI OFF US TRANSA</t>
  </si>
  <si>
    <t>Rs. -45,629.86</t>
  </si>
  <si>
    <t>Total Credit Limit</t>
  </si>
  <si>
    <t>Rs. 90,000.00</t>
  </si>
  <si>
    <t>Purchase and other Charges</t>
  </si>
  <si>
    <t>Rs. 23,639.64</t>
  </si>
  <si>
    <t>Available Credit Limit</t>
  </si>
  <si>
    <t>Rs. 115,044.22</t>
  </si>
  <si>
    <t>Cash Advances</t>
  </si>
  <si>
    <t>Rs. 0.00</t>
  </si>
  <si>
    <t>Total Cash Limit</t>
  </si>
  <si>
    <t>Payments and other credits</t>
  </si>
  <si>
    <t>Rs. 5,000.00</t>
  </si>
  <si>
    <t>Available Cash limit</t>
  </si>
  <si>
    <t>Total Amount Due</t>
  </si>
  <si>
    <t>Rs. -26,990.22</t>
  </si>
  <si>
    <t>00751140058599</t>
  </si>
  <si>
    <t>Anna Frnd Ravi</t>
  </si>
  <si>
    <t>Archit</t>
  </si>
  <si>
    <t>Baljinder</t>
  </si>
  <si>
    <t>Chaitanya Priya</t>
  </si>
  <si>
    <t>Devender</t>
  </si>
  <si>
    <t>Jaggu Dad - PRATAPA REDDY K.V</t>
  </si>
  <si>
    <t>NagaRaju</t>
  </si>
  <si>
    <t>O Ramesh</t>
  </si>
  <si>
    <t>Prashant K</t>
  </si>
  <si>
    <t>Raja Sekhar</t>
  </si>
  <si>
    <t>Rajesh Duba</t>
  </si>
  <si>
    <t>Ramesh Anna</t>
  </si>
  <si>
    <t>Ramya Mallohalli SAP</t>
  </si>
  <si>
    <t>SAP Pavan frnd</t>
  </si>
  <si>
    <t>Sai SAP</t>
  </si>
  <si>
    <t>Sailu</t>
  </si>
  <si>
    <t>Srini Ramaswamy</t>
  </si>
  <si>
    <t>Srinivas Potnuru</t>
  </si>
  <si>
    <t>Sudhir Potnuru</t>
  </si>
  <si>
    <t>Suman C</t>
  </si>
  <si>
    <t>01891050014873</t>
  </si>
  <si>
    <t>00751610074781</t>
  </si>
  <si>
    <t>02611000013172</t>
  </si>
  <si>
    <t>05011610100406</t>
  </si>
  <si>
    <t>01891070001444</t>
  </si>
  <si>
    <t>00751610073289</t>
  </si>
  <si>
    <t>01891530014580</t>
  </si>
  <si>
    <t>01221140007339</t>
  </si>
  <si>
    <t>00771610101965</t>
  </si>
  <si>
    <t>00531140059540</t>
  </si>
  <si>
    <t>05451140005412</t>
  </si>
  <si>
    <t>01091050137916</t>
  </si>
  <si>
    <t>01331140101881</t>
  </si>
  <si>
    <t>00771610071235</t>
  </si>
  <si>
    <t>00091140067745</t>
  </si>
  <si>
    <t>05091050012501</t>
  </si>
  <si>
    <t>00771140000920</t>
  </si>
  <si>
    <t>02861050097003</t>
  </si>
  <si>
    <t>00531140050576</t>
  </si>
  <si>
    <t>00751140012429</t>
  </si>
  <si>
    <t>Within HDFC</t>
  </si>
  <si>
    <t>0012B27961001</t>
  </si>
  <si>
    <t>INDB0000145</t>
  </si>
  <si>
    <t>Amit Anand</t>
  </si>
  <si>
    <t>ICIC0000557</t>
  </si>
  <si>
    <t>Anand Nidamanuru</t>
  </si>
  <si>
    <t>SBIN0011094</t>
  </si>
  <si>
    <t>SBIN0004245</t>
  </si>
  <si>
    <t>Arshad Nawaz Ahmed</t>
  </si>
  <si>
    <t>CITI0000004</t>
  </si>
  <si>
    <t>Kusum Yadav</t>
  </si>
  <si>
    <t>SBIN0001009</t>
  </si>
  <si>
    <t>Lakshmi Srinivas Perakam</t>
  </si>
  <si>
    <t>CITI0000006</t>
  </si>
  <si>
    <t>Manjeera Reddyvari</t>
  </si>
  <si>
    <t>UTIB0000068</t>
  </si>
  <si>
    <t>RAJESH ATIKELA</t>
  </si>
  <si>
    <t>ICIC0000048</t>
  </si>
  <si>
    <t>RVSR PAVAN KUMAR</t>
  </si>
  <si>
    <t>CITI0000040</t>
  </si>
  <si>
    <t>Rajesh Macharla</t>
  </si>
  <si>
    <t>IBKL0000440</t>
  </si>
  <si>
    <t>Sama Venkatesh</t>
  </si>
  <si>
    <t>UBIN0564087</t>
  </si>
  <si>
    <t>Tejaswi Nidamanuru</t>
  </si>
  <si>
    <t>SBIN0002802</t>
  </si>
  <si>
    <t>VITARANA FOUNDATION</t>
  </si>
  <si>
    <t>CITI0000005</t>
  </si>
  <si>
    <t>Venkat Srikanth Gona</t>
  </si>
  <si>
    <t>001401500149</t>
  </si>
  <si>
    <t>31006347367</t>
  </si>
  <si>
    <t>20111632470</t>
  </si>
  <si>
    <t>5509268802</t>
  </si>
  <si>
    <t>00000010939844105</t>
  </si>
  <si>
    <t>5167958558</t>
  </si>
  <si>
    <t>068010100487924</t>
  </si>
  <si>
    <t>004801514761</t>
  </si>
  <si>
    <t>5311085117</t>
  </si>
  <si>
    <t>0440104000018595</t>
  </si>
  <si>
    <t>640802010000968</t>
  </si>
  <si>
    <t>30472974007</t>
  </si>
  <si>
    <t>5031004707</t>
  </si>
  <si>
    <t>Outside HDFC</t>
  </si>
  <si>
    <t>Dad</t>
  </si>
  <si>
    <t>I</t>
  </si>
  <si>
    <t>For home loan</t>
  </si>
  <si>
    <t>For furniture</t>
  </si>
  <si>
    <t>Nenu Dad ki ichhina amt</t>
  </si>
  <si>
    <t xml:space="preserve">LIC </t>
  </si>
  <si>
    <t>Comments</t>
  </si>
  <si>
    <t>Marg. Ichina money</t>
  </si>
  <si>
    <t>For washing machine</t>
  </si>
  <si>
    <t>Srinivas Potnur</t>
  </si>
  <si>
    <t>Owner</t>
  </si>
  <si>
    <t>For Plumber</t>
  </si>
  <si>
    <t>For water</t>
  </si>
  <si>
    <t>For Bus tickets</t>
  </si>
  <si>
    <t>For paints</t>
  </si>
  <si>
    <t>Nani</t>
  </si>
  <si>
    <t>Bus ticket from Gnt to Hyd</t>
  </si>
  <si>
    <t>HRA</t>
  </si>
  <si>
    <t>Special Allowance</t>
  </si>
  <si>
    <t>Lended money is -ve amounts (Someone to me)</t>
  </si>
  <si>
    <t>HDFC FD</t>
  </si>
  <si>
    <t>HDFC ELSS</t>
  </si>
  <si>
    <t>PPF</t>
  </si>
  <si>
    <t>ICICI Pru Life</t>
  </si>
  <si>
    <t>ShareKhan</t>
  </si>
  <si>
    <t>DLF Shares</t>
  </si>
  <si>
    <t>chakri</t>
  </si>
  <si>
    <t>sudhir</t>
  </si>
  <si>
    <t>chalapathi</t>
  </si>
  <si>
    <t>muppavarabu satya (pandu baava maridi)</t>
  </si>
  <si>
    <t>daddy</t>
  </si>
  <si>
    <t xml:space="preserve">bindu </t>
  </si>
  <si>
    <t>chalapathi babai bava maridi</t>
  </si>
  <si>
    <t>G Durga prasad(Chinna ma laxmi)</t>
  </si>
  <si>
    <t>Interest</t>
  </si>
  <si>
    <t>Kailash</t>
  </si>
  <si>
    <t>P Savitri (madam)</t>
  </si>
  <si>
    <t>Kurmala Sarada</t>
  </si>
  <si>
    <t>Madhu Akkai</t>
  </si>
  <si>
    <t>Site</t>
  </si>
  <si>
    <t>Manavi</t>
  </si>
  <si>
    <t>Bolisetty Sambasivarao</t>
  </si>
  <si>
    <t>SBI charges</t>
  </si>
  <si>
    <t>SBI Processing fee</t>
  </si>
  <si>
    <t xml:space="preserve">Loan Premium </t>
  </si>
  <si>
    <t>Notary</t>
  </si>
  <si>
    <t>Total charges</t>
  </si>
  <si>
    <t>Loan Amount</t>
  </si>
  <si>
    <t>To Annai</t>
  </si>
  <si>
    <t>Credit/Debit</t>
  </si>
  <si>
    <t>Desc</t>
  </si>
  <si>
    <t>Charges</t>
  </si>
  <si>
    <t>To Driver Nagaraju asked me to send</t>
  </si>
  <si>
    <t>Hari Annai</t>
  </si>
  <si>
    <t>To Delhi Hari Annai</t>
  </si>
  <si>
    <t>To Delhi Bullemmai Vadina</t>
  </si>
  <si>
    <t>To Hyd from Delhi Hari Annai</t>
  </si>
  <si>
    <t>Payback redeem points 814</t>
  </si>
  <si>
    <t>Pelli Taali Botlu</t>
  </si>
  <si>
    <t>Mettelu for Anil's wife Sowjanya</t>
  </si>
  <si>
    <t>MakeMyTrip</t>
  </si>
  <si>
    <t>MakeMyTrip discount</t>
  </si>
  <si>
    <t>To Anil</t>
  </si>
  <si>
    <t>For his home</t>
  </si>
  <si>
    <t>Marriage gift</t>
  </si>
  <si>
    <t>Chiti pata lo taggichina amount</t>
  </si>
  <si>
    <t>Akkaki</t>
  </si>
  <si>
    <t>EMI</t>
  </si>
  <si>
    <t>My EMI</t>
  </si>
  <si>
    <t>Home Loan</t>
  </si>
  <si>
    <t>Equity Loan</t>
  </si>
  <si>
    <t>Total</t>
  </si>
  <si>
    <t>Principal</t>
  </si>
  <si>
    <t>Duration
Months</t>
  </si>
  <si>
    <t>Jameer</t>
  </si>
  <si>
    <t>For his cousin</t>
  </si>
  <si>
    <t>Priya Akka</t>
  </si>
  <si>
    <t>Sai Friend</t>
  </si>
  <si>
    <t>Crackers Diwali</t>
  </si>
  <si>
    <t>Gift money for Sekhar house</t>
  </si>
  <si>
    <t>Git money for Sai's kid Sloka</t>
  </si>
  <si>
    <t>Vadiki money ichanu</t>
  </si>
  <si>
    <t>Money returned</t>
  </si>
  <si>
    <t>For Marg, +3000 for kiddu</t>
  </si>
  <si>
    <t>For Marg, -9600 as my marg gift from Chaitu</t>
  </si>
  <si>
    <t>50000 + Gift money for house, papai</t>
  </si>
  <si>
    <t>Annai  gave it to Dad</t>
  </si>
  <si>
    <t>Annai gave the flight ticket amount</t>
  </si>
  <si>
    <t>Sudhir kosam ichina money</t>
  </si>
  <si>
    <t>Narayana Rao Babji (Anna)</t>
  </si>
  <si>
    <t>Nenu Annai ki ichina amt (for court money)</t>
  </si>
  <si>
    <t>070010100230322</t>
  </si>
  <si>
    <t>UTIB0000070</t>
  </si>
  <si>
    <t>Sankara Rao Mama Garu</t>
  </si>
  <si>
    <t xml:space="preserve"> </t>
  </si>
  <si>
    <t>Salary Packaging</t>
  </si>
  <si>
    <t>Per year</t>
  </si>
  <si>
    <t>Income From</t>
  </si>
  <si>
    <t>Income To</t>
  </si>
  <si>
    <t>Fixed Tax</t>
  </si>
  <si>
    <t>Extra %</t>
  </si>
  <si>
    <t>Per month Tax</t>
  </si>
  <si>
    <t xml:space="preserve">Basic:        </t>
  </si>
  <si>
    <t>LTA</t>
  </si>
  <si>
    <t xml:space="preserve">Flexible Benefits Plan (FBP):    </t>
  </si>
  <si>
    <t xml:space="preserve">Benefits Allowance:        </t>
  </si>
  <si>
    <t>Medical</t>
  </si>
  <si>
    <t xml:space="preserve">Provident Fund:    </t>
  </si>
  <si>
    <t>Tele Reimbursement</t>
  </si>
  <si>
    <t xml:space="preserve">Superannuation Allowance:      </t>
  </si>
  <si>
    <t xml:space="preserve">Gratuity:      </t>
  </si>
  <si>
    <t xml:space="preserve">Total Fixed Pay:    </t>
  </si>
  <si>
    <t xml:space="preserve">On Target Variable:        </t>
  </si>
  <si>
    <t>HRA Exemption Calculator</t>
  </si>
  <si>
    <t xml:space="preserve">On Target Earning:         </t>
  </si>
  <si>
    <t>Description</t>
  </si>
  <si>
    <t>Monthly (Rs.)</t>
  </si>
  <si>
    <t>No. of Months</t>
  </si>
  <si>
    <t>Yearly (Rs.)</t>
  </si>
  <si>
    <t>Perks</t>
  </si>
  <si>
    <t>Per Month Salary</t>
  </si>
  <si>
    <t>Basic Salary</t>
  </si>
  <si>
    <t xml:space="preserve">Gross Sal </t>
  </si>
  <si>
    <t>House Rent Allowance</t>
  </si>
  <si>
    <t>80C</t>
  </si>
  <si>
    <t>Actual Rent paid you</t>
  </si>
  <si>
    <t>10% of your Basic Salary</t>
  </si>
  <si>
    <t>Prof Tax</t>
  </si>
  <si>
    <t>Net Sal</t>
  </si>
  <si>
    <t>40% of your Basic</t>
  </si>
  <si>
    <t>Actual Rent paid less 10% of your basic</t>
  </si>
  <si>
    <t>HRA Annual Exemption</t>
  </si>
  <si>
    <t>Anusha Tej Frnd</t>
  </si>
  <si>
    <t>Necklace</t>
  </si>
  <si>
    <t>To Dad</t>
  </si>
  <si>
    <t>Pelliki</t>
  </si>
  <si>
    <t>Tatagari Samvatsarikam</t>
  </si>
  <si>
    <t>Nani/Me</t>
  </si>
  <si>
    <t>Swiped</t>
  </si>
  <si>
    <t>Credited</t>
  </si>
  <si>
    <t>Discount</t>
  </si>
  <si>
    <t>Nani gave me</t>
  </si>
  <si>
    <t>Nani Ichadu</t>
  </si>
  <si>
    <t>To Akkai</t>
  </si>
  <si>
    <t>Intlo TV</t>
  </si>
  <si>
    <t>To Hasmitha</t>
  </si>
  <si>
    <t xml:space="preserve">Nagaraju </t>
  </si>
  <si>
    <t>Sale agreement to Nityanand</t>
  </si>
  <si>
    <t>To Anji as token advance</t>
  </si>
  <si>
    <t>For lawyer verificaiton</t>
  </si>
  <si>
    <t>HDFC Loan processing fee</t>
  </si>
  <si>
    <t>5121045817</t>
  </si>
  <si>
    <t>Anil Rajani brother</t>
  </si>
  <si>
    <t>Registration MC</t>
  </si>
  <si>
    <t>Loan processing Sale Agreement, MOD</t>
  </si>
  <si>
    <t>Grills</t>
  </si>
  <si>
    <t>Plumber</t>
  </si>
  <si>
    <t>Granites</t>
  </si>
  <si>
    <t>Paints Babu</t>
  </si>
  <si>
    <t>Electrician</t>
  </si>
  <si>
    <t>Gruha Pravesham</t>
  </si>
  <si>
    <t>Bava garu</t>
  </si>
  <si>
    <t>Rajesh</t>
  </si>
  <si>
    <t>Ravi</t>
  </si>
  <si>
    <t>Anna, Dad</t>
  </si>
  <si>
    <t>Teju, atta, mama</t>
  </si>
  <si>
    <t>Teju pedda attayya</t>
  </si>
  <si>
    <t>Catering</t>
  </si>
  <si>
    <t>Kali Paid for expenses</t>
  </si>
  <si>
    <t>Mantap, beds, pics etc</t>
  </si>
  <si>
    <t>Nityanand</t>
  </si>
  <si>
    <t>Woodwork</t>
  </si>
  <si>
    <t>Cement work for wardrobes</t>
  </si>
  <si>
    <t xml:space="preserve">My dresses shopping </t>
  </si>
  <si>
    <t>Registration</t>
  </si>
  <si>
    <t>Loan processing Lawyer fee</t>
  </si>
  <si>
    <t>To Lawyer (extra 12500 given by Nityanand)</t>
  </si>
  <si>
    <t>geysers</t>
  </si>
  <si>
    <t>Tiles</t>
  </si>
  <si>
    <t>Gate, window grills</t>
  </si>
  <si>
    <t>Bathroom accessories, sink, tiles</t>
  </si>
  <si>
    <t>woodwork for sink and extra shelves</t>
  </si>
  <si>
    <t>HDFC Loan</t>
  </si>
  <si>
    <t>Total with Gruha Pravesham</t>
  </si>
  <si>
    <t>SMP Shares</t>
  </si>
  <si>
    <t>OWN SAP</t>
  </si>
  <si>
    <t>Every month</t>
  </si>
  <si>
    <t>units</t>
  </si>
  <si>
    <t>Move SAP - RSU</t>
  </si>
  <si>
    <t>Self</t>
  </si>
  <si>
    <t>SAP Match 2010</t>
  </si>
  <si>
    <t>SAP Match 2012</t>
  </si>
  <si>
    <t>SAP Match 2013</t>
  </si>
  <si>
    <t>SAP Match 2014</t>
  </si>
  <si>
    <t>As-of</t>
  </si>
  <si>
    <t>Current Share value in EUR</t>
  </si>
  <si>
    <t>Conversion EUR to Rupee</t>
  </si>
  <si>
    <t>Total Value in EUR</t>
  </si>
  <si>
    <t>Total Value in Rupee</t>
  </si>
  <si>
    <t>Actionable Value in Rupee</t>
  </si>
  <si>
    <t>RSU are Virtual shared and can't be sold</t>
  </si>
  <si>
    <t>There is a period after which they are Vested and paid out by cash in Salary</t>
  </si>
  <si>
    <t>Allocated by manager on the basis of performance</t>
  </si>
  <si>
    <t>Montly deductions</t>
  </si>
  <si>
    <t>EPP</t>
  </si>
  <si>
    <t>Employee Participation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</si>
</sst>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#,##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Verdana"/>
      <family val="2"/>
    </font>
    <font>
      <b/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595952"/>
      </left>
      <right style="medium">
        <color rgb="FF595952"/>
      </right>
      <top style="medium">
        <color rgb="FF595952"/>
      </top>
      <bottom style="medium">
        <color rgb="FF5959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5" borderId="3" applyNumberFormat="0" applyAlignment="0" applyProtection="0"/>
    <xf numFmtId="43" fontId="6" fillId="0" borderId="0" applyFont="0" applyFill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</cellStyleXfs>
  <cellXfs count="74">
    <xf numFmtId="0" fontId="0" fillId="0" borderId="0" xfId="0"/>
    <xf numFmtId="15" fontId="0" fillId="0" borderId="0" xfId="0" applyNumberFormat="1"/>
    <xf numFmtId="0" fontId="1" fillId="2" borderId="1" xfId="0" applyFont="1" applyFill="1" applyBorder="1"/>
    <xf numFmtId="0" fontId="2" fillId="0" borderId="0" xfId="0" applyFont="1"/>
    <xf numFmtId="4" fontId="2" fillId="0" borderId="0" xfId="0" applyNumberFormat="1" applyFont="1"/>
    <xf numFmtId="16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164" fontId="0" fillId="3" borderId="0" xfId="0" applyNumberFormat="1" applyFill="1"/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4" fontId="0" fillId="0" borderId="0" xfId="0" applyNumberFormat="1"/>
    <xf numFmtId="49" fontId="0" fillId="6" borderId="0" xfId="0" applyNumberFormat="1" applyFill="1"/>
    <xf numFmtId="0" fontId="0" fillId="6" borderId="0" xfId="0" applyFill="1"/>
    <xf numFmtId="49" fontId="5" fillId="5" borderId="3" xfId="1" applyNumberFormat="1"/>
    <xf numFmtId="0" fontId="5" fillId="5" borderId="3" xfId="1"/>
    <xf numFmtId="3" fontId="0" fillId="0" borderId="0" xfId="0" applyNumberForma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8" fontId="0" fillId="0" borderId="0" xfId="0" applyNumberFormat="1"/>
    <xf numFmtId="0" fontId="8" fillId="0" borderId="0" xfId="0" applyFont="1"/>
    <xf numFmtId="0" fontId="9" fillId="0" borderId="0" xfId="0" applyFont="1"/>
    <xf numFmtId="4" fontId="9" fillId="9" borderId="5" xfId="0" applyNumberFormat="1" applyFont="1" applyFill="1" applyBorder="1"/>
    <xf numFmtId="43" fontId="9" fillId="9" borderId="7" xfId="0" applyNumberFormat="1" applyFont="1" applyFill="1" applyBorder="1"/>
    <xf numFmtId="0" fontId="9" fillId="9" borderId="8" xfId="0" applyFont="1" applyFill="1" applyBorder="1"/>
    <xf numFmtId="0" fontId="9" fillId="9" borderId="7" xfId="0" applyFont="1" applyFill="1" applyBorder="1"/>
    <xf numFmtId="0" fontId="9" fillId="9" borderId="0" xfId="0" applyFont="1" applyFill="1" applyBorder="1"/>
    <xf numFmtId="0" fontId="9" fillId="9" borderId="0" xfId="0" applyFont="1" applyFill="1" applyBorder="1" applyAlignment="1">
      <alignment wrapText="1"/>
    </xf>
    <xf numFmtId="0" fontId="10" fillId="7" borderId="7" xfId="3" applyFont="1" applyBorder="1"/>
    <xf numFmtId="4" fontId="9" fillId="9" borderId="8" xfId="0" applyNumberFormat="1" applyFont="1" applyFill="1" applyBorder="1"/>
    <xf numFmtId="9" fontId="9" fillId="9" borderId="0" xfId="0" applyNumberFormat="1" applyFont="1" applyFill="1" applyBorder="1"/>
    <xf numFmtId="0" fontId="9" fillId="9" borderId="0" xfId="0" applyNumberFormat="1" applyFont="1" applyFill="1" applyBorder="1" applyAlignment="1">
      <alignment wrapText="1"/>
    </xf>
    <xf numFmtId="3" fontId="9" fillId="9" borderId="0" xfId="0" applyNumberFormat="1" applyFont="1" applyFill="1" applyBorder="1"/>
    <xf numFmtId="0" fontId="9" fillId="9" borderId="9" xfId="0" applyFont="1" applyFill="1" applyBorder="1"/>
    <xf numFmtId="0" fontId="9" fillId="9" borderId="10" xfId="0" applyFont="1" applyFill="1" applyBorder="1"/>
    <xf numFmtId="9" fontId="9" fillId="9" borderId="10" xfId="0" applyNumberFormat="1" applyFont="1" applyFill="1" applyBorder="1"/>
    <xf numFmtId="0" fontId="9" fillId="9" borderId="10" xfId="0" applyNumberFormat="1" applyFont="1" applyFill="1" applyBorder="1" applyAlignment="1">
      <alignment wrapText="1"/>
    </xf>
    <xf numFmtId="0" fontId="9" fillId="9" borderId="11" xfId="0" applyFont="1" applyFill="1" applyBorder="1"/>
    <xf numFmtId="4" fontId="9" fillId="9" borderId="11" xfId="0" applyNumberFormat="1" applyFont="1" applyFill="1" applyBorder="1"/>
    <xf numFmtId="0" fontId="9" fillId="0" borderId="0" xfId="0" applyFont="1" applyAlignment="1">
      <alignment wrapText="1"/>
    </xf>
    <xf numFmtId="0" fontId="9" fillId="0" borderId="0" xfId="0" applyFont="1" applyFill="1"/>
    <xf numFmtId="0" fontId="12" fillId="0" borderId="0" xfId="0" applyFont="1" applyBorder="1" applyAlignment="1">
      <alignment horizontal="center"/>
    </xf>
    <xf numFmtId="0" fontId="9" fillId="0" borderId="0" xfId="0" applyFont="1" applyBorder="1"/>
    <xf numFmtId="165" fontId="9" fillId="0" borderId="0" xfId="2" applyNumberFormat="1" applyFont="1" applyBorder="1"/>
    <xf numFmtId="0" fontId="9" fillId="0" borderId="7" xfId="0" applyFont="1" applyBorder="1"/>
    <xf numFmtId="0" fontId="9" fillId="0" borderId="8" xfId="0" applyFont="1" applyBorder="1"/>
    <xf numFmtId="0" fontId="10" fillId="0" borderId="7" xfId="3" applyFont="1" applyFill="1" applyBorder="1"/>
    <xf numFmtId="43" fontId="9" fillId="9" borderId="8" xfId="0" applyNumberFormat="1" applyFont="1" applyFill="1" applyBorder="1"/>
    <xf numFmtId="166" fontId="9" fillId="9" borderId="11" xfId="0" applyNumberFormat="1" applyFont="1" applyFill="1" applyBorder="1"/>
    <xf numFmtId="165" fontId="9" fillId="0" borderId="8" xfId="2" applyNumberFormat="1" applyFont="1" applyBorder="1"/>
    <xf numFmtId="165" fontId="9" fillId="0" borderId="0" xfId="2" applyNumberFormat="1" applyFont="1"/>
    <xf numFmtId="0" fontId="1" fillId="6" borderId="0" xfId="0" applyFont="1" applyFill="1"/>
    <xf numFmtId="0" fontId="5" fillId="12" borderId="1" xfId="0" applyFont="1" applyFill="1" applyBorder="1"/>
    <xf numFmtId="0" fontId="5" fillId="12" borderId="0" xfId="0" applyFont="1" applyFill="1"/>
    <xf numFmtId="0" fontId="13" fillId="7" borderId="4" xfId="3" applyFont="1" applyBorder="1"/>
    <xf numFmtId="0" fontId="13" fillId="7" borderId="7" xfId="3" applyFont="1" applyBorder="1"/>
    <xf numFmtId="0" fontId="13" fillId="7" borderId="5" xfId="3" applyFont="1" applyBorder="1"/>
    <xf numFmtId="0" fontId="13" fillId="7" borderId="4" xfId="3" applyFont="1" applyBorder="1" applyAlignment="1">
      <alignment horizontal="center"/>
    </xf>
    <xf numFmtId="0" fontId="13" fillId="7" borderId="6" xfId="3" applyFont="1" applyBorder="1" applyAlignment="1">
      <alignment horizontal="center"/>
    </xf>
    <xf numFmtId="0" fontId="11" fillId="7" borderId="4" xfId="3" applyFont="1" applyBorder="1"/>
    <xf numFmtId="165" fontId="11" fillId="7" borderId="6" xfId="3" applyNumberFormat="1" applyFont="1" applyBorder="1"/>
    <xf numFmtId="165" fontId="11" fillId="7" borderId="6" xfId="3" applyNumberFormat="1" applyFont="1" applyBorder="1" applyAlignment="1">
      <alignment wrapText="1"/>
    </xf>
    <xf numFmtId="0" fontId="11" fillId="7" borderId="5" xfId="3" applyFont="1" applyBorder="1"/>
    <xf numFmtId="0" fontId="13" fillId="7" borderId="0" xfId="3" applyFont="1" applyBorder="1"/>
    <xf numFmtId="0" fontId="10" fillId="11" borderId="7" xfId="4" applyFont="1" applyFill="1" applyBorder="1"/>
    <xf numFmtId="0" fontId="10" fillId="11" borderId="7" xfId="4" applyFont="1" applyFill="1" applyBorder="1" applyAlignment="1">
      <alignment horizontal="center"/>
    </xf>
    <xf numFmtId="0" fontId="7" fillId="11" borderId="0" xfId="0" applyFont="1" applyFill="1"/>
    <xf numFmtId="0" fontId="14" fillId="0" borderId="0" xfId="0" applyFont="1"/>
    <xf numFmtId="0" fontId="1" fillId="13" borderId="0" xfId="0" applyFont="1" applyFill="1"/>
    <xf numFmtId="0" fontId="11" fillId="10" borderId="0" xfId="0" applyFont="1" applyFill="1" applyBorder="1" applyAlignment="1">
      <alignment horizontal="center"/>
    </xf>
  </cellXfs>
  <cellStyles count="5">
    <cellStyle name="60% - Accent5" xfId="4" builtinId="48"/>
    <cellStyle name="Accent1" xfId="3" builtinId="29"/>
    <cellStyle name="Check Cell" xfId="1" builtinId="23"/>
    <cellStyle name="Comma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y Theme">
  <a:themeElements>
    <a:clrScheme name="My Color Theme">
      <a:dk1>
        <a:sysClr val="windowText" lastClr="000000"/>
      </a:dk1>
      <a:lt1>
        <a:sysClr val="window" lastClr="FFFFFF"/>
      </a:lt1>
      <a:dk2>
        <a:srgbClr val="0000BF"/>
      </a:dk2>
      <a:lt2>
        <a:srgbClr val="EEECE1"/>
      </a:lt2>
      <a:accent1>
        <a:srgbClr val="00FFFF"/>
      </a:accent1>
      <a:accent2>
        <a:srgbClr val="E36C09"/>
      </a:accent2>
      <a:accent3>
        <a:srgbClr val="00B050"/>
      </a:accent3>
      <a:accent4>
        <a:srgbClr val="95B3D7"/>
      </a:accent4>
      <a:accent5>
        <a:srgbClr val="548DD4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2" sqref="A2:F3"/>
    </sheetView>
  </sheetViews>
  <sheetFormatPr defaultRowHeight="15.05" x14ac:dyDescent="0.3"/>
  <cols>
    <col min="1" max="1" width="15.109375" bestFit="1" customWidth="1"/>
    <col min="2" max="2" width="10.21875" bestFit="1" customWidth="1"/>
    <col min="3" max="3" width="14.33203125" bestFit="1" customWidth="1"/>
    <col min="4" max="4" width="15.21875" bestFit="1" customWidth="1"/>
    <col min="5" max="5" width="14.21875" bestFit="1" customWidth="1"/>
    <col min="6" max="6" width="54.88671875" bestFit="1" customWidth="1"/>
  </cols>
  <sheetData>
    <row r="1" spans="1:10" x14ac:dyDescent="0.3">
      <c r="A1" s="56" t="s">
        <v>3</v>
      </c>
      <c r="B1" s="56" t="s">
        <v>4</v>
      </c>
      <c r="C1" s="56" t="s">
        <v>5</v>
      </c>
      <c r="D1" s="56" t="s">
        <v>6</v>
      </c>
      <c r="E1" s="56" t="s">
        <v>54</v>
      </c>
      <c r="F1" s="56" t="s">
        <v>18</v>
      </c>
      <c r="I1" s="56" t="s">
        <v>4</v>
      </c>
      <c r="J1" s="56"/>
    </row>
    <row r="2" spans="1:10" x14ac:dyDescent="0.3">
      <c r="A2" s="1">
        <v>41680</v>
      </c>
      <c r="B2">
        <v>40000</v>
      </c>
      <c r="C2" t="s">
        <v>7</v>
      </c>
      <c r="D2" t="s">
        <v>36</v>
      </c>
      <c r="E2" t="s">
        <v>36</v>
      </c>
      <c r="F2" t="s">
        <v>258</v>
      </c>
      <c r="I2">
        <f>SUM(B2:B62)</f>
        <v>155660</v>
      </c>
    </row>
    <row r="3" spans="1:10" x14ac:dyDescent="0.3">
      <c r="A3" s="1">
        <v>41365</v>
      </c>
      <c r="B3">
        <v>80000</v>
      </c>
      <c r="C3" t="s">
        <v>7</v>
      </c>
      <c r="D3" t="s">
        <v>9</v>
      </c>
      <c r="E3" t="s">
        <v>9</v>
      </c>
    </row>
    <row r="4" spans="1:10" x14ac:dyDescent="0.3">
      <c r="B4">
        <v>-850</v>
      </c>
      <c r="C4" t="s">
        <v>14</v>
      </c>
      <c r="D4" t="s">
        <v>7</v>
      </c>
      <c r="E4" t="s">
        <v>14</v>
      </c>
    </row>
    <row r="5" spans="1:10" x14ac:dyDescent="0.3">
      <c r="A5" s="1">
        <v>41462</v>
      </c>
      <c r="B5">
        <v>510</v>
      </c>
      <c r="C5" t="s">
        <v>7</v>
      </c>
      <c r="D5" t="s">
        <v>192</v>
      </c>
      <c r="E5" t="s">
        <v>192</v>
      </c>
      <c r="F5" t="s">
        <v>193</v>
      </c>
    </row>
    <row r="6" spans="1:10" x14ac:dyDescent="0.3">
      <c r="A6" s="1">
        <v>41791</v>
      </c>
      <c r="B6">
        <v>5000</v>
      </c>
      <c r="C6" t="s">
        <v>7</v>
      </c>
      <c r="D6" t="s">
        <v>253</v>
      </c>
      <c r="E6" t="s">
        <v>253</v>
      </c>
      <c r="F6" t="s">
        <v>254</v>
      </c>
    </row>
    <row r="7" spans="1:10" x14ac:dyDescent="0.3">
      <c r="A7" t="s">
        <v>0</v>
      </c>
      <c r="B7">
        <v>30000</v>
      </c>
      <c r="C7" t="s">
        <v>7</v>
      </c>
      <c r="D7" t="s">
        <v>11</v>
      </c>
      <c r="E7" t="s">
        <v>11</v>
      </c>
    </row>
    <row r="8" spans="1:10" x14ac:dyDescent="0.3">
      <c r="A8" s="1">
        <v>42231</v>
      </c>
      <c r="B8">
        <v>1000</v>
      </c>
      <c r="C8" t="s">
        <v>7</v>
      </c>
      <c r="D8" t="s">
        <v>309</v>
      </c>
      <c r="E8" t="s">
        <v>309</v>
      </c>
    </row>
  </sheetData>
  <autoFilter ref="A1:F12">
    <sortState ref="A2:F30">
      <sortCondition ref="E2:E30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/>
  </sheetViews>
  <sheetFormatPr defaultRowHeight="15.05" x14ac:dyDescent="0.3"/>
  <cols>
    <col min="1" max="1" width="9.88671875" bestFit="1" customWidth="1"/>
    <col min="3" max="3" width="12" bestFit="1" customWidth="1"/>
    <col min="4" max="4" width="28.6640625" customWidth="1"/>
    <col min="10" max="10" width="9.88671875" bestFit="1" customWidth="1"/>
  </cols>
  <sheetData>
    <row r="1" spans="1:8" x14ac:dyDescent="0.3">
      <c r="A1" s="70" t="s">
        <v>3</v>
      </c>
      <c r="B1" s="70" t="s">
        <v>4</v>
      </c>
      <c r="C1" s="70" t="s">
        <v>314</v>
      </c>
      <c r="D1" s="70" t="s">
        <v>183</v>
      </c>
      <c r="G1" s="55" t="s">
        <v>248</v>
      </c>
      <c r="H1" s="17">
        <f>SUM(B2:B132)</f>
        <v>-3022.4300000000039</v>
      </c>
    </row>
    <row r="2" spans="1:8" x14ac:dyDescent="0.3">
      <c r="A2" s="1">
        <v>42271</v>
      </c>
      <c r="B2">
        <v>-30000</v>
      </c>
      <c r="C2" t="s">
        <v>315</v>
      </c>
    </row>
    <row r="3" spans="1:8" x14ac:dyDescent="0.3">
      <c r="A3" s="1">
        <v>42276</v>
      </c>
      <c r="B3">
        <v>-2364.4499999999998</v>
      </c>
    </row>
    <row r="4" spans="1:8" x14ac:dyDescent="0.3">
      <c r="A4" s="1">
        <v>42276</v>
      </c>
      <c r="B4">
        <v>-314.11</v>
      </c>
    </row>
    <row r="5" spans="1:8" x14ac:dyDescent="0.3">
      <c r="A5" s="1">
        <v>42276</v>
      </c>
      <c r="B5">
        <v>30000</v>
      </c>
      <c r="C5" t="s">
        <v>316</v>
      </c>
    </row>
    <row r="6" spans="1:8" x14ac:dyDescent="0.3">
      <c r="A6" s="1">
        <v>42306</v>
      </c>
      <c r="B6">
        <v>-2379.17</v>
      </c>
    </row>
    <row r="7" spans="1:8" x14ac:dyDescent="0.3">
      <c r="A7" s="1">
        <v>42306</v>
      </c>
      <c r="B7">
        <v>-299.39</v>
      </c>
    </row>
    <row r="8" spans="1:8" x14ac:dyDescent="0.3">
      <c r="A8" s="1">
        <v>42333</v>
      </c>
      <c r="B8">
        <v>5000</v>
      </c>
      <c r="C8" t="s">
        <v>318</v>
      </c>
    </row>
    <row r="9" spans="1:8" x14ac:dyDescent="0.3">
      <c r="A9" s="1">
        <v>42337</v>
      </c>
      <c r="B9">
        <v>-2404.9499999999998</v>
      </c>
    </row>
    <row r="10" spans="1:8" x14ac:dyDescent="0.3">
      <c r="A10" s="1">
        <v>42337</v>
      </c>
      <c r="B10">
        <v>-39.67</v>
      </c>
    </row>
    <row r="11" spans="1:8" x14ac:dyDescent="0.3">
      <c r="A11" s="1">
        <v>42337</v>
      </c>
      <c r="B11">
        <v>-273.61</v>
      </c>
    </row>
    <row r="12" spans="1:8" x14ac:dyDescent="0.3">
      <c r="A12" s="1">
        <v>42345</v>
      </c>
      <c r="B12">
        <v>2160</v>
      </c>
      <c r="C12" t="s">
        <v>317</v>
      </c>
    </row>
    <row r="13" spans="1:8" x14ac:dyDescent="0.3">
      <c r="A13" s="1">
        <v>42367</v>
      </c>
      <c r="B13">
        <v>-247.56</v>
      </c>
    </row>
    <row r="14" spans="1:8" x14ac:dyDescent="0.3">
      <c r="A14" s="1">
        <v>42367</v>
      </c>
      <c r="B14">
        <v>-2431</v>
      </c>
    </row>
    <row r="15" spans="1:8" x14ac:dyDescent="0.3">
      <c r="A15" s="1">
        <v>42367</v>
      </c>
      <c r="B15">
        <v>-35.9</v>
      </c>
    </row>
    <row r="16" spans="1:8" x14ac:dyDescent="0.3">
      <c r="A16" s="1">
        <v>42398</v>
      </c>
      <c r="B16">
        <v>-221.22</v>
      </c>
    </row>
    <row r="17" spans="1:3" x14ac:dyDescent="0.3">
      <c r="A17" s="1">
        <v>42398</v>
      </c>
      <c r="B17">
        <v>-2457.33</v>
      </c>
    </row>
    <row r="18" spans="1:3" x14ac:dyDescent="0.3">
      <c r="A18" s="1">
        <v>42398</v>
      </c>
      <c r="B18">
        <v>-32.08</v>
      </c>
    </row>
    <row r="19" spans="1:3" x14ac:dyDescent="0.3">
      <c r="A19" s="1">
        <v>42429</v>
      </c>
      <c r="B19">
        <v>-28.22</v>
      </c>
    </row>
    <row r="20" spans="1:3" x14ac:dyDescent="0.3">
      <c r="A20" s="1">
        <v>42429</v>
      </c>
      <c r="B20">
        <v>-2483.96</v>
      </c>
    </row>
    <row r="21" spans="1:3" x14ac:dyDescent="0.3">
      <c r="A21" s="1">
        <v>42429</v>
      </c>
      <c r="B21">
        <v>-194.6</v>
      </c>
    </row>
    <row r="22" spans="1:3" x14ac:dyDescent="0.3">
      <c r="A22" s="1">
        <v>42458</v>
      </c>
      <c r="B22">
        <v>-167.69</v>
      </c>
    </row>
    <row r="23" spans="1:3" x14ac:dyDescent="0.3">
      <c r="A23" s="1">
        <v>42458</v>
      </c>
      <c r="B23">
        <v>-24.32</v>
      </c>
    </row>
    <row r="24" spans="1:3" x14ac:dyDescent="0.3">
      <c r="A24" s="1">
        <v>42458</v>
      </c>
      <c r="B24">
        <v>-2510.87</v>
      </c>
    </row>
    <row r="25" spans="1:3" x14ac:dyDescent="0.3">
      <c r="A25" s="1">
        <v>42521</v>
      </c>
      <c r="B25">
        <v>4000</v>
      </c>
      <c r="C25" t="s">
        <v>319</v>
      </c>
    </row>
    <row r="26" spans="1:3" x14ac:dyDescent="0.3">
      <c r="A26" s="1">
        <v>42529</v>
      </c>
      <c r="B26">
        <v>-140.49</v>
      </c>
    </row>
    <row r="27" spans="1:3" x14ac:dyDescent="0.3">
      <c r="A27" s="1">
        <v>42529</v>
      </c>
      <c r="B27">
        <v>-2538.0700000000002</v>
      </c>
    </row>
    <row r="28" spans="1:3" x14ac:dyDescent="0.3">
      <c r="A28" s="1">
        <v>42529</v>
      </c>
      <c r="B28">
        <v>-20.37</v>
      </c>
    </row>
    <row r="29" spans="1:3" x14ac:dyDescent="0.3">
      <c r="A29" s="1">
        <v>42559</v>
      </c>
      <c r="B29">
        <v>-2565.56</v>
      </c>
    </row>
    <row r="30" spans="1:3" x14ac:dyDescent="0.3">
      <c r="A30" s="1">
        <v>42559</v>
      </c>
      <c r="B30">
        <v>-16.38</v>
      </c>
    </row>
    <row r="31" spans="1:3" x14ac:dyDescent="0.3">
      <c r="A31" s="1">
        <v>42559</v>
      </c>
      <c r="B31">
        <v>-112.99</v>
      </c>
    </row>
    <row r="32" spans="1:3" x14ac:dyDescent="0.3">
      <c r="A32" s="1">
        <v>42578</v>
      </c>
      <c r="B32">
        <v>3000</v>
      </c>
      <c r="C32" t="s">
        <v>319</v>
      </c>
    </row>
    <row r="33" spans="1:4" x14ac:dyDescent="0.3">
      <c r="A33" s="1">
        <v>42590</v>
      </c>
      <c r="B33" s="15">
        <v>-2593.36</v>
      </c>
    </row>
    <row r="34" spans="1:4" x14ac:dyDescent="0.3">
      <c r="A34" s="1">
        <v>42590</v>
      </c>
      <c r="B34">
        <v>-85.2</v>
      </c>
    </row>
    <row r="35" spans="1:4" x14ac:dyDescent="0.3">
      <c r="A35" s="1">
        <v>42590</v>
      </c>
      <c r="B35">
        <v>-12.78</v>
      </c>
    </row>
    <row r="36" spans="1:4" x14ac:dyDescent="0.3">
      <c r="A36" s="1">
        <v>42621</v>
      </c>
      <c r="B36">
        <v>-57.11</v>
      </c>
    </row>
    <row r="37" spans="1:4" x14ac:dyDescent="0.3">
      <c r="A37" s="1">
        <v>42621</v>
      </c>
      <c r="B37">
        <v>-2621.45</v>
      </c>
    </row>
    <row r="38" spans="1:4" x14ac:dyDescent="0.3">
      <c r="A38" s="1">
        <v>42621</v>
      </c>
      <c r="B38">
        <v>-8.57</v>
      </c>
      <c r="D38" s="71">
        <v>2678.47</v>
      </c>
    </row>
    <row r="39" spans="1:4" x14ac:dyDescent="0.3">
      <c r="A39" s="1">
        <v>42772</v>
      </c>
      <c r="B39">
        <v>3000</v>
      </c>
    </row>
    <row r="40" spans="1:4" x14ac:dyDescent="0.3">
      <c r="A40" s="1">
        <v>42797</v>
      </c>
      <c r="B40">
        <v>3000</v>
      </c>
    </row>
    <row r="41" spans="1:4" x14ac:dyDescent="0.3">
      <c r="A41" s="1">
        <v>42892</v>
      </c>
      <c r="B41">
        <v>3500</v>
      </c>
    </row>
    <row r="42" spans="1:4" x14ac:dyDescent="0.3">
      <c r="A42" s="1">
        <v>42926</v>
      </c>
      <c r="B42">
        <v>3000</v>
      </c>
    </row>
    <row r="43" spans="1:4" x14ac:dyDescent="0.3">
      <c r="A43" s="1"/>
    </row>
    <row r="44" spans="1:4" x14ac:dyDescent="0.3">
      <c r="A44" s="1"/>
    </row>
  </sheetData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.05" x14ac:dyDescent="0.3"/>
  <cols>
    <col min="1" max="1" width="17.21875" bestFit="1" customWidth="1"/>
    <col min="2" max="2" width="9.6640625" bestFit="1" customWidth="1"/>
    <col min="5" max="6" width="20" customWidth="1"/>
    <col min="7" max="7" width="22.6640625" customWidth="1"/>
    <col min="8" max="8" width="15.88671875" customWidth="1"/>
  </cols>
  <sheetData>
    <row r="1" spans="1:8" ht="16.399999999999999" thickTop="1" thickBot="1" x14ac:dyDescent="0.35">
      <c r="A1" t="s">
        <v>219</v>
      </c>
      <c r="B1">
        <v>-350</v>
      </c>
      <c r="E1" s="19" t="s">
        <v>3</v>
      </c>
      <c r="F1" s="19" t="s">
        <v>4</v>
      </c>
      <c r="G1" s="19" t="s">
        <v>226</v>
      </c>
      <c r="H1" s="19" t="s">
        <v>227</v>
      </c>
    </row>
    <row r="2" spans="1:8" ht="15.75" thickTop="1" x14ac:dyDescent="0.3">
      <c r="A2" t="s">
        <v>219</v>
      </c>
      <c r="B2">
        <v>-562</v>
      </c>
      <c r="F2">
        <v>-21123</v>
      </c>
      <c r="G2" t="s">
        <v>44</v>
      </c>
      <c r="H2" t="s">
        <v>228</v>
      </c>
    </row>
    <row r="3" spans="1:8" x14ac:dyDescent="0.3">
      <c r="A3" t="s">
        <v>220</v>
      </c>
      <c r="B3">
        <v>-3000</v>
      </c>
      <c r="F3">
        <v>1200000</v>
      </c>
      <c r="G3" t="s">
        <v>43</v>
      </c>
      <c r="H3" t="s">
        <v>224</v>
      </c>
    </row>
    <row r="4" spans="1:8" x14ac:dyDescent="0.3">
      <c r="A4" t="s">
        <v>221</v>
      </c>
      <c r="B4">
        <v>-9911</v>
      </c>
      <c r="F4">
        <v>-1190000</v>
      </c>
      <c r="G4" t="s">
        <v>44</v>
      </c>
      <c r="H4" t="s">
        <v>225</v>
      </c>
    </row>
    <row r="5" spans="1:8" x14ac:dyDescent="0.3">
      <c r="A5" t="s">
        <v>222</v>
      </c>
      <c r="B5">
        <v>-7300</v>
      </c>
      <c r="E5" s="1">
        <v>41744</v>
      </c>
      <c r="F5">
        <v>-21951</v>
      </c>
      <c r="G5" t="s">
        <v>44</v>
      </c>
      <c r="H5" t="s">
        <v>244</v>
      </c>
    </row>
    <row r="6" spans="1:8" x14ac:dyDescent="0.3">
      <c r="A6" t="s">
        <v>223</v>
      </c>
      <c r="B6">
        <f>SUM(B1:B5)</f>
        <v>-21123</v>
      </c>
      <c r="E6" s="1">
        <v>41774</v>
      </c>
      <c r="F6">
        <v>-21951</v>
      </c>
      <c r="G6" t="s">
        <v>44</v>
      </c>
      <c r="H6" t="s">
        <v>244</v>
      </c>
    </row>
    <row r="7" spans="1:8" x14ac:dyDescent="0.3">
      <c r="A7" t="s">
        <v>224</v>
      </c>
      <c r="B7">
        <v>1200000</v>
      </c>
      <c r="E7" s="1">
        <v>41805</v>
      </c>
      <c r="F7">
        <v>-21951</v>
      </c>
      <c r="G7" t="s">
        <v>44</v>
      </c>
      <c r="H7" t="s">
        <v>244</v>
      </c>
    </row>
    <row r="8" spans="1:8" x14ac:dyDescent="0.3">
      <c r="A8" t="s">
        <v>225</v>
      </c>
      <c r="B8">
        <v>-1190000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5" sqref="F25"/>
    </sheetView>
  </sheetViews>
  <sheetFormatPr defaultRowHeight="15.05" x14ac:dyDescent="0.3"/>
  <cols>
    <col min="1" max="1" width="12.33203125" customWidth="1"/>
    <col min="8" max="8" width="9.77734375" bestFit="1" customWidth="1"/>
  </cols>
  <sheetData>
    <row r="1" spans="1:9" x14ac:dyDescent="0.3">
      <c r="A1" s="1">
        <v>41729</v>
      </c>
      <c r="B1">
        <v>7500</v>
      </c>
      <c r="C1" t="s">
        <v>239</v>
      </c>
      <c r="G1">
        <v>1</v>
      </c>
      <c r="H1" s="1">
        <v>42017</v>
      </c>
      <c r="I1">
        <v>6950</v>
      </c>
    </row>
    <row r="2" spans="1:9" x14ac:dyDescent="0.3">
      <c r="A2" s="1">
        <v>41765</v>
      </c>
      <c r="B2">
        <v>7500</v>
      </c>
      <c r="C2" t="s">
        <v>239</v>
      </c>
      <c r="G2">
        <v>2</v>
      </c>
      <c r="H2" s="1">
        <v>42051</v>
      </c>
      <c r="I2">
        <v>7000</v>
      </c>
    </row>
    <row r="3" spans="1:9" x14ac:dyDescent="0.3">
      <c r="A3" s="1">
        <v>41796</v>
      </c>
      <c r="B3">
        <v>7500</v>
      </c>
      <c r="C3" t="s">
        <v>239</v>
      </c>
      <c r="G3">
        <v>3</v>
      </c>
      <c r="H3" s="1">
        <v>42071</v>
      </c>
      <c r="I3">
        <v>7300</v>
      </c>
    </row>
    <row r="4" spans="1:9" x14ac:dyDescent="0.3">
      <c r="A4" s="1">
        <v>41827</v>
      </c>
      <c r="B4">
        <v>7500</v>
      </c>
      <c r="C4" t="s">
        <v>239</v>
      </c>
      <c r="G4">
        <v>4</v>
      </c>
      <c r="H4" s="1">
        <v>42102</v>
      </c>
      <c r="I4">
        <v>7500</v>
      </c>
    </row>
    <row r="5" spans="1:9" x14ac:dyDescent="0.3">
      <c r="A5" s="1">
        <v>41859</v>
      </c>
      <c r="B5">
        <v>7500</v>
      </c>
      <c r="C5" t="s">
        <v>239</v>
      </c>
      <c r="G5">
        <v>5</v>
      </c>
      <c r="H5" s="1">
        <v>42132</v>
      </c>
      <c r="I5">
        <v>7700</v>
      </c>
    </row>
    <row r="6" spans="1:9" x14ac:dyDescent="0.3">
      <c r="A6" s="1">
        <v>41890</v>
      </c>
      <c r="B6">
        <v>7500</v>
      </c>
      <c r="C6" t="s">
        <v>239</v>
      </c>
      <c r="G6">
        <v>6</v>
      </c>
      <c r="H6" s="1">
        <v>42163</v>
      </c>
      <c r="I6">
        <v>8000</v>
      </c>
    </row>
    <row r="7" spans="1:9" x14ac:dyDescent="0.3">
      <c r="A7" s="1">
        <v>41920</v>
      </c>
      <c r="B7">
        <v>7500</v>
      </c>
      <c r="C7" t="s">
        <v>239</v>
      </c>
      <c r="G7">
        <v>7</v>
      </c>
      <c r="H7" s="1">
        <v>42193</v>
      </c>
      <c r="I7">
        <v>8325</v>
      </c>
    </row>
    <row r="8" spans="1:9" x14ac:dyDescent="0.3">
      <c r="A8" s="1">
        <v>41951</v>
      </c>
      <c r="B8">
        <v>7500</v>
      </c>
      <c r="C8" t="s">
        <v>239</v>
      </c>
      <c r="G8">
        <v>8</v>
      </c>
      <c r="H8" s="1">
        <v>42226</v>
      </c>
      <c r="I8">
        <v>8475</v>
      </c>
    </row>
    <row r="9" spans="1:9" x14ac:dyDescent="0.3">
      <c r="A9" s="1">
        <v>41981</v>
      </c>
      <c r="B9">
        <v>7500</v>
      </c>
      <c r="C9" t="s">
        <v>239</v>
      </c>
      <c r="G9">
        <v>9</v>
      </c>
      <c r="H9" s="1">
        <v>42255</v>
      </c>
      <c r="I9">
        <v>8625</v>
      </c>
    </row>
    <row r="10" spans="1:9" x14ac:dyDescent="0.3">
      <c r="A10" s="1">
        <v>42012</v>
      </c>
      <c r="B10">
        <v>7500</v>
      </c>
      <c r="C10" t="s">
        <v>239</v>
      </c>
      <c r="G10">
        <v>10</v>
      </c>
      <c r="H10" s="1">
        <v>42285</v>
      </c>
      <c r="I10">
        <v>8600</v>
      </c>
    </row>
    <row r="11" spans="1:9" x14ac:dyDescent="0.3">
      <c r="A11" s="1">
        <v>42043</v>
      </c>
      <c r="B11">
        <v>7500</v>
      </c>
      <c r="C11" t="s">
        <v>239</v>
      </c>
      <c r="G11">
        <v>11</v>
      </c>
      <c r="H11" s="1">
        <v>42316</v>
      </c>
      <c r="I11">
        <v>8925</v>
      </c>
    </row>
    <row r="12" spans="1:9" x14ac:dyDescent="0.3">
      <c r="A12" s="1">
        <v>42071</v>
      </c>
      <c r="B12">
        <v>7500</v>
      </c>
      <c r="C12" t="s">
        <v>239</v>
      </c>
      <c r="G12">
        <v>12</v>
      </c>
      <c r="H12" s="1">
        <v>42345</v>
      </c>
      <c r="I12">
        <v>9200</v>
      </c>
    </row>
    <row r="13" spans="1:9" x14ac:dyDescent="0.3">
      <c r="A13" s="1">
        <v>42102</v>
      </c>
      <c r="B13">
        <v>7500</v>
      </c>
      <c r="C13" t="s">
        <v>239</v>
      </c>
      <c r="G13">
        <v>13</v>
      </c>
      <c r="H13" s="1">
        <v>42376</v>
      </c>
      <c r="I13">
        <v>9250</v>
      </c>
    </row>
    <row r="14" spans="1:9" x14ac:dyDescent="0.3">
      <c r="A14" s="1">
        <v>42132</v>
      </c>
      <c r="B14">
        <v>7500</v>
      </c>
      <c r="C14" t="s">
        <v>239</v>
      </c>
      <c r="G14">
        <v>14</v>
      </c>
      <c r="H14" s="1">
        <v>42407</v>
      </c>
      <c r="I14">
        <v>9445</v>
      </c>
    </row>
    <row r="15" spans="1:9" x14ac:dyDescent="0.3">
      <c r="A15" s="1">
        <v>42163</v>
      </c>
      <c r="B15">
        <v>7500</v>
      </c>
      <c r="C15" t="s">
        <v>239</v>
      </c>
      <c r="G15">
        <v>15</v>
      </c>
      <c r="H15" s="1">
        <v>42436</v>
      </c>
      <c r="I15">
        <v>9555</v>
      </c>
    </row>
    <row r="16" spans="1:9" x14ac:dyDescent="0.3">
      <c r="A16" s="1">
        <v>42193</v>
      </c>
      <c r="B16">
        <v>7500</v>
      </c>
      <c r="C16" t="s">
        <v>239</v>
      </c>
      <c r="G16">
        <v>16</v>
      </c>
      <c r="H16" s="1">
        <v>42467</v>
      </c>
      <c r="I16">
        <v>9475</v>
      </c>
    </row>
    <row r="17" spans="1:9" x14ac:dyDescent="0.3">
      <c r="A17" s="1">
        <v>42224</v>
      </c>
      <c r="B17">
        <v>7500</v>
      </c>
      <c r="C17" t="s">
        <v>239</v>
      </c>
      <c r="G17">
        <v>17</v>
      </c>
      <c r="H17" s="1">
        <v>42497</v>
      </c>
      <c r="I17">
        <v>9650</v>
      </c>
    </row>
    <row r="18" spans="1:9" x14ac:dyDescent="0.3">
      <c r="A18" s="1">
        <v>42224</v>
      </c>
      <c r="B18">
        <v>7500</v>
      </c>
      <c r="C18" t="s">
        <v>239</v>
      </c>
      <c r="G18">
        <v>18</v>
      </c>
      <c r="H18" s="1">
        <v>42528</v>
      </c>
      <c r="I18">
        <v>9815</v>
      </c>
    </row>
    <row r="19" spans="1:9" x14ac:dyDescent="0.3">
      <c r="A19" s="1">
        <v>42255</v>
      </c>
      <c r="B19">
        <v>7500</v>
      </c>
      <c r="C19" t="s">
        <v>239</v>
      </c>
      <c r="G19">
        <v>19</v>
      </c>
      <c r="H19" s="1">
        <v>42558</v>
      </c>
      <c r="I19">
        <v>9950</v>
      </c>
    </row>
    <row r="20" spans="1:9" x14ac:dyDescent="0.3">
      <c r="A20" s="1">
        <v>42285</v>
      </c>
      <c r="B20">
        <v>7500</v>
      </c>
      <c r="C20" t="s">
        <v>239</v>
      </c>
      <c r="G20">
        <v>20</v>
      </c>
      <c r="H20" s="1">
        <v>42589</v>
      </c>
      <c r="I20">
        <v>10000</v>
      </c>
    </row>
    <row r="22" spans="1:9" x14ac:dyDescent="0.3">
      <c r="I22">
        <f>SUM(I1:I20)</f>
        <v>173740</v>
      </c>
    </row>
    <row r="23" spans="1:9" x14ac:dyDescent="0.3">
      <c r="I23">
        <v>190000</v>
      </c>
    </row>
    <row r="24" spans="1:9" x14ac:dyDescent="0.3">
      <c r="I24">
        <f>I23-I22</f>
        <v>16260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4" sqref="B24"/>
    </sheetView>
  </sheetViews>
  <sheetFormatPr defaultRowHeight="15.05" x14ac:dyDescent="0.3"/>
  <cols>
    <col min="1" max="1" width="13.5546875" bestFit="1" customWidth="1"/>
    <col min="2" max="2" width="14" bestFit="1" customWidth="1"/>
    <col min="3" max="3" width="26.5546875" customWidth="1"/>
    <col min="5" max="5" width="22" bestFit="1" customWidth="1"/>
    <col min="6" max="6" width="9.5546875" bestFit="1" customWidth="1"/>
    <col min="8" max="8" width="21.44140625" bestFit="1" customWidth="1"/>
  </cols>
  <sheetData>
    <row r="1" spans="1:8" x14ac:dyDescent="0.3">
      <c r="A1" t="s">
        <v>361</v>
      </c>
      <c r="E1" t="s">
        <v>372</v>
      </c>
      <c r="F1" t="s">
        <v>371</v>
      </c>
      <c r="H1" t="s">
        <v>374</v>
      </c>
    </row>
    <row r="2" spans="1:8" x14ac:dyDescent="0.3">
      <c r="A2">
        <v>2010</v>
      </c>
      <c r="B2" t="s">
        <v>366</v>
      </c>
      <c r="C2">
        <v>12</v>
      </c>
      <c r="E2">
        <v>95.19</v>
      </c>
      <c r="F2" s="1">
        <v>42886</v>
      </c>
      <c r="H2">
        <f>C10*E2 + C12*E2 + C13*E2</f>
        <v>14744.331302999999</v>
      </c>
    </row>
    <row r="3" spans="1:8" x14ac:dyDescent="0.3">
      <c r="A3">
        <v>2012</v>
      </c>
      <c r="B3" t="s">
        <v>366</v>
      </c>
      <c r="C3">
        <v>12</v>
      </c>
    </row>
    <row r="4" spans="1:8" x14ac:dyDescent="0.3">
      <c r="A4">
        <v>2013</v>
      </c>
      <c r="B4" t="s">
        <v>366</v>
      </c>
      <c r="C4">
        <v>12</v>
      </c>
      <c r="E4" t="s">
        <v>373</v>
      </c>
      <c r="H4" t="s">
        <v>375</v>
      </c>
    </row>
    <row r="5" spans="1:8" x14ac:dyDescent="0.3">
      <c r="A5">
        <v>2013</v>
      </c>
      <c r="B5" t="s">
        <v>367</v>
      </c>
      <c r="C5">
        <v>4</v>
      </c>
      <c r="E5">
        <v>72</v>
      </c>
      <c r="H5">
        <f>H2*E5</f>
        <v>1061591.8538159998</v>
      </c>
    </row>
    <row r="6" spans="1:8" x14ac:dyDescent="0.3">
      <c r="A6">
        <v>2014</v>
      </c>
      <c r="B6" t="s">
        <v>366</v>
      </c>
      <c r="C6">
        <v>12</v>
      </c>
    </row>
    <row r="7" spans="1:8" x14ac:dyDescent="0.3">
      <c r="A7">
        <v>2015</v>
      </c>
      <c r="B7" t="s">
        <v>368</v>
      </c>
      <c r="C7">
        <v>12</v>
      </c>
    </row>
    <row r="8" spans="1:8" x14ac:dyDescent="0.3">
      <c r="A8">
        <v>2016</v>
      </c>
      <c r="B8" t="s">
        <v>369</v>
      </c>
      <c r="C8">
        <v>2</v>
      </c>
      <c r="H8" t="s">
        <v>376</v>
      </c>
    </row>
    <row r="9" spans="1:8" x14ac:dyDescent="0.3">
      <c r="A9">
        <v>2017</v>
      </c>
      <c r="B9" t="s">
        <v>370</v>
      </c>
      <c r="C9">
        <v>4</v>
      </c>
      <c r="H9">
        <f>H5 - (C13*E2*E5)</f>
        <v>760029.93381599989</v>
      </c>
    </row>
    <row r="10" spans="1:8" x14ac:dyDescent="0.3">
      <c r="B10" t="s">
        <v>248</v>
      </c>
      <c r="C10">
        <f>SUM(C2:C9)</f>
        <v>70</v>
      </c>
    </row>
    <row r="12" spans="1:8" x14ac:dyDescent="0.3">
      <c r="A12" t="s">
        <v>362</v>
      </c>
      <c r="B12" t="s">
        <v>363</v>
      </c>
      <c r="C12">
        <v>40.893700000000003</v>
      </c>
      <c r="D12" t="s">
        <v>364</v>
      </c>
    </row>
    <row r="13" spans="1:8" x14ac:dyDescent="0.3">
      <c r="A13" t="s">
        <v>365</v>
      </c>
      <c r="C13">
        <v>44</v>
      </c>
      <c r="D13" t="s">
        <v>364</v>
      </c>
    </row>
    <row r="16" spans="1:8" x14ac:dyDescent="0.3">
      <c r="A16" t="s">
        <v>377</v>
      </c>
    </row>
    <row r="17" spans="1:2" x14ac:dyDescent="0.3">
      <c r="A17" t="s">
        <v>378</v>
      </c>
    </row>
    <row r="18" spans="1:2" x14ac:dyDescent="0.3">
      <c r="A18" t="s">
        <v>379</v>
      </c>
    </row>
    <row r="21" spans="1:2" x14ac:dyDescent="0.3">
      <c r="A21" t="s">
        <v>362</v>
      </c>
      <c r="B21" t="s">
        <v>380</v>
      </c>
    </row>
    <row r="23" spans="1:2" x14ac:dyDescent="0.3">
      <c r="A23" t="s">
        <v>381</v>
      </c>
      <c r="B23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3" workbookViewId="0">
      <selection activeCell="F17" sqref="F17"/>
    </sheetView>
  </sheetViews>
  <sheetFormatPr defaultRowHeight="15.05" x14ac:dyDescent="0.3"/>
  <cols>
    <col min="1" max="1" width="15.109375" bestFit="1" customWidth="1"/>
    <col min="3" max="3" width="14.33203125" bestFit="1" customWidth="1"/>
    <col min="4" max="4" width="14.21875" bestFit="1" customWidth="1"/>
    <col min="5" max="5" width="14.33203125" bestFit="1" customWidth="1"/>
    <col min="6" max="6" width="23.109375" customWidth="1"/>
    <col min="7" max="7" width="46" bestFit="1" customWidth="1"/>
  </cols>
  <sheetData>
    <row r="1" spans="1:6" x14ac:dyDescent="0.3">
      <c r="A1" s="57" t="s">
        <v>3</v>
      </c>
      <c r="B1" s="57" t="s">
        <v>4</v>
      </c>
      <c r="C1" s="57" t="s">
        <v>5</v>
      </c>
      <c r="D1" s="57" t="s">
        <v>6</v>
      </c>
      <c r="E1" s="57" t="s">
        <v>54</v>
      </c>
      <c r="F1" s="57" t="s">
        <v>183</v>
      </c>
    </row>
    <row r="2" spans="1:6" x14ac:dyDescent="0.3">
      <c r="A2" t="s">
        <v>0</v>
      </c>
      <c r="B2">
        <v>50000</v>
      </c>
      <c r="C2" t="s">
        <v>7</v>
      </c>
      <c r="D2" t="s">
        <v>9</v>
      </c>
    </row>
    <row r="3" spans="1:6" x14ac:dyDescent="0.3">
      <c r="A3" t="s">
        <v>0</v>
      </c>
      <c r="B3">
        <v>30000</v>
      </c>
      <c r="C3" t="s">
        <v>7</v>
      </c>
      <c r="D3" t="s">
        <v>11</v>
      </c>
    </row>
    <row r="4" spans="1:6" x14ac:dyDescent="0.3">
      <c r="A4" s="1">
        <v>40634</v>
      </c>
      <c r="B4">
        <v>100000</v>
      </c>
      <c r="C4" t="s">
        <v>7</v>
      </c>
      <c r="D4" t="s">
        <v>9</v>
      </c>
    </row>
    <row r="5" spans="1:6" x14ac:dyDescent="0.3">
      <c r="A5" s="1">
        <v>40645</v>
      </c>
      <c r="B5">
        <v>100000</v>
      </c>
      <c r="C5" t="s">
        <v>2</v>
      </c>
      <c r="D5" t="s">
        <v>7</v>
      </c>
    </row>
    <row r="6" spans="1:6" x14ac:dyDescent="0.3">
      <c r="A6" s="1">
        <v>40646</v>
      </c>
      <c r="B6">
        <v>100000</v>
      </c>
      <c r="C6" t="s">
        <v>7</v>
      </c>
      <c r="D6" t="s">
        <v>8</v>
      </c>
    </row>
    <row r="7" spans="1:6" x14ac:dyDescent="0.3">
      <c r="A7" s="1">
        <v>40668</v>
      </c>
      <c r="B7">
        <v>201000</v>
      </c>
      <c r="C7" t="s">
        <v>8</v>
      </c>
      <c r="D7" t="s">
        <v>7</v>
      </c>
    </row>
    <row r="8" spans="1:6" x14ac:dyDescent="0.3">
      <c r="A8" s="1">
        <v>40668</v>
      </c>
      <c r="B8">
        <v>100000</v>
      </c>
      <c r="C8" t="s">
        <v>7</v>
      </c>
      <c r="D8" t="s">
        <v>2</v>
      </c>
    </row>
    <row r="9" spans="1:6" x14ac:dyDescent="0.3">
      <c r="A9" s="1">
        <v>40669</v>
      </c>
      <c r="B9">
        <v>100000</v>
      </c>
      <c r="C9" t="s">
        <v>7</v>
      </c>
      <c r="D9" t="s">
        <v>2</v>
      </c>
    </row>
    <row r="10" spans="1:6" x14ac:dyDescent="0.3">
      <c r="A10" s="1">
        <v>40701</v>
      </c>
      <c r="B10">
        <v>200000</v>
      </c>
      <c r="C10" t="s">
        <v>2</v>
      </c>
      <c r="D10" t="s">
        <v>7</v>
      </c>
    </row>
    <row r="11" spans="1:6" x14ac:dyDescent="0.3">
      <c r="A11" s="1">
        <v>40706</v>
      </c>
      <c r="B11">
        <v>200000</v>
      </c>
      <c r="C11" t="s">
        <v>7</v>
      </c>
      <c r="D11" t="s">
        <v>9</v>
      </c>
      <c r="E11" t="s">
        <v>9</v>
      </c>
      <c r="F11" t="s">
        <v>263</v>
      </c>
    </row>
    <row r="12" spans="1:6" x14ac:dyDescent="0.3">
      <c r="B12">
        <v>1500</v>
      </c>
      <c r="C12" t="s">
        <v>19</v>
      </c>
      <c r="D12" t="s">
        <v>7</v>
      </c>
    </row>
    <row r="13" spans="1:6" x14ac:dyDescent="0.3">
      <c r="A13" s="1">
        <v>40792</v>
      </c>
      <c r="B13">
        <v>1500</v>
      </c>
      <c r="C13" t="s">
        <v>7</v>
      </c>
      <c r="D13" t="s">
        <v>19</v>
      </c>
    </row>
    <row r="14" spans="1:6" x14ac:dyDescent="0.3">
      <c r="B14">
        <v>-500</v>
      </c>
      <c r="C14" t="s">
        <v>13</v>
      </c>
      <c r="D14" t="s">
        <v>7</v>
      </c>
      <c r="E14" t="s">
        <v>13</v>
      </c>
      <c r="F14" t="s">
        <v>20</v>
      </c>
    </row>
    <row r="15" spans="1:6" x14ac:dyDescent="0.3">
      <c r="A15" s="1">
        <v>40644</v>
      </c>
      <c r="B15">
        <v>50000</v>
      </c>
      <c r="C15">
        <v>50000</v>
      </c>
      <c r="E15" t="s">
        <v>1</v>
      </c>
      <c r="F15" t="s">
        <v>9</v>
      </c>
    </row>
    <row r="16" spans="1:6" x14ac:dyDescent="0.3">
      <c r="A16" s="1">
        <v>40646</v>
      </c>
      <c r="B16">
        <v>250000</v>
      </c>
      <c r="C16">
        <v>250000</v>
      </c>
      <c r="E16" t="s">
        <v>10</v>
      </c>
      <c r="F16" t="s">
        <v>9</v>
      </c>
    </row>
    <row r="17" spans="1:7" x14ac:dyDescent="0.3">
      <c r="A17" s="1">
        <v>40756</v>
      </c>
      <c r="B17">
        <v>50000</v>
      </c>
      <c r="D17">
        <v>50000</v>
      </c>
      <c r="E17" t="s">
        <v>7</v>
      </c>
      <c r="F17" t="s">
        <v>1</v>
      </c>
    </row>
    <row r="18" spans="1:7" x14ac:dyDescent="0.3">
      <c r="A18" s="1">
        <v>40728</v>
      </c>
      <c r="B18">
        <v>20000</v>
      </c>
      <c r="D18">
        <v>20000</v>
      </c>
      <c r="E18" t="s">
        <v>7</v>
      </c>
      <c r="F18" t="s">
        <v>2</v>
      </c>
      <c r="G18" t="s">
        <v>21</v>
      </c>
    </row>
    <row r="19" spans="1:7" x14ac:dyDescent="0.3">
      <c r="A19" t="s">
        <v>22</v>
      </c>
      <c r="B19" t="s">
        <v>12</v>
      </c>
      <c r="C19" t="s">
        <v>12</v>
      </c>
      <c r="E19" t="s">
        <v>13</v>
      </c>
      <c r="F19" t="s">
        <v>7</v>
      </c>
      <c r="G19" t="s">
        <v>23</v>
      </c>
    </row>
    <row r="20" spans="1:7" x14ac:dyDescent="0.3">
      <c r="B20">
        <v>100</v>
      </c>
      <c r="C20">
        <v>100</v>
      </c>
      <c r="E20" t="s">
        <v>1</v>
      </c>
      <c r="F20" t="s">
        <v>7</v>
      </c>
      <c r="G20" t="s">
        <v>15</v>
      </c>
    </row>
    <row r="21" spans="1:7" x14ac:dyDescent="0.3">
      <c r="B21">
        <v>500</v>
      </c>
      <c r="C21">
        <v>500</v>
      </c>
      <c r="E21" t="s">
        <v>16</v>
      </c>
      <c r="F21" t="s">
        <v>7</v>
      </c>
      <c r="G21" t="s">
        <v>17</v>
      </c>
    </row>
    <row r="22" spans="1:7" x14ac:dyDescent="0.3">
      <c r="A22" s="1">
        <v>40793</v>
      </c>
      <c r="B22">
        <v>10000</v>
      </c>
      <c r="C22">
        <v>10000</v>
      </c>
      <c r="E22" t="s">
        <v>1</v>
      </c>
      <c r="F22" t="s">
        <v>7</v>
      </c>
    </row>
    <row r="23" spans="1:7" x14ac:dyDescent="0.3">
      <c r="A23" s="1">
        <v>40793</v>
      </c>
      <c r="B23">
        <v>20000</v>
      </c>
      <c r="D23">
        <v>20000</v>
      </c>
      <c r="E23" t="s">
        <v>7</v>
      </c>
      <c r="F23" t="s">
        <v>2</v>
      </c>
      <c r="G23" t="s">
        <v>24</v>
      </c>
    </row>
    <row r="24" spans="1:7" x14ac:dyDescent="0.3">
      <c r="A24" s="1">
        <v>40822</v>
      </c>
      <c r="B24">
        <v>20000</v>
      </c>
      <c r="C24">
        <v>20000</v>
      </c>
      <c r="E24" t="s">
        <v>1</v>
      </c>
      <c r="F24" t="s">
        <v>7</v>
      </c>
    </row>
    <row r="25" spans="1:7" x14ac:dyDescent="0.3">
      <c r="A25" s="1" t="s">
        <v>34</v>
      </c>
      <c r="B25">
        <v>21000</v>
      </c>
      <c r="C25">
        <v>21000</v>
      </c>
      <c r="E25" t="s">
        <v>1</v>
      </c>
      <c r="F25" t="s">
        <v>7</v>
      </c>
      <c r="G25" t="s">
        <v>25</v>
      </c>
    </row>
    <row r="26" spans="1:7" x14ac:dyDescent="0.3">
      <c r="A26" s="1">
        <v>40819</v>
      </c>
      <c r="B26">
        <v>1000</v>
      </c>
      <c r="D26">
        <v>1000</v>
      </c>
      <c r="E26" t="s">
        <v>7</v>
      </c>
      <c r="F26" t="s">
        <v>2</v>
      </c>
      <c r="G26" t="s">
        <v>30</v>
      </c>
    </row>
    <row r="27" spans="1:7" x14ac:dyDescent="0.3">
      <c r="A27" s="1">
        <v>40819</v>
      </c>
      <c r="B27">
        <v>500</v>
      </c>
      <c r="D27">
        <v>500</v>
      </c>
      <c r="E27" t="s">
        <v>7</v>
      </c>
      <c r="F27" t="s">
        <v>13</v>
      </c>
      <c r="G27" t="s">
        <v>30</v>
      </c>
    </row>
    <row r="28" spans="1:7" x14ac:dyDescent="0.3">
      <c r="A28" s="1">
        <v>40819</v>
      </c>
      <c r="B28">
        <v>500</v>
      </c>
      <c r="D28">
        <v>500</v>
      </c>
      <c r="E28" t="s">
        <v>7</v>
      </c>
      <c r="F28" t="s">
        <v>27</v>
      </c>
      <c r="G28" t="s">
        <v>30</v>
      </c>
    </row>
    <row r="29" spans="1:7" x14ac:dyDescent="0.3">
      <c r="A29" s="1">
        <v>40819</v>
      </c>
      <c r="B29">
        <v>1000</v>
      </c>
      <c r="C29">
        <v>1000</v>
      </c>
      <c r="E29" t="s">
        <v>28</v>
      </c>
      <c r="F29" t="s">
        <v>7</v>
      </c>
      <c r="G29" t="s">
        <v>29</v>
      </c>
    </row>
    <row r="30" spans="1:7" x14ac:dyDescent="0.3">
      <c r="A30" s="1">
        <v>40819</v>
      </c>
      <c r="B30">
        <v>900</v>
      </c>
      <c r="D30">
        <v>900</v>
      </c>
      <c r="E30" t="s">
        <v>7</v>
      </c>
      <c r="F30" t="s">
        <v>27</v>
      </c>
      <c r="G30" t="s">
        <v>33</v>
      </c>
    </row>
    <row r="31" spans="1:7" x14ac:dyDescent="0.3">
      <c r="A31" s="1">
        <v>40826</v>
      </c>
      <c r="B31">
        <v>20000</v>
      </c>
      <c r="D31">
        <v>20000</v>
      </c>
      <c r="E31" t="s">
        <v>7</v>
      </c>
      <c r="F31" t="s">
        <v>2</v>
      </c>
      <c r="G31" t="s">
        <v>31</v>
      </c>
    </row>
    <row r="32" spans="1:7" x14ac:dyDescent="0.3">
      <c r="A32" s="1">
        <v>40818</v>
      </c>
      <c r="B32">
        <v>19000</v>
      </c>
      <c r="D32">
        <v>19000</v>
      </c>
      <c r="E32" t="s">
        <v>7</v>
      </c>
      <c r="F32" t="s">
        <v>2</v>
      </c>
      <c r="G32" t="s">
        <v>32</v>
      </c>
    </row>
    <row r="33" spans="1:7" x14ac:dyDescent="0.3">
      <c r="A33" s="1">
        <v>40819</v>
      </c>
      <c r="B33">
        <v>1000</v>
      </c>
      <c r="D33">
        <v>1000</v>
      </c>
      <c r="E33" t="s">
        <v>7</v>
      </c>
      <c r="F33" t="s">
        <v>1</v>
      </c>
      <c r="G33" t="s">
        <v>30</v>
      </c>
    </row>
    <row r="34" spans="1:7" ht="14.9" customHeight="1" x14ac:dyDescent="0.3">
      <c r="A34" s="1">
        <v>41151</v>
      </c>
      <c r="B34">
        <v>-15960</v>
      </c>
      <c r="C34" t="s">
        <v>27</v>
      </c>
      <c r="D34" t="s">
        <v>28</v>
      </c>
      <c r="E34" t="s">
        <v>7</v>
      </c>
      <c r="F34" t="s">
        <v>38</v>
      </c>
    </row>
    <row r="35" spans="1:7" x14ac:dyDescent="0.3">
      <c r="A35" s="1">
        <v>41163</v>
      </c>
      <c r="B35">
        <v>15960</v>
      </c>
      <c r="C35" t="s">
        <v>27</v>
      </c>
      <c r="D35" t="s">
        <v>7</v>
      </c>
      <c r="E35" t="s">
        <v>27</v>
      </c>
      <c r="F35" t="s">
        <v>38</v>
      </c>
    </row>
    <row r="36" spans="1:7" x14ac:dyDescent="0.3">
      <c r="A36" t="s">
        <v>35</v>
      </c>
      <c r="B36">
        <v>-50000</v>
      </c>
      <c r="C36" t="s">
        <v>37</v>
      </c>
      <c r="D36" t="s">
        <v>7</v>
      </c>
      <c r="E36" t="s">
        <v>37</v>
      </c>
    </row>
    <row r="37" spans="1:7" x14ac:dyDescent="0.3">
      <c r="A37" s="1">
        <v>41340</v>
      </c>
      <c r="B37">
        <v>20000</v>
      </c>
      <c r="C37" t="s">
        <v>7</v>
      </c>
      <c r="D37" t="s">
        <v>37</v>
      </c>
      <c r="E37" t="s">
        <v>37</v>
      </c>
    </row>
    <row r="38" spans="1:7" x14ac:dyDescent="0.3">
      <c r="A38" s="5">
        <v>41180</v>
      </c>
      <c r="B38">
        <v>30000</v>
      </c>
      <c r="C38" t="s">
        <v>7</v>
      </c>
      <c r="D38" t="s">
        <v>37</v>
      </c>
      <c r="E38" t="s">
        <v>37</v>
      </c>
    </row>
    <row r="39" spans="1:7" x14ac:dyDescent="0.3">
      <c r="A39" s="1">
        <v>41401</v>
      </c>
      <c r="B39">
        <v>5700</v>
      </c>
      <c r="C39" t="s">
        <v>7</v>
      </c>
      <c r="D39" t="s">
        <v>2</v>
      </c>
      <c r="E39" t="s">
        <v>2</v>
      </c>
      <c r="F39" t="s">
        <v>185</v>
      </c>
    </row>
    <row r="40" spans="1:7" x14ac:dyDescent="0.3">
      <c r="A40" s="1">
        <v>41401</v>
      </c>
      <c r="B40">
        <v>-5700</v>
      </c>
      <c r="C40" t="s">
        <v>2</v>
      </c>
      <c r="D40" t="s">
        <v>7</v>
      </c>
      <c r="E40" t="s">
        <v>2</v>
      </c>
      <c r="F40" t="s">
        <v>185</v>
      </c>
    </row>
    <row r="41" spans="1:7" x14ac:dyDescent="0.3">
      <c r="A41" s="1">
        <v>41406</v>
      </c>
      <c r="B41">
        <v>-20000</v>
      </c>
      <c r="C41" t="s">
        <v>186</v>
      </c>
      <c r="D41" t="s">
        <v>7</v>
      </c>
      <c r="E41" t="s">
        <v>186</v>
      </c>
    </row>
    <row r="42" spans="1:7" x14ac:dyDescent="0.3">
      <c r="A42" s="1">
        <v>41413</v>
      </c>
      <c r="B42">
        <v>-4555</v>
      </c>
      <c r="C42" t="s">
        <v>36</v>
      </c>
      <c r="D42" t="s">
        <v>7</v>
      </c>
      <c r="E42" t="s">
        <v>36</v>
      </c>
      <c r="F42" t="s">
        <v>190</v>
      </c>
    </row>
    <row r="43" spans="1:7" x14ac:dyDescent="0.3">
      <c r="A43" s="1">
        <v>41417</v>
      </c>
      <c r="B43">
        <v>18000</v>
      </c>
      <c r="C43" t="s">
        <v>7</v>
      </c>
      <c r="D43" t="s">
        <v>186</v>
      </c>
      <c r="E43" t="s">
        <v>186</v>
      </c>
    </row>
    <row r="44" spans="1:7" x14ac:dyDescent="0.3">
      <c r="A44" s="1">
        <v>41431</v>
      </c>
      <c r="B44">
        <v>4555</v>
      </c>
      <c r="C44" t="s">
        <v>7</v>
      </c>
      <c r="D44" t="s">
        <v>36</v>
      </c>
      <c r="E44" t="s">
        <v>36</v>
      </c>
      <c r="F44" t="s">
        <v>190</v>
      </c>
    </row>
    <row r="45" spans="1:7" x14ac:dyDescent="0.3">
      <c r="A45" s="1">
        <v>41431</v>
      </c>
      <c r="B45">
        <v>1500</v>
      </c>
      <c r="C45" t="s">
        <v>7</v>
      </c>
      <c r="D45" t="s">
        <v>186</v>
      </c>
      <c r="E45" t="s">
        <v>186</v>
      </c>
    </row>
    <row r="46" spans="1:7" x14ac:dyDescent="0.3">
      <c r="A46" s="1">
        <v>41431</v>
      </c>
      <c r="B46">
        <v>500</v>
      </c>
      <c r="C46" t="s">
        <v>7</v>
      </c>
      <c r="D46" t="s">
        <v>186</v>
      </c>
      <c r="E46" t="s">
        <v>186</v>
      </c>
      <c r="F46" t="s">
        <v>191</v>
      </c>
    </row>
    <row r="47" spans="1:7" x14ac:dyDescent="0.3">
      <c r="A47" s="1">
        <v>41413</v>
      </c>
      <c r="B47">
        <v>2900</v>
      </c>
      <c r="C47" t="s">
        <v>7</v>
      </c>
      <c r="D47" t="s">
        <v>187</v>
      </c>
      <c r="E47" t="s">
        <v>187</v>
      </c>
      <c r="F47" t="s">
        <v>188</v>
      </c>
    </row>
    <row r="48" spans="1:7" x14ac:dyDescent="0.3">
      <c r="A48" s="1">
        <v>41412</v>
      </c>
      <c r="B48">
        <v>500</v>
      </c>
      <c r="C48" t="s">
        <v>7</v>
      </c>
      <c r="D48" t="s">
        <v>187</v>
      </c>
      <c r="E48" t="s">
        <v>187</v>
      </c>
      <c r="F48" t="s">
        <v>189</v>
      </c>
    </row>
    <row r="49" spans="1:6" x14ac:dyDescent="0.3">
      <c r="A49" t="s">
        <v>35</v>
      </c>
      <c r="B49">
        <v>-150000</v>
      </c>
      <c r="C49" t="s">
        <v>13</v>
      </c>
      <c r="D49" t="s">
        <v>7</v>
      </c>
      <c r="E49" t="s">
        <v>13</v>
      </c>
    </row>
    <row r="50" spans="1:6" x14ac:dyDescent="0.3">
      <c r="A50" s="1">
        <v>41365</v>
      </c>
      <c r="B50">
        <v>50000</v>
      </c>
      <c r="C50" t="s">
        <v>7</v>
      </c>
      <c r="D50" t="s">
        <v>13</v>
      </c>
      <c r="E50" t="s">
        <v>13</v>
      </c>
      <c r="F50" t="s">
        <v>184</v>
      </c>
    </row>
    <row r="51" spans="1:6" x14ac:dyDescent="0.3">
      <c r="A51" s="1">
        <v>41387</v>
      </c>
      <c r="B51">
        <v>50000</v>
      </c>
      <c r="C51" t="s">
        <v>7</v>
      </c>
      <c r="D51" t="s">
        <v>13</v>
      </c>
      <c r="E51" t="s">
        <v>13</v>
      </c>
      <c r="F51" t="s">
        <v>184</v>
      </c>
    </row>
    <row r="52" spans="1:6" x14ac:dyDescent="0.3">
      <c r="A52" s="1">
        <v>41391</v>
      </c>
      <c r="B52">
        <v>50000</v>
      </c>
      <c r="C52" t="s">
        <v>7</v>
      </c>
      <c r="D52" t="s">
        <v>13</v>
      </c>
      <c r="E52" t="s">
        <v>13</v>
      </c>
      <c r="F52" t="s">
        <v>184</v>
      </c>
    </row>
    <row r="53" spans="1:6" x14ac:dyDescent="0.3">
      <c r="A53" t="s">
        <v>35</v>
      </c>
      <c r="B53">
        <v>-20000</v>
      </c>
      <c r="C53" t="s">
        <v>36</v>
      </c>
      <c r="D53" t="s">
        <v>7</v>
      </c>
      <c r="E53" t="s">
        <v>36</v>
      </c>
    </row>
    <row r="54" spans="1:6" ht="14.9" customHeight="1" x14ac:dyDescent="0.3">
      <c r="A54" t="s">
        <v>39</v>
      </c>
      <c r="B54">
        <v>40000</v>
      </c>
      <c r="C54" t="s">
        <v>7</v>
      </c>
      <c r="D54" t="s">
        <v>36</v>
      </c>
      <c r="E54" t="s">
        <v>36</v>
      </c>
    </row>
    <row r="55" spans="1:6" ht="14.9" customHeight="1" x14ac:dyDescent="0.3">
      <c r="A55" t="s">
        <v>39</v>
      </c>
      <c r="B55">
        <v>-30000</v>
      </c>
      <c r="C55" t="s">
        <v>36</v>
      </c>
      <c r="D55" t="s">
        <v>7</v>
      </c>
      <c r="E55" t="s">
        <v>36</v>
      </c>
    </row>
    <row r="56" spans="1:6" ht="14.9" customHeight="1" x14ac:dyDescent="0.3">
      <c r="B56">
        <v>20000</v>
      </c>
      <c r="C56" t="s">
        <v>7</v>
      </c>
      <c r="D56" t="s">
        <v>36</v>
      </c>
      <c r="E56" t="s">
        <v>36</v>
      </c>
    </row>
    <row r="57" spans="1:6" x14ac:dyDescent="0.3">
      <c r="B57">
        <v>-10000</v>
      </c>
      <c r="C57" t="s">
        <v>36</v>
      </c>
      <c r="D57" t="s">
        <v>7</v>
      </c>
      <c r="E57" t="s">
        <v>36</v>
      </c>
    </row>
    <row r="58" spans="1:6" ht="14.9" customHeight="1" x14ac:dyDescent="0.3">
      <c r="B58">
        <v>-10000</v>
      </c>
      <c r="C58" t="s">
        <v>36</v>
      </c>
      <c r="D58" t="s">
        <v>7</v>
      </c>
      <c r="E58" t="s">
        <v>36</v>
      </c>
      <c r="F58" t="s">
        <v>40</v>
      </c>
    </row>
    <row r="59" spans="1:6" ht="14.9" customHeight="1" x14ac:dyDescent="0.3">
      <c r="A59" s="1">
        <v>41159</v>
      </c>
      <c r="B59">
        <v>1000</v>
      </c>
      <c r="C59" t="s">
        <v>7</v>
      </c>
      <c r="D59" t="s">
        <v>36</v>
      </c>
      <c r="E59" t="s">
        <v>36</v>
      </c>
      <c r="F59" t="s">
        <v>51</v>
      </c>
    </row>
    <row r="60" spans="1:6" ht="14.9" customHeight="1" x14ac:dyDescent="0.3">
      <c r="A60" s="1">
        <v>41714</v>
      </c>
      <c r="B60" s="15">
        <v>12500</v>
      </c>
      <c r="C60" t="s">
        <v>7</v>
      </c>
      <c r="D60" t="s">
        <v>36</v>
      </c>
      <c r="E60" t="s">
        <v>36</v>
      </c>
      <c r="F60" t="s">
        <v>235</v>
      </c>
    </row>
    <row r="61" spans="1:6" ht="14.9" customHeight="1" x14ac:dyDescent="0.3">
      <c r="A61" s="1">
        <v>41714</v>
      </c>
      <c r="B61" s="15">
        <v>324</v>
      </c>
      <c r="C61" t="s">
        <v>7</v>
      </c>
      <c r="D61" t="s">
        <v>36</v>
      </c>
      <c r="E61" t="s">
        <v>36</v>
      </c>
      <c r="F61" t="s">
        <v>236</v>
      </c>
    </row>
    <row r="62" spans="1:6" ht="14.9" customHeight="1" x14ac:dyDescent="0.3">
      <c r="A62" s="1">
        <v>41730</v>
      </c>
      <c r="B62">
        <v>-2000</v>
      </c>
      <c r="C62" t="s">
        <v>36</v>
      </c>
      <c r="D62" t="s">
        <v>7</v>
      </c>
      <c r="E62" t="s">
        <v>36</v>
      </c>
      <c r="F62" t="s">
        <v>241</v>
      </c>
    </row>
    <row r="63" spans="1:6" x14ac:dyDescent="0.3">
      <c r="A63" s="1">
        <v>41765</v>
      </c>
      <c r="B63">
        <v>-1824</v>
      </c>
      <c r="C63" t="s">
        <v>36</v>
      </c>
      <c r="D63" t="s">
        <v>7</v>
      </c>
      <c r="E63" t="s">
        <v>36</v>
      </c>
      <c r="F63" t="s">
        <v>242</v>
      </c>
    </row>
    <row r="64" spans="1:6" x14ac:dyDescent="0.3">
      <c r="A64" s="1">
        <v>41715</v>
      </c>
      <c r="B64" s="15">
        <v>3231</v>
      </c>
      <c r="C64" t="s">
        <v>7</v>
      </c>
      <c r="D64" t="s">
        <v>230</v>
      </c>
      <c r="E64" t="s">
        <v>230</v>
      </c>
      <c r="F64" t="s">
        <v>231</v>
      </c>
    </row>
    <row r="65" spans="1:6" x14ac:dyDescent="0.3">
      <c r="A65" s="1">
        <v>41715</v>
      </c>
      <c r="B65" s="15">
        <v>3031</v>
      </c>
      <c r="C65" t="s">
        <v>7</v>
      </c>
      <c r="D65" t="s">
        <v>230</v>
      </c>
      <c r="E65" t="s">
        <v>230</v>
      </c>
      <c r="F65" t="s">
        <v>232</v>
      </c>
    </row>
    <row r="66" spans="1:6" x14ac:dyDescent="0.3">
      <c r="A66" s="1">
        <v>41719</v>
      </c>
      <c r="B66">
        <v>7454</v>
      </c>
      <c r="C66" t="s">
        <v>7</v>
      </c>
      <c r="D66" t="s">
        <v>230</v>
      </c>
      <c r="E66" t="s">
        <v>230</v>
      </c>
      <c r="F66" t="s">
        <v>233</v>
      </c>
    </row>
    <row r="67" spans="1:6" x14ac:dyDescent="0.3">
      <c r="A67" s="1">
        <v>41719</v>
      </c>
      <c r="B67">
        <v>814</v>
      </c>
      <c r="C67" t="s">
        <v>7</v>
      </c>
      <c r="D67" t="s">
        <v>230</v>
      </c>
      <c r="E67" t="s">
        <v>230</v>
      </c>
      <c r="F67" t="s">
        <v>234</v>
      </c>
    </row>
    <row r="68" spans="1:6" x14ac:dyDescent="0.3">
      <c r="A68" s="1">
        <v>41731</v>
      </c>
      <c r="B68">
        <v>-125</v>
      </c>
      <c r="C68" t="s">
        <v>237</v>
      </c>
      <c r="D68" t="s">
        <v>7</v>
      </c>
      <c r="E68" t="s">
        <v>230</v>
      </c>
      <c r="F68" t="s">
        <v>238</v>
      </c>
    </row>
    <row r="69" spans="1:6" x14ac:dyDescent="0.3">
      <c r="A69" s="1">
        <v>41804</v>
      </c>
      <c r="B69">
        <v>-14405</v>
      </c>
      <c r="C69" t="s">
        <v>230</v>
      </c>
      <c r="D69" t="s">
        <v>7</v>
      </c>
      <c r="E69" t="s">
        <v>230</v>
      </c>
      <c r="F69" t="s">
        <v>264</v>
      </c>
    </row>
    <row r="70" spans="1:6" x14ac:dyDescent="0.3">
      <c r="A70" s="1">
        <v>42017</v>
      </c>
      <c r="B70">
        <v>10000</v>
      </c>
      <c r="C70" t="s">
        <v>7</v>
      </c>
      <c r="D70" t="s">
        <v>251</v>
      </c>
      <c r="E70" t="s">
        <v>251</v>
      </c>
      <c r="F70" t="s">
        <v>252</v>
      </c>
    </row>
    <row r="71" spans="1:6" x14ac:dyDescent="0.3">
      <c r="A71" s="1">
        <v>42095</v>
      </c>
      <c r="B71">
        <v>-10000</v>
      </c>
      <c r="C71" t="s">
        <v>251</v>
      </c>
      <c r="D71" t="s">
        <v>7</v>
      </c>
      <c r="E71" t="s">
        <v>251</v>
      </c>
      <c r="F71" t="s">
        <v>259</v>
      </c>
    </row>
    <row r="72" spans="1:6" x14ac:dyDescent="0.3">
      <c r="A72" s="1">
        <v>41999</v>
      </c>
      <c r="B72">
        <v>-1000</v>
      </c>
      <c r="C72" t="s">
        <v>26</v>
      </c>
      <c r="D72" t="s">
        <v>7</v>
      </c>
      <c r="E72" t="s">
        <v>26</v>
      </c>
      <c r="F72" t="s">
        <v>256</v>
      </c>
    </row>
    <row r="73" spans="1:6" x14ac:dyDescent="0.3">
      <c r="A73" s="1">
        <v>42123</v>
      </c>
      <c r="B73">
        <v>51000</v>
      </c>
      <c r="C73" t="s">
        <v>7</v>
      </c>
      <c r="D73" t="s">
        <v>26</v>
      </c>
      <c r="E73" t="s">
        <v>26</v>
      </c>
      <c r="F73" t="s">
        <v>262</v>
      </c>
    </row>
    <row r="74" spans="1:6" x14ac:dyDescent="0.3">
      <c r="A74" s="1">
        <v>42124</v>
      </c>
      <c r="B74">
        <v>-50000</v>
      </c>
      <c r="C74" t="s">
        <v>26</v>
      </c>
      <c r="D74" t="s">
        <v>7</v>
      </c>
      <c r="E74" t="s">
        <v>26</v>
      </c>
      <c r="F74" t="s">
        <v>259</v>
      </c>
    </row>
    <row r="75" spans="1:6" x14ac:dyDescent="0.3">
      <c r="A75" s="1">
        <v>41947</v>
      </c>
      <c r="B75">
        <v>-2100</v>
      </c>
      <c r="C75" t="s">
        <v>26</v>
      </c>
      <c r="D75" t="s">
        <v>7</v>
      </c>
      <c r="E75" t="s">
        <v>26</v>
      </c>
      <c r="F75" t="s">
        <v>255</v>
      </c>
    </row>
    <row r="76" spans="1:6" x14ac:dyDescent="0.3">
      <c r="A76" s="1">
        <v>41764</v>
      </c>
      <c r="B76">
        <v>5000</v>
      </c>
      <c r="C76" t="s">
        <v>7</v>
      </c>
      <c r="D76" t="s">
        <v>13</v>
      </c>
      <c r="E76" t="s">
        <v>13</v>
      </c>
      <c r="F76" t="s">
        <v>240</v>
      </c>
    </row>
    <row r="77" spans="1:6" x14ac:dyDescent="0.3">
      <c r="B77">
        <v>-5000</v>
      </c>
      <c r="C77" t="s">
        <v>13</v>
      </c>
      <c r="D77" t="s">
        <v>7</v>
      </c>
      <c r="E77" t="s">
        <v>13</v>
      </c>
    </row>
    <row r="78" spans="1:6" ht="14.9" customHeight="1" x14ac:dyDescent="0.3">
      <c r="A78" s="1">
        <v>41390</v>
      </c>
      <c r="B78">
        <v>-70000</v>
      </c>
      <c r="C78" t="s">
        <v>2</v>
      </c>
      <c r="D78" t="s">
        <v>7</v>
      </c>
      <c r="E78" t="s">
        <v>2</v>
      </c>
    </row>
    <row r="79" spans="1:6" x14ac:dyDescent="0.3">
      <c r="A79" s="1">
        <v>41278</v>
      </c>
      <c r="B79">
        <v>20000</v>
      </c>
      <c r="C79" t="s">
        <v>7</v>
      </c>
      <c r="D79" t="s">
        <v>2</v>
      </c>
      <c r="E79" t="s">
        <v>2</v>
      </c>
    </row>
    <row r="80" spans="1:6" x14ac:dyDescent="0.3">
      <c r="A80" s="1">
        <v>41640</v>
      </c>
      <c r="B80">
        <v>3000</v>
      </c>
      <c r="C80" t="s">
        <v>7</v>
      </c>
      <c r="D80" t="s">
        <v>2</v>
      </c>
      <c r="E80" t="s">
        <v>2</v>
      </c>
      <c r="F80" t="s">
        <v>229</v>
      </c>
    </row>
    <row r="81" spans="1:9" x14ac:dyDescent="0.3">
      <c r="A81" s="1">
        <v>41787</v>
      </c>
      <c r="B81">
        <v>30000</v>
      </c>
      <c r="C81" t="s">
        <v>7</v>
      </c>
      <c r="D81" t="s">
        <v>2</v>
      </c>
      <c r="E81" t="s">
        <v>2</v>
      </c>
      <c r="F81" t="s">
        <v>35</v>
      </c>
    </row>
    <row r="82" spans="1:9" x14ac:dyDescent="0.3">
      <c r="A82" s="1">
        <v>42102</v>
      </c>
      <c r="B82">
        <v>20000</v>
      </c>
      <c r="C82" t="s">
        <v>7</v>
      </c>
      <c r="D82" t="s">
        <v>2</v>
      </c>
      <c r="E82" t="s">
        <v>2</v>
      </c>
      <c r="F82" t="s">
        <v>260</v>
      </c>
    </row>
    <row r="83" spans="1:9" ht="14.9" customHeight="1" x14ac:dyDescent="0.3">
      <c r="A83" t="s">
        <v>35</v>
      </c>
      <c r="B83">
        <v>-100000</v>
      </c>
      <c r="C83" t="s">
        <v>28</v>
      </c>
      <c r="D83" t="s">
        <v>7</v>
      </c>
      <c r="E83" t="s">
        <v>27</v>
      </c>
    </row>
    <row r="84" spans="1:9" ht="14.9" customHeight="1" x14ac:dyDescent="0.3">
      <c r="A84" s="1">
        <v>41043</v>
      </c>
      <c r="B84">
        <v>12000</v>
      </c>
      <c r="C84" t="s">
        <v>7</v>
      </c>
      <c r="D84" t="s">
        <v>27</v>
      </c>
      <c r="E84" t="s">
        <v>27</v>
      </c>
      <c r="F84" t="s">
        <v>35</v>
      </c>
      <c r="I84" t="s">
        <v>196</v>
      </c>
    </row>
    <row r="85" spans="1:9" ht="14.9" customHeight="1" x14ac:dyDescent="0.3">
      <c r="A85" s="1">
        <v>41116</v>
      </c>
      <c r="B85">
        <v>9000</v>
      </c>
      <c r="C85" t="s">
        <v>7</v>
      </c>
      <c r="D85" t="s">
        <v>27</v>
      </c>
      <c r="E85" t="s">
        <v>27</v>
      </c>
      <c r="F85" t="s">
        <v>35</v>
      </c>
    </row>
    <row r="86" spans="1:9" ht="14.9" customHeight="1" x14ac:dyDescent="0.3">
      <c r="A86" s="1">
        <v>41191</v>
      </c>
      <c r="B86">
        <v>20000</v>
      </c>
      <c r="C86" t="s">
        <v>7</v>
      </c>
      <c r="D86" t="s">
        <v>27</v>
      </c>
      <c r="E86" t="s">
        <v>27</v>
      </c>
    </row>
    <row r="87" spans="1:9" x14ac:dyDescent="0.3">
      <c r="A87" s="1">
        <v>41757</v>
      </c>
      <c r="B87">
        <v>40000</v>
      </c>
      <c r="C87" t="s">
        <v>7</v>
      </c>
      <c r="D87" t="s">
        <v>27</v>
      </c>
      <c r="E87" t="s">
        <v>27</v>
      </c>
      <c r="F87" t="s">
        <v>35</v>
      </c>
    </row>
    <row r="88" spans="1:9" x14ac:dyDescent="0.3">
      <c r="A88" s="1">
        <v>42006</v>
      </c>
      <c r="B88">
        <v>-600</v>
      </c>
      <c r="C88" t="s">
        <v>27</v>
      </c>
      <c r="D88" t="s">
        <v>7</v>
      </c>
      <c r="E88" t="s">
        <v>27</v>
      </c>
      <c r="F88" t="s">
        <v>257</v>
      </c>
    </row>
    <row r="89" spans="1:9" ht="14.9" customHeight="1" x14ac:dyDescent="0.3">
      <c r="A89" s="1">
        <v>42102</v>
      </c>
      <c r="B89">
        <v>10000</v>
      </c>
      <c r="C89" t="s">
        <v>7</v>
      </c>
      <c r="D89" t="s">
        <v>27</v>
      </c>
      <c r="E89" t="s">
        <v>27</v>
      </c>
      <c r="F89" t="s">
        <v>261</v>
      </c>
    </row>
  </sheetData>
  <autoFilter ref="A1:D1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L29" sqref="L29"/>
    </sheetView>
  </sheetViews>
  <sheetFormatPr defaultRowHeight="15.05" x14ac:dyDescent="0.3"/>
  <cols>
    <col min="2" max="2" width="10.77734375" bestFit="1" customWidth="1"/>
    <col min="3" max="3" width="63.6640625" bestFit="1" customWidth="1"/>
    <col min="6" max="6" width="31.6640625" bestFit="1" customWidth="1"/>
    <col min="7" max="7" width="13.21875" bestFit="1" customWidth="1"/>
    <col min="8" max="10" width="9.88671875" bestFit="1" customWidth="1"/>
  </cols>
  <sheetData>
    <row r="1" spans="1:10" x14ac:dyDescent="0.3">
      <c r="E1" t="s">
        <v>48</v>
      </c>
      <c r="G1" t="s">
        <v>75</v>
      </c>
      <c r="H1" s="15">
        <f>SUM(D3:D10)</f>
        <v>22000.019999999997</v>
      </c>
    </row>
    <row r="2" spans="1:10" x14ac:dyDescent="0.3">
      <c r="A2" t="s">
        <v>43</v>
      </c>
      <c r="B2" s="1">
        <v>41153</v>
      </c>
      <c r="C2" t="s">
        <v>41</v>
      </c>
      <c r="D2">
        <v>-66000</v>
      </c>
      <c r="H2" s="15">
        <f>D2+H1</f>
        <v>-43999.98</v>
      </c>
      <c r="I2" s="15">
        <v>-45629.86</v>
      </c>
    </row>
    <row r="3" spans="1:10" x14ac:dyDescent="0.3">
      <c r="A3" t="s">
        <v>44</v>
      </c>
      <c r="B3" s="1">
        <v>41112</v>
      </c>
      <c r="C3" t="s">
        <v>46</v>
      </c>
      <c r="D3" s="4">
        <v>3666.67</v>
      </c>
      <c r="E3" s="4" t="s">
        <v>49</v>
      </c>
      <c r="F3" t="s">
        <v>47</v>
      </c>
      <c r="I3" s="15">
        <f>H2-I2</f>
        <v>1629.8799999999974</v>
      </c>
    </row>
    <row r="4" spans="1:10" x14ac:dyDescent="0.3">
      <c r="A4" t="s">
        <v>43</v>
      </c>
      <c r="B4" s="1"/>
      <c r="C4" t="s">
        <v>74</v>
      </c>
      <c r="D4" s="4">
        <v>-3666.67</v>
      </c>
      <c r="E4" s="4"/>
      <c r="I4">
        <v>407.3</v>
      </c>
    </row>
    <row r="5" spans="1:10" x14ac:dyDescent="0.3">
      <c r="A5" t="s">
        <v>44</v>
      </c>
      <c r="B5" s="1">
        <v>41143</v>
      </c>
      <c r="C5" s="3" t="s">
        <v>42</v>
      </c>
      <c r="D5" s="4">
        <v>3666.67</v>
      </c>
      <c r="E5" s="4" t="s">
        <v>50</v>
      </c>
      <c r="F5" t="s">
        <v>45</v>
      </c>
      <c r="I5" s="15">
        <v>1440</v>
      </c>
    </row>
    <row r="6" spans="1:10" x14ac:dyDescent="0.3">
      <c r="A6" t="s">
        <v>44</v>
      </c>
      <c r="B6" s="3" t="s">
        <v>52</v>
      </c>
      <c r="C6" s="3" t="s">
        <v>53</v>
      </c>
      <c r="D6" s="4">
        <v>3666.67</v>
      </c>
      <c r="E6" t="s">
        <v>50</v>
      </c>
      <c r="F6" t="s">
        <v>45</v>
      </c>
      <c r="I6" s="15">
        <v>190</v>
      </c>
    </row>
    <row r="7" spans="1:10" x14ac:dyDescent="0.3">
      <c r="A7" t="s">
        <v>44</v>
      </c>
      <c r="B7" s="5" t="s">
        <v>72</v>
      </c>
      <c r="C7" t="s">
        <v>73</v>
      </c>
      <c r="D7" s="15">
        <v>3666.67</v>
      </c>
      <c r="E7" t="s">
        <v>50</v>
      </c>
    </row>
    <row r="8" spans="1:10" x14ac:dyDescent="0.3">
      <c r="B8" s="5"/>
      <c r="C8" t="s">
        <v>55</v>
      </c>
      <c r="D8" s="15">
        <v>3666.67</v>
      </c>
    </row>
    <row r="9" spans="1:10" x14ac:dyDescent="0.3">
      <c r="A9" t="s">
        <v>44</v>
      </c>
      <c r="B9" s="3" t="s">
        <v>70</v>
      </c>
      <c r="C9" t="s">
        <v>71</v>
      </c>
      <c r="D9" s="15">
        <v>3666.67</v>
      </c>
      <c r="E9" t="s">
        <v>50</v>
      </c>
      <c r="J9" s="1">
        <v>41112</v>
      </c>
    </row>
    <row r="10" spans="1:10" x14ac:dyDescent="0.3">
      <c r="A10" t="s">
        <v>44</v>
      </c>
      <c r="B10" t="s">
        <v>76</v>
      </c>
      <c r="C10" t="s">
        <v>77</v>
      </c>
      <c r="D10" s="15">
        <v>3666.67</v>
      </c>
      <c r="E10" t="s">
        <v>50</v>
      </c>
      <c r="J10" s="1">
        <v>41143</v>
      </c>
    </row>
    <row r="11" spans="1:10" x14ac:dyDescent="0.3">
      <c r="J11" s="1">
        <v>41174</v>
      </c>
    </row>
    <row r="12" spans="1:10" x14ac:dyDescent="0.3">
      <c r="J12" s="1">
        <v>41204</v>
      </c>
    </row>
    <row r="13" spans="1:10" x14ac:dyDescent="0.3">
      <c r="J13" s="1">
        <v>41235</v>
      </c>
    </row>
    <row r="14" spans="1:10" x14ac:dyDescent="0.3">
      <c r="J14" s="1">
        <v>41265</v>
      </c>
    </row>
    <row r="15" spans="1:10" x14ac:dyDescent="0.3">
      <c r="B15" t="s">
        <v>78</v>
      </c>
      <c r="C15" t="s">
        <v>79</v>
      </c>
      <c r="D15" t="s">
        <v>80</v>
      </c>
      <c r="J15" s="1">
        <v>41296</v>
      </c>
    </row>
    <row r="16" spans="1:10" x14ac:dyDescent="0.3">
      <c r="A16" t="s">
        <v>81</v>
      </c>
      <c r="B16" t="s">
        <v>82</v>
      </c>
      <c r="C16" t="s">
        <v>83</v>
      </c>
      <c r="D16" t="s">
        <v>84</v>
      </c>
      <c r="J16" s="1">
        <v>41327</v>
      </c>
    </row>
    <row r="17" spans="1:10" x14ac:dyDescent="0.3">
      <c r="A17" t="s">
        <v>85</v>
      </c>
      <c r="B17" t="s">
        <v>86</v>
      </c>
      <c r="C17" t="s">
        <v>87</v>
      </c>
      <c r="D17" t="s">
        <v>86</v>
      </c>
      <c r="J17" s="1">
        <v>41355</v>
      </c>
    </row>
    <row r="18" spans="1:10" x14ac:dyDescent="0.3">
      <c r="A18" t="s">
        <v>88</v>
      </c>
      <c r="B18" t="s">
        <v>89</v>
      </c>
      <c r="C18" t="s">
        <v>90</v>
      </c>
      <c r="D18" t="s">
        <v>86</v>
      </c>
      <c r="J18" s="1">
        <v>41386</v>
      </c>
    </row>
    <row r="19" spans="1:10" x14ac:dyDescent="0.3">
      <c r="A19" t="s">
        <v>91</v>
      </c>
      <c r="B19" t="s">
        <v>92</v>
      </c>
      <c r="J19" s="1">
        <v>41416</v>
      </c>
    </row>
    <row r="20" spans="1:10" x14ac:dyDescent="0.3">
      <c r="J20" s="1">
        <v>41447</v>
      </c>
    </row>
    <row r="21" spans="1:10" x14ac:dyDescent="0.3">
      <c r="J21" s="1">
        <v>41477</v>
      </c>
    </row>
    <row r="22" spans="1:10" x14ac:dyDescent="0.3">
      <c r="J22" s="1">
        <v>41508</v>
      </c>
    </row>
    <row r="23" spans="1:10" x14ac:dyDescent="0.3">
      <c r="J23" s="1">
        <v>41539</v>
      </c>
    </row>
    <row r="24" spans="1:10" x14ac:dyDescent="0.3">
      <c r="J24" s="1">
        <v>41569</v>
      </c>
    </row>
    <row r="25" spans="1:10" x14ac:dyDescent="0.3">
      <c r="J25" s="1">
        <v>41600</v>
      </c>
    </row>
    <row r="26" spans="1:10" x14ac:dyDescent="0.3">
      <c r="J26" s="1">
        <v>41630</v>
      </c>
    </row>
    <row r="27" spans="1:10" x14ac:dyDescent="0.3">
      <c r="A27">
        <v>1250</v>
      </c>
    </row>
    <row r="28" spans="1:10" x14ac:dyDescent="0.3">
      <c r="A28">
        <v>-500</v>
      </c>
    </row>
    <row r="29" spans="1:10" x14ac:dyDescent="0.3">
      <c r="A29">
        <v>-500</v>
      </c>
    </row>
    <row r="30" spans="1:10" x14ac:dyDescent="0.3">
      <c r="A30">
        <v>2876.61</v>
      </c>
    </row>
    <row r="31" spans="1:10" x14ac:dyDescent="0.3">
      <c r="A31">
        <v>348</v>
      </c>
    </row>
    <row r="32" spans="1:10" x14ac:dyDescent="0.3">
      <c r="A32">
        <v>675</v>
      </c>
    </row>
    <row r="33" spans="1:3" x14ac:dyDescent="0.3">
      <c r="A33">
        <v>3245</v>
      </c>
    </row>
    <row r="34" spans="1:3" x14ac:dyDescent="0.3">
      <c r="A34">
        <v>3245</v>
      </c>
    </row>
    <row r="35" spans="1:3" x14ac:dyDescent="0.3">
      <c r="A35">
        <v>-4000</v>
      </c>
    </row>
    <row r="36" spans="1:3" x14ac:dyDescent="0.3">
      <c r="A36">
        <v>210</v>
      </c>
    </row>
    <row r="37" spans="1:3" x14ac:dyDescent="0.3">
      <c r="A37">
        <v>3356</v>
      </c>
    </row>
    <row r="38" spans="1:3" x14ac:dyDescent="0.3">
      <c r="A38">
        <v>269.26</v>
      </c>
    </row>
    <row r="39" spans="1:3" x14ac:dyDescent="0.3">
      <c r="A39">
        <v>675</v>
      </c>
    </row>
    <row r="40" spans="1:3" x14ac:dyDescent="0.3">
      <c r="A40">
        <v>500</v>
      </c>
    </row>
    <row r="41" spans="1:3" x14ac:dyDescent="0.3">
      <c r="A41">
        <v>2288.1</v>
      </c>
    </row>
    <row r="42" spans="1:3" x14ac:dyDescent="0.3">
      <c r="A42">
        <v>1035</v>
      </c>
    </row>
    <row r="43" spans="1:3" x14ac:dyDescent="0.3">
      <c r="A43">
        <f>SUM(A27:A42)</f>
        <v>14972.970000000001</v>
      </c>
      <c r="B43">
        <v>1946</v>
      </c>
      <c r="C43">
        <f>A43+B43</f>
        <v>16918.97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.05" x14ac:dyDescent="0.3"/>
  <cols>
    <col min="1" max="1" width="18.6640625" bestFit="1" customWidth="1"/>
    <col min="2" max="2" width="18.6640625" customWidth="1"/>
    <col min="4" max="4" width="26.21875" bestFit="1" customWidth="1"/>
  </cols>
  <sheetData>
    <row r="1" spans="1:5" x14ac:dyDescent="0.3">
      <c r="A1" t="s">
        <v>56</v>
      </c>
      <c r="B1" s="7" t="s">
        <v>62</v>
      </c>
      <c r="C1">
        <v>5000</v>
      </c>
      <c r="D1" s="6">
        <v>41486</v>
      </c>
    </row>
    <row r="2" spans="1:5" x14ac:dyDescent="0.3">
      <c r="A2" t="s">
        <v>57</v>
      </c>
      <c r="B2" s="7" t="s">
        <v>61</v>
      </c>
      <c r="C2">
        <v>2000</v>
      </c>
      <c r="D2" s="6">
        <v>41364</v>
      </c>
    </row>
    <row r="3" spans="1:5" x14ac:dyDescent="0.3">
      <c r="A3" t="s">
        <v>58</v>
      </c>
      <c r="B3" s="7" t="s">
        <v>60</v>
      </c>
      <c r="C3">
        <v>5000</v>
      </c>
      <c r="D3" s="6">
        <v>41333</v>
      </c>
    </row>
    <row r="4" spans="1:5" x14ac:dyDescent="0.3">
      <c r="A4" s="8" t="s">
        <v>59</v>
      </c>
      <c r="B4" s="9" t="s">
        <v>63</v>
      </c>
      <c r="C4" s="8">
        <v>222.66</v>
      </c>
      <c r="D4" s="10">
        <v>41274</v>
      </c>
      <c r="E4" s="8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9" sqref="D9"/>
    </sheetView>
  </sheetViews>
  <sheetFormatPr defaultRowHeight="15.05" x14ac:dyDescent="0.3"/>
  <cols>
    <col min="1" max="1" width="9.21875" bestFit="1" customWidth="1"/>
    <col min="2" max="2" width="33.109375" bestFit="1" customWidth="1"/>
    <col min="4" max="4" width="19.44140625" bestFit="1" customWidth="1"/>
    <col min="7" max="7" width="23.33203125" bestFit="1" customWidth="1"/>
    <col min="11" max="11" width="9.21875" bestFit="1" customWidth="1"/>
    <col min="12" max="12" width="24.77734375" bestFit="1" customWidth="1"/>
    <col min="14" max="14" width="37.21875" bestFit="1" customWidth="1"/>
  </cols>
  <sheetData>
    <row r="1" spans="1:14" x14ac:dyDescent="0.3">
      <c r="F1" s="1">
        <v>42625</v>
      </c>
      <c r="G1" t="s">
        <v>323</v>
      </c>
      <c r="H1">
        <v>100000</v>
      </c>
      <c r="K1" s="1">
        <v>42627</v>
      </c>
      <c r="L1" t="s">
        <v>324</v>
      </c>
      <c r="M1">
        <v>-610000</v>
      </c>
    </row>
    <row r="2" spans="1:14" x14ac:dyDescent="0.3">
      <c r="A2" s="1">
        <v>42675</v>
      </c>
      <c r="B2" t="s">
        <v>332</v>
      </c>
      <c r="C2">
        <v>-29500</v>
      </c>
      <c r="F2" s="1">
        <v>42625</v>
      </c>
      <c r="G2" t="s">
        <v>323</v>
      </c>
      <c r="H2">
        <v>100000</v>
      </c>
      <c r="K2" s="1">
        <v>42642</v>
      </c>
      <c r="L2" t="s">
        <v>324</v>
      </c>
      <c r="M2">
        <v>-610000</v>
      </c>
    </row>
    <row r="3" spans="1:14" x14ac:dyDescent="0.3">
      <c r="B3" t="s">
        <v>356</v>
      </c>
      <c r="C3">
        <v>-12500</v>
      </c>
      <c r="F3" s="1">
        <v>42660</v>
      </c>
      <c r="G3" t="s">
        <v>323</v>
      </c>
      <c r="H3">
        <v>200000</v>
      </c>
      <c r="L3" s="72" t="s">
        <v>248</v>
      </c>
      <c r="M3" s="72">
        <f>SUM(M1:M2)</f>
        <v>-1220000</v>
      </c>
    </row>
    <row r="4" spans="1:14" x14ac:dyDescent="0.3">
      <c r="B4" t="s">
        <v>333</v>
      </c>
      <c r="C4">
        <v>-12000</v>
      </c>
      <c r="G4" s="72" t="s">
        <v>248</v>
      </c>
      <c r="H4" s="72">
        <f>SUM(H1:H3)</f>
        <v>400000</v>
      </c>
    </row>
    <row r="5" spans="1:14" x14ac:dyDescent="0.3">
      <c r="B5" t="s">
        <v>357</v>
      </c>
      <c r="C5">
        <v>-18000</v>
      </c>
      <c r="K5" s="1">
        <v>42614</v>
      </c>
      <c r="L5" t="s">
        <v>326</v>
      </c>
      <c r="M5">
        <v>-1000</v>
      </c>
    </row>
    <row r="6" spans="1:14" x14ac:dyDescent="0.3">
      <c r="B6" t="s">
        <v>334</v>
      </c>
      <c r="C6">
        <v>-16500</v>
      </c>
      <c r="K6" s="1">
        <v>42623</v>
      </c>
      <c r="L6" t="s">
        <v>327</v>
      </c>
      <c r="M6">
        <v>-11500</v>
      </c>
    </row>
    <row r="7" spans="1:14" x14ac:dyDescent="0.3">
      <c r="B7" t="s">
        <v>335</v>
      </c>
      <c r="C7">
        <v>-27000</v>
      </c>
      <c r="K7" s="1">
        <v>42689</v>
      </c>
      <c r="L7" t="s">
        <v>330</v>
      </c>
      <c r="M7">
        <v>-18590</v>
      </c>
    </row>
    <row r="8" spans="1:14" x14ac:dyDescent="0.3">
      <c r="B8" t="s">
        <v>335</v>
      </c>
      <c r="C8">
        <v>-40000</v>
      </c>
      <c r="K8" s="1">
        <v>42689</v>
      </c>
      <c r="L8" t="s">
        <v>330</v>
      </c>
      <c r="M8">
        <v>-37180</v>
      </c>
    </row>
    <row r="9" spans="1:14" x14ac:dyDescent="0.3">
      <c r="B9" t="s">
        <v>336</v>
      </c>
      <c r="C9">
        <v>-4000</v>
      </c>
      <c r="K9" s="1">
        <v>42689</v>
      </c>
      <c r="L9" t="s">
        <v>330</v>
      </c>
      <c r="M9">
        <v>-189618</v>
      </c>
    </row>
    <row r="10" spans="1:14" x14ac:dyDescent="0.3">
      <c r="B10" t="s">
        <v>347</v>
      </c>
      <c r="C10">
        <f>-2*6900</f>
        <v>-13800</v>
      </c>
      <c r="D10" t="s">
        <v>354</v>
      </c>
      <c r="K10" s="1">
        <v>42689</v>
      </c>
      <c r="L10" t="s">
        <v>351</v>
      </c>
      <c r="M10">
        <v>-5000</v>
      </c>
      <c r="N10" t="s">
        <v>353</v>
      </c>
    </row>
    <row r="11" spans="1:14" x14ac:dyDescent="0.3">
      <c r="B11" t="s">
        <v>348</v>
      </c>
      <c r="C11">
        <v>-470000</v>
      </c>
      <c r="K11" s="1">
        <v>42675</v>
      </c>
      <c r="L11" t="s">
        <v>331</v>
      </c>
      <c r="M11">
        <v>-15800</v>
      </c>
    </row>
    <row r="12" spans="1:14" x14ac:dyDescent="0.3">
      <c r="B12" t="s">
        <v>349</v>
      </c>
      <c r="C12">
        <v>-62000</v>
      </c>
      <c r="K12" s="1">
        <v>42675</v>
      </c>
      <c r="L12" t="s">
        <v>352</v>
      </c>
      <c r="M12">
        <v>-2000</v>
      </c>
    </row>
    <row r="13" spans="1:14" x14ac:dyDescent="0.3">
      <c r="B13" t="s">
        <v>355</v>
      </c>
      <c r="C13">
        <v>-2000</v>
      </c>
      <c r="L13" t="s">
        <v>347</v>
      </c>
      <c r="M13">
        <v>-12500</v>
      </c>
    </row>
    <row r="14" spans="1:14" x14ac:dyDescent="0.3">
      <c r="B14" t="s">
        <v>358</v>
      </c>
      <c r="C14">
        <v>-35000</v>
      </c>
      <c r="K14" s="1">
        <v>42607</v>
      </c>
      <c r="L14" t="s">
        <v>325</v>
      </c>
      <c r="M14">
        <v>-4500</v>
      </c>
    </row>
    <row r="15" spans="1:14" x14ac:dyDescent="0.3">
      <c r="L15" s="72" t="s">
        <v>248</v>
      </c>
      <c r="M15" s="72">
        <f>SUM(M5:M14)</f>
        <v>-297688</v>
      </c>
    </row>
    <row r="16" spans="1:14" x14ac:dyDescent="0.3">
      <c r="B16" s="72" t="s">
        <v>248</v>
      </c>
      <c r="C16" s="72">
        <f>SUM(C2:C14)</f>
        <v>-742300</v>
      </c>
      <c r="G16" s="72" t="s">
        <v>359</v>
      </c>
      <c r="H16" s="72">
        <v>-4900000</v>
      </c>
    </row>
    <row r="18" spans="7:14" x14ac:dyDescent="0.3">
      <c r="L18" t="s">
        <v>337</v>
      </c>
      <c r="M18">
        <v>-30000</v>
      </c>
      <c r="N18" t="s">
        <v>338</v>
      </c>
    </row>
    <row r="19" spans="7:14" x14ac:dyDescent="0.3">
      <c r="L19" t="s">
        <v>337</v>
      </c>
      <c r="M19">
        <v>-3500</v>
      </c>
      <c r="N19" t="s">
        <v>339</v>
      </c>
    </row>
    <row r="20" spans="7:14" x14ac:dyDescent="0.3">
      <c r="L20" t="s">
        <v>337</v>
      </c>
      <c r="M20">
        <v>-5600</v>
      </c>
      <c r="N20" t="s">
        <v>340</v>
      </c>
    </row>
    <row r="21" spans="7:14" x14ac:dyDescent="0.3">
      <c r="L21" t="s">
        <v>337</v>
      </c>
      <c r="M21">
        <v>-25000</v>
      </c>
      <c r="N21" t="s">
        <v>342</v>
      </c>
    </row>
    <row r="22" spans="7:14" x14ac:dyDescent="0.3">
      <c r="G22" s="72" t="s">
        <v>248</v>
      </c>
      <c r="H22" s="72">
        <f>SUM(C16,H16,M15,M3)</f>
        <v>-7159988</v>
      </c>
      <c r="L22" t="s">
        <v>337</v>
      </c>
      <c r="M22">
        <v>-15000</v>
      </c>
      <c r="N22" t="s">
        <v>341</v>
      </c>
    </row>
    <row r="23" spans="7:14" x14ac:dyDescent="0.3">
      <c r="G23" s="72" t="s">
        <v>360</v>
      </c>
      <c r="H23" s="72">
        <f>H22+M28</f>
        <v>-7291462</v>
      </c>
      <c r="L23" t="s">
        <v>337</v>
      </c>
      <c r="M23">
        <v>-4000</v>
      </c>
      <c r="N23" t="s">
        <v>343</v>
      </c>
    </row>
    <row r="24" spans="7:14" x14ac:dyDescent="0.3">
      <c r="L24" t="s">
        <v>337</v>
      </c>
      <c r="M24">
        <v>-23000</v>
      </c>
      <c r="N24" t="s">
        <v>344</v>
      </c>
    </row>
    <row r="25" spans="7:14" x14ac:dyDescent="0.3">
      <c r="L25" t="s">
        <v>337</v>
      </c>
      <c r="M25">
        <v>-8874</v>
      </c>
      <c r="N25" t="s">
        <v>345</v>
      </c>
    </row>
    <row r="26" spans="7:14" x14ac:dyDescent="0.3">
      <c r="L26" t="s">
        <v>337</v>
      </c>
      <c r="M26">
        <v>-11500</v>
      </c>
      <c r="N26" t="s">
        <v>346</v>
      </c>
    </row>
    <row r="27" spans="7:14" x14ac:dyDescent="0.3">
      <c r="L27" t="s">
        <v>337</v>
      </c>
      <c r="M27">
        <v>-5000</v>
      </c>
      <c r="N27" t="s">
        <v>350</v>
      </c>
    </row>
    <row r="28" spans="7:14" x14ac:dyDescent="0.3">
      <c r="L28" s="72" t="s">
        <v>248</v>
      </c>
      <c r="M28" s="72">
        <f>SUM(M18:M27)</f>
        <v>-131474</v>
      </c>
    </row>
    <row r="30" spans="7:14" x14ac:dyDescent="0.3">
      <c r="L30" t="s">
        <v>347</v>
      </c>
      <c r="M30">
        <v>-10000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3" sqref="A3"/>
    </sheetView>
  </sheetViews>
  <sheetFormatPr defaultRowHeight="15.05" x14ac:dyDescent="0.3"/>
  <cols>
    <col min="1" max="1" width="18" customWidth="1"/>
    <col min="3" max="3" width="12.33203125" customWidth="1"/>
  </cols>
  <sheetData>
    <row r="1" spans="1:4" ht="24.25" thickBot="1" x14ac:dyDescent="0.35">
      <c r="A1" s="11" t="s">
        <v>65</v>
      </c>
      <c r="B1" s="11" t="s">
        <v>66</v>
      </c>
      <c r="C1" s="12" t="s">
        <v>67</v>
      </c>
      <c r="D1" s="12" t="s">
        <v>68</v>
      </c>
    </row>
    <row r="2" spans="1:4" ht="15.75" thickBot="1" x14ac:dyDescent="0.35">
      <c r="A2" s="13">
        <v>672431779</v>
      </c>
      <c r="B2" s="13">
        <v>970</v>
      </c>
      <c r="C2" s="13" t="s">
        <v>69</v>
      </c>
      <c r="D2" s="14"/>
    </row>
    <row r="3" spans="1:4" ht="15.75" thickBot="1" x14ac:dyDescent="0.35">
      <c r="A3" s="13">
        <v>672441165</v>
      </c>
      <c r="B3" s="13">
        <v>866</v>
      </c>
      <c r="C3" s="13" t="s">
        <v>69</v>
      </c>
      <c r="D3" s="14"/>
    </row>
    <row r="4" spans="1:4" ht="15.75" thickBot="1" x14ac:dyDescent="0.35">
      <c r="A4" s="13">
        <v>672445825</v>
      </c>
      <c r="B4" s="13">
        <v>39072</v>
      </c>
      <c r="C4" s="13" t="s">
        <v>69</v>
      </c>
      <c r="D4" s="14"/>
    </row>
    <row r="5" spans="1:4" ht="15.75" thickBot="1" x14ac:dyDescent="0.35">
      <c r="A5" s="13">
        <v>672445826</v>
      </c>
      <c r="B5" s="13">
        <v>4736</v>
      </c>
      <c r="C5" s="13" t="s">
        <v>69</v>
      </c>
      <c r="D5" s="14"/>
    </row>
    <row r="7" spans="1:4" x14ac:dyDescent="0.3">
      <c r="A7" s="20">
        <v>30000</v>
      </c>
      <c r="B7" t="s">
        <v>197</v>
      </c>
    </row>
    <row r="8" spans="1:4" x14ac:dyDescent="0.3">
      <c r="A8" s="20">
        <v>30000</v>
      </c>
      <c r="B8" t="s">
        <v>198</v>
      </c>
    </row>
    <row r="9" spans="1:4" x14ac:dyDescent="0.3">
      <c r="A9">
        <v>9500</v>
      </c>
      <c r="B9" t="s">
        <v>199</v>
      </c>
    </row>
    <row r="10" spans="1:4" x14ac:dyDescent="0.3">
      <c r="A10">
        <v>90000</v>
      </c>
      <c r="B10" t="s">
        <v>200</v>
      </c>
    </row>
    <row r="11" spans="1:4" x14ac:dyDescent="0.3">
      <c r="A11" s="20">
        <v>30000</v>
      </c>
      <c r="B11" t="s">
        <v>201</v>
      </c>
    </row>
    <row r="12" spans="1:4" x14ac:dyDescent="0.3">
      <c r="B12" t="s">
        <v>202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3"/>
  <sheetViews>
    <sheetView workbookViewId="0">
      <selection activeCell="H17" sqref="H17"/>
    </sheetView>
  </sheetViews>
  <sheetFormatPr defaultRowHeight="15.05" x14ac:dyDescent="0.3"/>
  <cols>
    <col min="1" max="1" width="15.109375" style="7" bestFit="1" customWidth="1"/>
    <col min="2" max="2" width="29.88671875" bestFit="1" customWidth="1"/>
    <col min="8" max="8" width="18.21875" style="7" bestFit="1" customWidth="1"/>
    <col min="9" max="9" width="12.33203125" style="7" bestFit="1" customWidth="1"/>
    <col min="10" max="10" width="24" style="7" bestFit="1" customWidth="1"/>
  </cols>
  <sheetData>
    <row r="1" spans="1:10" ht="16.399999999999999" thickTop="1" thickBot="1" x14ac:dyDescent="0.35">
      <c r="A1" s="18" t="s">
        <v>134</v>
      </c>
      <c r="H1" s="18" t="s">
        <v>176</v>
      </c>
    </row>
    <row r="2" spans="1:10" ht="15.75" thickTop="1" x14ac:dyDescent="0.3">
      <c r="A2" s="7" t="s">
        <v>114</v>
      </c>
      <c r="B2" t="s">
        <v>94</v>
      </c>
      <c r="H2" s="7" t="s">
        <v>135</v>
      </c>
      <c r="I2" s="7" t="s">
        <v>136</v>
      </c>
      <c r="J2" s="7" t="s">
        <v>137</v>
      </c>
    </row>
    <row r="3" spans="1:10" x14ac:dyDescent="0.3">
      <c r="A3" s="7" t="s">
        <v>115</v>
      </c>
      <c r="B3" t="s">
        <v>95</v>
      </c>
      <c r="H3" s="16" t="s">
        <v>163</v>
      </c>
      <c r="I3" s="16" t="s">
        <v>138</v>
      </c>
      <c r="J3" s="16" t="s">
        <v>139</v>
      </c>
    </row>
    <row r="4" spans="1:10" x14ac:dyDescent="0.3">
      <c r="A4" s="7" t="s">
        <v>116</v>
      </c>
      <c r="B4" t="s">
        <v>96</v>
      </c>
      <c r="H4" s="16" t="s">
        <v>164</v>
      </c>
      <c r="I4" s="16" t="s">
        <v>140</v>
      </c>
      <c r="J4" s="16" t="s">
        <v>139</v>
      </c>
    </row>
    <row r="5" spans="1:10" x14ac:dyDescent="0.3">
      <c r="A5" s="16" t="s">
        <v>93</v>
      </c>
      <c r="B5" s="17" t="s">
        <v>97</v>
      </c>
      <c r="H5" s="7" t="s">
        <v>165</v>
      </c>
      <c r="I5" s="7" t="s">
        <v>141</v>
      </c>
      <c r="J5" s="7" t="s">
        <v>142</v>
      </c>
    </row>
    <row r="6" spans="1:10" x14ac:dyDescent="0.3">
      <c r="A6" s="7" t="s">
        <v>117</v>
      </c>
      <c r="B6" t="s">
        <v>98</v>
      </c>
      <c r="H6" s="7" t="s">
        <v>166</v>
      </c>
      <c r="I6" s="7" t="s">
        <v>143</v>
      </c>
      <c r="J6" s="7" t="s">
        <v>144</v>
      </c>
    </row>
    <row r="7" spans="1:10" x14ac:dyDescent="0.3">
      <c r="A7" s="7" t="s">
        <v>118</v>
      </c>
      <c r="B7" t="s">
        <v>99</v>
      </c>
      <c r="H7" s="7" t="s">
        <v>167</v>
      </c>
      <c r="I7" s="7" t="s">
        <v>145</v>
      </c>
      <c r="J7" s="7" t="s">
        <v>146</v>
      </c>
    </row>
    <row r="8" spans="1:10" x14ac:dyDescent="0.3">
      <c r="A8" s="16" t="s">
        <v>119</v>
      </c>
      <c r="B8" s="17" t="s">
        <v>100</v>
      </c>
      <c r="H8" s="7" t="s">
        <v>168</v>
      </c>
      <c r="I8" s="7" t="s">
        <v>147</v>
      </c>
      <c r="J8" s="7" t="s">
        <v>148</v>
      </c>
    </row>
    <row r="9" spans="1:10" x14ac:dyDescent="0.3">
      <c r="A9" s="16" t="s">
        <v>120</v>
      </c>
      <c r="B9" s="17" t="s">
        <v>266</v>
      </c>
      <c r="H9" s="7" t="s">
        <v>169</v>
      </c>
      <c r="I9" s="7" t="s">
        <v>149</v>
      </c>
      <c r="J9" s="7" t="s">
        <v>150</v>
      </c>
    </row>
    <row r="10" spans="1:10" x14ac:dyDescent="0.3">
      <c r="A10" s="7" t="s">
        <v>121</v>
      </c>
      <c r="B10" t="s">
        <v>101</v>
      </c>
      <c r="H10" s="16" t="s">
        <v>170</v>
      </c>
      <c r="I10" s="16" t="s">
        <v>151</v>
      </c>
      <c r="J10" s="16" t="s">
        <v>152</v>
      </c>
    </row>
    <row r="11" spans="1:10" x14ac:dyDescent="0.3">
      <c r="A11" s="7" t="s">
        <v>122</v>
      </c>
      <c r="B11" t="s">
        <v>102</v>
      </c>
      <c r="H11" s="16" t="s">
        <v>171</v>
      </c>
      <c r="I11" s="16" t="s">
        <v>153</v>
      </c>
      <c r="J11" s="16" t="s">
        <v>154</v>
      </c>
    </row>
    <row r="12" spans="1:10" x14ac:dyDescent="0.3">
      <c r="A12" s="16" t="s">
        <v>123</v>
      </c>
      <c r="B12" s="17" t="s">
        <v>103</v>
      </c>
      <c r="H12" s="7" t="s">
        <v>172</v>
      </c>
      <c r="I12" s="7" t="s">
        <v>155</v>
      </c>
      <c r="J12" s="7" t="s">
        <v>156</v>
      </c>
    </row>
    <row r="13" spans="1:10" x14ac:dyDescent="0.3">
      <c r="A13" s="7" t="s">
        <v>124</v>
      </c>
      <c r="B13" t="s">
        <v>104</v>
      </c>
      <c r="H13" s="16" t="s">
        <v>173</v>
      </c>
      <c r="I13" s="16" t="s">
        <v>157</v>
      </c>
      <c r="J13" s="16" t="s">
        <v>158</v>
      </c>
    </row>
    <row r="14" spans="1:10" x14ac:dyDescent="0.3">
      <c r="A14" s="7" t="s">
        <v>125</v>
      </c>
      <c r="B14" t="s">
        <v>105</v>
      </c>
      <c r="H14" s="7" t="s">
        <v>174</v>
      </c>
      <c r="I14" s="7" t="s">
        <v>159</v>
      </c>
      <c r="J14" s="7" t="s">
        <v>160</v>
      </c>
    </row>
    <row r="15" spans="1:10" x14ac:dyDescent="0.3">
      <c r="A15" s="7" t="s">
        <v>126</v>
      </c>
      <c r="B15" t="s">
        <v>106</v>
      </c>
      <c r="H15" s="7" t="s">
        <v>175</v>
      </c>
      <c r="I15" s="7" t="s">
        <v>161</v>
      </c>
      <c r="J15" s="7" t="s">
        <v>162</v>
      </c>
    </row>
    <row r="16" spans="1:10" x14ac:dyDescent="0.3">
      <c r="A16" s="7" t="s">
        <v>127</v>
      </c>
      <c r="B16" t="s">
        <v>107</v>
      </c>
      <c r="H16" s="7" t="s">
        <v>268</v>
      </c>
      <c r="I16" s="7" t="s">
        <v>269</v>
      </c>
      <c r="J16" s="7" t="s">
        <v>270</v>
      </c>
    </row>
    <row r="17" spans="1:10" x14ac:dyDescent="0.3">
      <c r="A17" s="16" t="s">
        <v>128</v>
      </c>
      <c r="B17" s="17" t="s">
        <v>108</v>
      </c>
      <c r="H17" s="7" t="s">
        <v>328</v>
      </c>
      <c r="I17" s="7" t="s">
        <v>143</v>
      </c>
      <c r="J17" s="7" t="s">
        <v>329</v>
      </c>
    </row>
    <row r="18" spans="1:10" x14ac:dyDescent="0.3">
      <c r="A18" s="7" t="s">
        <v>129</v>
      </c>
      <c r="B18" t="s">
        <v>109</v>
      </c>
    </row>
    <row r="19" spans="1:10" x14ac:dyDescent="0.3">
      <c r="A19" s="7" t="s">
        <v>130</v>
      </c>
      <c r="B19" t="s">
        <v>110</v>
      </c>
    </row>
    <row r="20" spans="1:10" x14ac:dyDescent="0.3">
      <c r="A20" s="16" t="s">
        <v>131</v>
      </c>
      <c r="B20" s="17" t="s">
        <v>111</v>
      </c>
    </row>
    <row r="21" spans="1:10" x14ac:dyDescent="0.3">
      <c r="A21" s="16" t="s">
        <v>132</v>
      </c>
      <c r="B21" s="17" t="s">
        <v>112</v>
      </c>
    </row>
    <row r="22" spans="1:10" x14ac:dyDescent="0.3">
      <c r="A22" s="7" t="s">
        <v>133</v>
      </c>
      <c r="B22" t="s">
        <v>113</v>
      </c>
    </row>
    <row r="23" spans="1:10" x14ac:dyDescent="0.3">
      <c r="A23" s="2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F25" sqref="F25"/>
    </sheetView>
  </sheetViews>
  <sheetFormatPr defaultColWidth="9.109375" defaultRowHeight="13.1" x14ac:dyDescent="0.25"/>
  <cols>
    <col min="1" max="1" width="28.6640625" style="25" bestFit="1" customWidth="1"/>
    <col min="2" max="2" width="11.77734375" style="25" bestFit="1" customWidth="1"/>
    <col min="3" max="3" width="10.21875" style="25" bestFit="1" customWidth="1"/>
    <col min="4" max="4" width="9.109375" style="25"/>
    <col min="5" max="5" width="16.88671875" style="25" bestFit="1" customWidth="1"/>
    <col min="6" max="6" width="11.77734375" style="25" bestFit="1" customWidth="1"/>
    <col min="7" max="7" width="9.109375" style="25"/>
    <col min="8" max="8" width="23.77734375" style="25" customWidth="1"/>
    <col min="9" max="9" width="14.6640625" style="25" bestFit="1" customWidth="1"/>
    <col min="10" max="10" width="14.21875" style="25" bestFit="1" customWidth="1"/>
    <col min="11" max="11" width="11" style="25" bestFit="1" customWidth="1"/>
    <col min="12" max="12" width="17.109375" style="43" customWidth="1"/>
    <col min="13" max="13" width="13.88671875" style="25" bestFit="1" customWidth="1"/>
    <col min="14" max="16384" width="9.109375" style="25"/>
  </cols>
  <sheetData>
    <row r="1" spans="1:13" x14ac:dyDescent="0.25">
      <c r="A1" s="25" t="s">
        <v>271</v>
      </c>
      <c r="E1" s="58" t="s">
        <v>272</v>
      </c>
      <c r="F1" s="60" t="s">
        <v>273</v>
      </c>
      <c r="H1" s="61" t="s">
        <v>274</v>
      </c>
      <c r="I1" s="62" t="s">
        <v>275</v>
      </c>
      <c r="J1" s="62" t="s">
        <v>276</v>
      </c>
      <c r="K1" s="62" t="s">
        <v>277</v>
      </c>
      <c r="L1" s="69" t="s">
        <v>248</v>
      </c>
      <c r="M1" s="69" t="s">
        <v>278</v>
      </c>
    </row>
    <row r="2" spans="1:13" x14ac:dyDescent="0.25">
      <c r="A2" s="58" t="s">
        <v>279</v>
      </c>
      <c r="B2" s="26">
        <v>651718.19999999995</v>
      </c>
      <c r="E2" s="27" t="s">
        <v>280</v>
      </c>
      <c r="F2" s="28">
        <v>10000</v>
      </c>
      <c r="H2" s="29">
        <v>0</v>
      </c>
      <c r="I2" s="30">
        <v>200000</v>
      </c>
      <c r="J2" s="30"/>
      <c r="K2" s="30"/>
      <c r="L2" s="31">
        <v>0</v>
      </c>
      <c r="M2" s="28"/>
    </row>
    <row r="3" spans="1:13" x14ac:dyDescent="0.25">
      <c r="A3" s="59" t="s">
        <v>281</v>
      </c>
      <c r="B3" s="33">
        <v>1210333.8</v>
      </c>
      <c r="E3" s="27" t="s">
        <v>194</v>
      </c>
      <c r="F3" s="28">
        <v>168000</v>
      </c>
      <c r="H3" s="29">
        <v>200000</v>
      </c>
      <c r="I3" s="30">
        <v>500000</v>
      </c>
      <c r="J3" s="30">
        <v>0</v>
      </c>
      <c r="K3" s="34">
        <v>0.1</v>
      </c>
      <c r="L3" s="35"/>
      <c r="M3" s="28"/>
    </row>
    <row r="4" spans="1:13" x14ac:dyDescent="0.25">
      <c r="A4" s="59" t="s">
        <v>282</v>
      </c>
      <c r="B4" s="33">
        <v>65861.52</v>
      </c>
      <c r="E4" s="29" t="s">
        <v>283</v>
      </c>
      <c r="F4" s="28">
        <v>15000</v>
      </c>
      <c r="H4" s="29">
        <v>500000</v>
      </c>
      <c r="I4" s="30">
        <v>1000000</v>
      </c>
      <c r="J4" s="36">
        <v>30000</v>
      </c>
      <c r="K4" s="34">
        <v>0.2</v>
      </c>
      <c r="L4" s="35"/>
      <c r="M4" s="28"/>
    </row>
    <row r="5" spans="1:13" x14ac:dyDescent="0.25">
      <c r="A5" s="59" t="s">
        <v>284</v>
      </c>
      <c r="B5" s="33">
        <v>78206.16</v>
      </c>
      <c r="E5" s="29" t="s">
        <v>285</v>
      </c>
      <c r="F5" s="28">
        <v>10000</v>
      </c>
      <c r="H5" s="37">
        <v>1000000</v>
      </c>
      <c r="I5" s="38"/>
      <c r="J5" s="38">
        <v>130000</v>
      </c>
      <c r="K5" s="39">
        <v>0.3</v>
      </c>
      <c r="L5" s="40">
        <f>J5 + (B20 - H5) * K5</f>
        <v>294412.93000000005</v>
      </c>
      <c r="M5" s="41">
        <f>L5/12</f>
        <v>24534.410833333339</v>
      </c>
    </row>
    <row r="6" spans="1:13" x14ac:dyDescent="0.25">
      <c r="A6" s="59" t="s">
        <v>286</v>
      </c>
      <c r="B6" s="33">
        <v>97757.759999999995</v>
      </c>
      <c r="E6" s="68" t="s">
        <v>195</v>
      </c>
      <c r="F6" s="42">
        <f xml:space="preserve"> B3 - SUM(F2:F5)</f>
        <v>1007333.8</v>
      </c>
    </row>
    <row r="7" spans="1:13" x14ac:dyDescent="0.25">
      <c r="A7" s="59" t="s">
        <v>287</v>
      </c>
      <c r="B7" s="33">
        <v>31347.599999999999</v>
      </c>
      <c r="E7" s="44"/>
      <c r="F7" s="44"/>
    </row>
    <row r="8" spans="1:13" x14ac:dyDescent="0.25">
      <c r="A8" s="68" t="s">
        <v>288</v>
      </c>
      <c r="B8" s="33">
        <f>SUM(B2:B7)</f>
        <v>2135225.04</v>
      </c>
      <c r="E8" s="44"/>
      <c r="F8" s="44"/>
    </row>
    <row r="9" spans="1:13" x14ac:dyDescent="0.25">
      <c r="A9" s="32"/>
      <c r="B9" s="33"/>
      <c r="E9" s="44"/>
      <c r="F9" s="44"/>
    </row>
    <row r="10" spans="1:13" x14ac:dyDescent="0.25">
      <c r="A10" s="59" t="s">
        <v>289</v>
      </c>
      <c r="B10" s="33">
        <v>533803</v>
      </c>
      <c r="E10" s="44"/>
      <c r="F10" s="44"/>
      <c r="H10" s="73" t="s">
        <v>290</v>
      </c>
      <c r="I10" s="73"/>
      <c r="J10" s="45"/>
      <c r="K10" s="46"/>
      <c r="L10" s="25"/>
    </row>
    <row r="11" spans="1:13" x14ac:dyDescent="0.25">
      <c r="A11" s="68" t="s">
        <v>291</v>
      </c>
      <c r="B11" s="33">
        <f>SUM(B8,B10)</f>
        <v>2669028.04</v>
      </c>
      <c r="H11" s="46"/>
      <c r="I11" s="47"/>
      <c r="J11" s="47"/>
      <c r="K11" s="46"/>
      <c r="L11" s="25"/>
    </row>
    <row r="12" spans="1:13" x14ac:dyDescent="0.25">
      <c r="A12" s="48"/>
      <c r="B12" s="49"/>
      <c r="H12" s="63" t="s">
        <v>292</v>
      </c>
      <c r="I12" s="64" t="s">
        <v>293</v>
      </c>
      <c r="J12" s="65" t="s">
        <v>294</v>
      </c>
      <c r="K12" s="66" t="s">
        <v>295</v>
      </c>
      <c r="L12" s="25"/>
    </row>
    <row r="13" spans="1:13" x14ac:dyDescent="0.25">
      <c r="A13" s="59" t="s">
        <v>296</v>
      </c>
      <c r="B13" s="28">
        <v>6600</v>
      </c>
      <c r="E13" s="68" t="s">
        <v>297</v>
      </c>
      <c r="H13" s="48"/>
      <c r="I13" s="47"/>
      <c r="J13" s="47"/>
      <c r="K13" s="49"/>
      <c r="L13" s="25"/>
    </row>
    <row r="14" spans="1:13" x14ac:dyDescent="0.25">
      <c r="A14" s="32"/>
      <c r="B14" s="28"/>
      <c r="E14" s="25">
        <f xml:space="preserve"> (B2 + B4 + B6 + F6 + F3 )/12 - M5 - B5/12</f>
        <v>134837.68250000002</v>
      </c>
      <c r="H14" s="59" t="s">
        <v>298</v>
      </c>
      <c r="I14" s="67">
        <f>B2/12</f>
        <v>54309.85</v>
      </c>
      <c r="J14" s="67">
        <v>12</v>
      </c>
      <c r="K14" s="68">
        <f>+I14*J14</f>
        <v>651718.19999999995</v>
      </c>
      <c r="L14" s="25"/>
    </row>
    <row r="15" spans="1:13" x14ac:dyDescent="0.25">
      <c r="A15" s="68" t="s">
        <v>299</v>
      </c>
      <c r="B15" s="33">
        <f>SUM(B2+B4+B6+F6 + F3 + B13)</f>
        <v>1997271.28</v>
      </c>
      <c r="H15" s="59" t="s">
        <v>300</v>
      </c>
      <c r="I15" s="67">
        <v>14000</v>
      </c>
      <c r="J15" s="67">
        <v>12</v>
      </c>
      <c r="K15" s="68">
        <f>+I15*J15</f>
        <v>168000</v>
      </c>
      <c r="L15" s="25"/>
    </row>
    <row r="16" spans="1:13" x14ac:dyDescent="0.25">
      <c r="A16" s="59" t="s">
        <v>301</v>
      </c>
      <c r="B16" s="28">
        <v>150000</v>
      </c>
      <c r="H16" s="59" t="s">
        <v>302</v>
      </c>
      <c r="I16" s="67">
        <v>13500</v>
      </c>
      <c r="J16" s="67">
        <v>12</v>
      </c>
      <c r="K16" s="68">
        <f>+I16*J16</f>
        <v>162000</v>
      </c>
      <c r="L16" s="25"/>
    </row>
    <row r="17" spans="1:12" x14ac:dyDescent="0.25">
      <c r="A17" s="59" t="s">
        <v>211</v>
      </c>
      <c r="B17" s="28">
        <v>200000</v>
      </c>
      <c r="H17" s="50"/>
      <c r="I17" s="47"/>
      <c r="J17" s="47"/>
      <c r="K17" s="49"/>
      <c r="L17" s="25"/>
    </row>
    <row r="18" spans="1:12" x14ac:dyDescent="0.25">
      <c r="A18" s="59" t="s">
        <v>194</v>
      </c>
      <c r="B18" s="51">
        <f>K24</f>
        <v>96828.18</v>
      </c>
      <c r="H18" s="68" t="s">
        <v>303</v>
      </c>
      <c r="I18" s="68">
        <f>+I14*10%</f>
        <v>5430.9850000000006</v>
      </c>
      <c r="J18" s="68"/>
      <c r="K18" s="68">
        <f>+K14*10%</f>
        <v>65171.82</v>
      </c>
      <c r="L18" s="25"/>
    </row>
    <row r="19" spans="1:12" x14ac:dyDescent="0.25">
      <c r="A19" s="59" t="s">
        <v>304</v>
      </c>
      <c r="B19" s="28">
        <v>2400</v>
      </c>
      <c r="H19" s="50"/>
      <c r="I19" s="47"/>
      <c r="J19" s="47"/>
      <c r="K19" s="49"/>
      <c r="L19" s="25"/>
    </row>
    <row r="20" spans="1:12" x14ac:dyDescent="0.25">
      <c r="A20" s="68" t="s">
        <v>305</v>
      </c>
      <c r="B20" s="52">
        <f>B15-SUM(B16:B19)</f>
        <v>1548043.1</v>
      </c>
      <c r="H20" s="68" t="s">
        <v>306</v>
      </c>
      <c r="I20" s="68">
        <f>+I14*40%</f>
        <v>21723.940000000002</v>
      </c>
      <c r="J20" s="68"/>
      <c r="K20" s="68">
        <f>+I20*12</f>
        <v>260687.28000000003</v>
      </c>
      <c r="L20" s="25"/>
    </row>
    <row r="21" spans="1:12" x14ac:dyDescent="0.25">
      <c r="H21" s="68" t="s">
        <v>300</v>
      </c>
      <c r="I21" s="68">
        <f>+I15</f>
        <v>14000</v>
      </c>
      <c r="J21" s="68"/>
      <c r="K21" s="68">
        <f>+I21*12</f>
        <v>168000</v>
      </c>
      <c r="L21" s="25"/>
    </row>
    <row r="22" spans="1:12" x14ac:dyDescent="0.25">
      <c r="H22" s="68" t="s">
        <v>307</v>
      </c>
      <c r="I22" s="68">
        <f>+I16-I18</f>
        <v>8069.0149999999994</v>
      </c>
      <c r="J22" s="68"/>
      <c r="K22" s="68">
        <f>+I22*12</f>
        <v>96828.18</v>
      </c>
      <c r="L22" s="25"/>
    </row>
    <row r="23" spans="1:12" x14ac:dyDescent="0.25">
      <c r="H23" s="48"/>
      <c r="I23" s="47"/>
      <c r="J23" s="47"/>
      <c r="K23" s="53"/>
      <c r="L23" s="25"/>
    </row>
    <row r="24" spans="1:12" x14ac:dyDescent="0.25">
      <c r="H24" s="68" t="s">
        <v>308</v>
      </c>
      <c r="I24" s="68">
        <f>MIN(I20:I22)</f>
        <v>8069.0149999999994</v>
      </c>
      <c r="J24" s="68"/>
      <c r="K24" s="68">
        <f>MIN(K20:K22)</f>
        <v>96828.18</v>
      </c>
      <c r="L24" s="25"/>
    </row>
    <row r="25" spans="1:12" x14ac:dyDescent="0.25">
      <c r="I25" s="54"/>
      <c r="J25" s="54"/>
    </row>
    <row r="26" spans="1:12" x14ac:dyDescent="0.25">
      <c r="I26" s="54"/>
      <c r="J26" s="54"/>
    </row>
    <row r="35" ht="12.15" customHeight="1" x14ac:dyDescent="0.25"/>
  </sheetData>
  <mergeCells count="1">
    <mergeCell ref="H10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B13" workbookViewId="0">
      <selection activeCell="R17" sqref="R17"/>
    </sheetView>
  </sheetViews>
  <sheetFormatPr defaultRowHeight="15.05" x14ac:dyDescent="0.3"/>
  <cols>
    <col min="1" max="1" width="27.6640625" style="22" customWidth="1"/>
    <col min="2" max="2" width="11.109375" bestFit="1" customWidth="1"/>
    <col min="6" max="6" width="12.6640625" bestFit="1" customWidth="1"/>
    <col min="7" max="7" width="30.88671875" bestFit="1" customWidth="1"/>
    <col min="12" max="12" width="12.33203125" bestFit="1" customWidth="1"/>
    <col min="17" max="17" width="10.109375" bestFit="1" customWidth="1"/>
  </cols>
  <sheetData>
    <row r="1" spans="1:18" x14ac:dyDescent="0.3">
      <c r="A1" s="21" t="s">
        <v>9</v>
      </c>
      <c r="B1" s="2" t="s">
        <v>4</v>
      </c>
      <c r="C1" s="2"/>
      <c r="D1" s="2"/>
      <c r="E1" s="2"/>
      <c r="F1" s="2"/>
      <c r="G1" s="2" t="s">
        <v>177</v>
      </c>
      <c r="H1" s="2" t="s">
        <v>4</v>
      </c>
      <c r="I1" s="2" t="s">
        <v>211</v>
      </c>
      <c r="J1" s="2"/>
      <c r="K1" s="2"/>
      <c r="L1" s="2" t="s">
        <v>217</v>
      </c>
      <c r="M1" s="2" t="s">
        <v>4</v>
      </c>
    </row>
    <row r="2" spans="1:18" x14ac:dyDescent="0.3">
      <c r="A2" s="22" t="s">
        <v>203</v>
      </c>
      <c r="B2">
        <v>3</v>
      </c>
      <c r="G2" t="s">
        <v>210</v>
      </c>
      <c r="H2">
        <v>4.5</v>
      </c>
      <c r="I2">
        <v>1.25</v>
      </c>
      <c r="L2" t="s">
        <v>215</v>
      </c>
      <c r="M2">
        <v>1</v>
      </c>
    </row>
    <row r="3" spans="1:18" x14ac:dyDescent="0.3">
      <c r="A3" s="22" t="s">
        <v>204</v>
      </c>
      <c r="B3">
        <v>3</v>
      </c>
      <c r="G3" t="s">
        <v>212</v>
      </c>
      <c r="H3">
        <v>2</v>
      </c>
      <c r="I3">
        <v>1.25</v>
      </c>
      <c r="M3">
        <v>0.25</v>
      </c>
    </row>
    <row r="4" spans="1:18" x14ac:dyDescent="0.3">
      <c r="A4" s="22" t="s">
        <v>205</v>
      </c>
      <c r="B4">
        <v>3</v>
      </c>
      <c r="G4" t="s">
        <v>213</v>
      </c>
      <c r="H4">
        <v>4</v>
      </c>
      <c r="I4">
        <v>1.1000000000000001</v>
      </c>
      <c r="L4" t="s">
        <v>216</v>
      </c>
      <c r="M4">
        <v>7.5</v>
      </c>
    </row>
    <row r="5" spans="1:18" ht="30.15" x14ac:dyDescent="0.3">
      <c r="A5" s="22" t="s">
        <v>206</v>
      </c>
      <c r="B5">
        <v>3</v>
      </c>
      <c r="G5" t="s">
        <v>213</v>
      </c>
      <c r="H5">
        <v>3.5</v>
      </c>
      <c r="I5">
        <v>1</v>
      </c>
    </row>
    <row r="6" spans="1:18" x14ac:dyDescent="0.3">
      <c r="A6" s="22" t="s">
        <v>207</v>
      </c>
      <c r="B6">
        <v>3</v>
      </c>
      <c r="G6" t="s">
        <v>214</v>
      </c>
      <c r="H6">
        <v>4</v>
      </c>
      <c r="I6">
        <v>1</v>
      </c>
    </row>
    <row r="7" spans="1:18" x14ac:dyDescent="0.3">
      <c r="A7" s="22" t="s">
        <v>208</v>
      </c>
      <c r="B7">
        <v>5</v>
      </c>
      <c r="G7" t="s">
        <v>218</v>
      </c>
      <c r="H7">
        <v>2</v>
      </c>
      <c r="I7">
        <v>1.1000000000000001</v>
      </c>
    </row>
    <row r="8" spans="1:18" x14ac:dyDescent="0.3">
      <c r="A8" s="22" t="s">
        <v>209</v>
      </c>
      <c r="B8">
        <v>7</v>
      </c>
    </row>
    <row r="13" spans="1:18" ht="30.15" x14ac:dyDescent="0.3">
      <c r="A13" s="21" t="s">
        <v>245</v>
      </c>
      <c r="C13" t="s">
        <v>211</v>
      </c>
      <c r="D13" t="s">
        <v>249</v>
      </c>
      <c r="E13" s="22" t="s">
        <v>250</v>
      </c>
      <c r="F13" t="s">
        <v>244</v>
      </c>
    </row>
    <row r="14" spans="1:18" ht="15.75" thickBot="1" x14ac:dyDescent="0.35">
      <c r="A14" s="22">
        <v>30698</v>
      </c>
      <c r="B14" t="s">
        <v>246</v>
      </c>
      <c r="C14">
        <v>10.3</v>
      </c>
      <c r="D14">
        <v>2400000</v>
      </c>
      <c r="E14">
        <v>120</v>
      </c>
      <c r="F14" s="23">
        <f>PMT(C14/12/100,E14,D14)</f>
        <v>-32116.220104640637</v>
      </c>
    </row>
    <row r="15" spans="1:18" ht="16.399999999999999" thickTop="1" thickBot="1" x14ac:dyDescent="0.35">
      <c r="A15" s="22">
        <v>-9500</v>
      </c>
      <c r="B15" t="s">
        <v>40</v>
      </c>
      <c r="O15" s="19" t="s">
        <v>178</v>
      </c>
      <c r="P15" s="19" t="s">
        <v>177</v>
      </c>
      <c r="Q15" s="19" t="s">
        <v>3</v>
      </c>
    </row>
    <row r="16" spans="1:18" ht="15.75" thickTop="1" x14ac:dyDescent="0.3">
      <c r="A16" s="22">
        <v>21951</v>
      </c>
      <c r="B16" t="s">
        <v>247</v>
      </c>
      <c r="C16">
        <v>11.25</v>
      </c>
      <c r="D16">
        <v>1200000</v>
      </c>
      <c r="E16">
        <f>6*12+6</f>
        <v>78</v>
      </c>
      <c r="F16" s="23">
        <f>PMT(C16/12/100,E16,D16)</f>
        <v>-21758.022248016005</v>
      </c>
      <c r="P16">
        <v>-560000</v>
      </c>
      <c r="Q16" s="1">
        <v>40087</v>
      </c>
      <c r="R16" t="s">
        <v>179</v>
      </c>
    </row>
    <row r="17" spans="1:18" x14ac:dyDescent="0.3">
      <c r="A17" s="22">
        <f>SUM(A14:A16)</f>
        <v>43149</v>
      </c>
      <c r="B17" t="s">
        <v>248</v>
      </c>
      <c r="P17">
        <v>-100000</v>
      </c>
      <c r="Q17" s="1">
        <v>40299</v>
      </c>
      <c r="R17" t="s">
        <v>180</v>
      </c>
    </row>
    <row r="18" spans="1:18" x14ac:dyDescent="0.3">
      <c r="O18">
        <v>200000</v>
      </c>
      <c r="Q18" s="1">
        <v>40634</v>
      </c>
      <c r="R18" t="s">
        <v>181</v>
      </c>
    </row>
    <row r="19" spans="1:18" x14ac:dyDescent="0.3">
      <c r="P19">
        <v>-40000</v>
      </c>
      <c r="Q19" s="1">
        <v>40817</v>
      </c>
      <c r="R19" t="s">
        <v>182</v>
      </c>
    </row>
    <row r="20" spans="1:18" x14ac:dyDescent="0.3">
      <c r="N20">
        <v>270000</v>
      </c>
      <c r="Q20" s="1">
        <v>40878</v>
      </c>
      <c r="R20" t="s">
        <v>312</v>
      </c>
    </row>
    <row r="21" spans="1:18" x14ac:dyDescent="0.3">
      <c r="O21">
        <v>120000</v>
      </c>
      <c r="Q21" s="1">
        <v>41000</v>
      </c>
      <c r="R21" t="s">
        <v>181</v>
      </c>
    </row>
    <row r="22" spans="1:18" x14ac:dyDescent="0.3">
      <c r="O22">
        <v>75000</v>
      </c>
      <c r="Q22" s="1">
        <v>41311</v>
      </c>
      <c r="R22" t="s">
        <v>181</v>
      </c>
    </row>
    <row r="23" spans="1:18" x14ac:dyDescent="0.3">
      <c r="N23">
        <v>80000</v>
      </c>
      <c r="Q23" s="1">
        <v>41346</v>
      </c>
      <c r="R23" t="s">
        <v>267</v>
      </c>
    </row>
    <row r="24" spans="1:18" x14ac:dyDescent="0.3">
      <c r="O24">
        <v>100000</v>
      </c>
      <c r="Q24" s="1">
        <v>41364</v>
      </c>
      <c r="R24" t="s">
        <v>181</v>
      </c>
    </row>
    <row r="25" spans="1:18" x14ac:dyDescent="0.3">
      <c r="N25">
        <v>32000</v>
      </c>
      <c r="Q25" s="1">
        <v>41382</v>
      </c>
      <c r="R25" t="s">
        <v>310</v>
      </c>
    </row>
    <row r="26" spans="1:18" x14ac:dyDescent="0.3">
      <c r="O26">
        <v>150000</v>
      </c>
      <c r="Q26" s="1">
        <v>41499</v>
      </c>
      <c r="R26" t="s">
        <v>181</v>
      </c>
    </row>
    <row r="27" spans="1:18" x14ac:dyDescent="0.3">
      <c r="O27">
        <v>75000</v>
      </c>
      <c r="Q27" s="1">
        <v>41734</v>
      </c>
      <c r="R27" t="s">
        <v>181</v>
      </c>
    </row>
    <row r="28" spans="1:18" x14ac:dyDescent="0.3">
      <c r="O28">
        <v>106000</v>
      </c>
      <c r="Q28" s="1">
        <v>41834</v>
      </c>
      <c r="R28" t="s">
        <v>265</v>
      </c>
    </row>
    <row r="29" spans="1:18" x14ac:dyDescent="0.3">
      <c r="N29">
        <v>50000</v>
      </c>
      <c r="Q29" s="1">
        <v>41771</v>
      </c>
      <c r="R29" t="s">
        <v>243</v>
      </c>
    </row>
    <row r="30" spans="1:18" x14ac:dyDescent="0.3">
      <c r="O30">
        <v>75000</v>
      </c>
      <c r="Q30" s="1">
        <v>42102</v>
      </c>
      <c r="R30" t="s">
        <v>311</v>
      </c>
    </row>
    <row r="31" spans="1:18" x14ac:dyDescent="0.3">
      <c r="N31">
        <v>30000</v>
      </c>
      <c r="Q31" s="1">
        <v>42193</v>
      </c>
      <c r="R31" t="s">
        <v>243</v>
      </c>
    </row>
    <row r="32" spans="1:18" x14ac:dyDescent="0.3">
      <c r="O32">
        <v>20000</v>
      </c>
      <c r="Q32" s="1">
        <v>42246</v>
      </c>
      <c r="R32" t="s">
        <v>313</v>
      </c>
    </row>
    <row r="33" spans="14:18" x14ac:dyDescent="0.3">
      <c r="N33">
        <v>50000</v>
      </c>
      <c r="Q33" s="1">
        <v>42370</v>
      </c>
      <c r="R33" t="s">
        <v>243</v>
      </c>
    </row>
    <row r="34" spans="14:18" x14ac:dyDescent="0.3">
      <c r="O34">
        <v>75000</v>
      </c>
      <c r="Q34" s="1">
        <v>42474</v>
      </c>
      <c r="R34" t="s">
        <v>311</v>
      </c>
    </row>
    <row r="35" spans="14:18" x14ac:dyDescent="0.3">
      <c r="N35">
        <v>20000</v>
      </c>
      <c r="Q35" s="1">
        <v>42522</v>
      </c>
      <c r="R35" t="s">
        <v>320</v>
      </c>
    </row>
    <row r="36" spans="14:18" x14ac:dyDescent="0.3">
      <c r="O36">
        <v>22000</v>
      </c>
      <c r="Q36" s="1">
        <v>42522</v>
      </c>
      <c r="R36" t="s">
        <v>321</v>
      </c>
    </row>
    <row r="37" spans="14:18" x14ac:dyDescent="0.3">
      <c r="N37">
        <v>10000</v>
      </c>
      <c r="Q37" s="1">
        <v>42552</v>
      </c>
      <c r="R37" t="s">
        <v>322</v>
      </c>
    </row>
    <row r="38" spans="14:18" x14ac:dyDescent="0.3">
      <c r="Q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Standing</vt:lpstr>
      <vt:lpstr>History_Paisa</vt:lpstr>
      <vt:lpstr>Country Vacations</vt:lpstr>
      <vt:lpstr>Prepaid Cards</vt:lpstr>
      <vt:lpstr>Home AECS</vt:lpstr>
      <vt:lpstr>Investments (LIC)</vt:lpstr>
      <vt:lpstr>Account numbers</vt:lpstr>
      <vt:lpstr>Sal details - 2015</vt:lpstr>
      <vt:lpstr>Intlo appu</vt:lpstr>
      <vt:lpstr>Nani Credit card EMI</vt:lpstr>
      <vt:lpstr>Loan for Bro</vt:lpstr>
      <vt:lpstr>Chiti pata</vt:lpstr>
      <vt:lpstr>SAP Shares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</dc:creator>
  <cp:lastModifiedBy>Nidamanuru, Anand</cp:lastModifiedBy>
  <dcterms:created xsi:type="dcterms:W3CDTF">2011-04-11T11:50:44Z</dcterms:created>
  <dcterms:modified xsi:type="dcterms:W3CDTF">2017-08-10T18:13:42Z</dcterms:modified>
</cp:coreProperties>
</file>