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nd\Sync\Paisa\"/>
    </mc:Choice>
  </mc:AlternateContent>
  <bookViews>
    <workbookView xWindow="118" yWindow="79" windowWidth="20186" windowHeight="10538"/>
  </bookViews>
  <sheets>
    <sheet name="Sheet1" sheetId="1" r:id="rId1"/>
    <sheet name="Sheet2" sheetId="2" r:id="rId2"/>
    <sheet name="Sheet3" sheetId="3" r:id="rId3"/>
  </sheets>
  <calcPr calcId="171027"/>
  <fileRecoveryPr repairLoad="1"/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62" i="1"/>
  <c r="B63" i="1"/>
  <c r="B64" i="1"/>
  <c r="B65" i="1"/>
  <c r="B67" i="1"/>
  <c r="B68" i="1"/>
  <c r="B69" i="1"/>
  <c r="B70" i="1"/>
  <c r="B71" i="1"/>
  <c r="B72" i="1"/>
  <c r="B73" i="1"/>
  <c r="B74" i="1"/>
  <c r="B75" i="1"/>
  <c r="B76" i="1"/>
  <c r="B77" i="1"/>
  <c r="B78" i="1"/>
  <c r="B80" i="1"/>
  <c r="B81" i="1"/>
  <c r="B82" i="1"/>
  <c r="B83" i="1"/>
  <c r="B84" i="1"/>
  <c r="B85" i="1"/>
  <c r="B86" i="1"/>
  <c r="B87" i="1"/>
  <c r="B88" i="1"/>
  <c r="B89" i="1"/>
  <c r="B90" i="1"/>
  <c r="B91" i="1"/>
  <c r="B93" i="1"/>
  <c r="B94" i="1"/>
  <c r="B95" i="1"/>
  <c r="B96" i="1"/>
  <c r="B97" i="1"/>
  <c r="B98" i="1"/>
  <c r="B99" i="1"/>
  <c r="B100" i="1"/>
  <c r="B101" i="1"/>
  <c r="B102" i="1"/>
  <c r="B103" i="1"/>
  <c r="B104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2" i="1"/>
  <c r="B133" i="1"/>
  <c r="B134" i="1"/>
  <c r="B135" i="1"/>
  <c r="B136" i="1"/>
  <c r="B137" i="1"/>
  <c r="B8" i="1"/>
  <c r="C2" i="1"/>
  <c r="F8" i="1" l="1"/>
  <c r="B5" i="1"/>
  <c r="E5" i="1" s="1"/>
  <c r="J2" i="1" s="1"/>
  <c r="I4" i="1"/>
  <c r="I2" i="1"/>
  <c r="D126" i="1" l="1"/>
  <c r="D123" i="1"/>
  <c r="D67" i="1"/>
  <c r="D74" i="1"/>
  <c r="D121" i="1"/>
  <c r="D128" i="1"/>
  <c r="D132" i="1"/>
  <c r="D113" i="1"/>
  <c r="D91" i="1"/>
  <c r="D8" i="1"/>
  <c r="G8" i="1" s="1"/>
  <c r="D17" i="1"/>
  <c r="D117" i="1"/>
  <c r="D71" i="1"/>
  <c r="D127" i="1"/>
  <c r="D57" i="1"/>
  <c r="D86" i="1"/>
  <c r="D76" i="1"/>
  <c r="D58" i="1"/>
  <c r="D19" i="1"/>
  <c r="D80" i="1"/>
  <c r="D22" i="1"/>
  <c r="D69" i="1"/>
  <c r="D59" i="1"/>
  <c r="D51" i="1"/>
  <c r="D111" i="1"/>
  <c r="D42" i="1"/>
  <c r="D75" i="1"/>
  <c r="D88" i="1"/>
  <c r="D130" i="1"/>
  <c r="D10" i="1"/>
  <c r="D39" i="1"/>
  <c r="D103" i="1"/>
  <c r="D34" i="1"/>
  <c r="D94" i="1"/>
  <c r="D24" i="1"/>
  <c r="D122" i="1"/>
  <c r="D49" i="1"/>
  <c r="D119" i="1"/>
  <c r="D62" i="1"/>
  <c r="D104" i="1"/>
  <c r="D87" i="1"/>
  <c r="D70" i="1"/>
  <c r="D52" i="1"/>
  <c r="D35" i="1"/>
  <c r="D18" i="1"/>
  <c r="D134" i="1"/>
  <c r="D116" i="1"/>
  <c r="D99" i="1"/>
  <c r="D82" i="1"/>
  <c r="D64" i="1"/>
  <c r="D47" i="1"/>
  <c r="D30" i="1"/>
  <c r="D12" i="1"/>
  <c r="D124" i="1"/>
  <c r="D107" i="1"/>
  <c r="D89" i="1"/>
  <c r="D72" i="1"/>
  <c r="D55" i="1"/>
  <c r="D37" i="1"/>
  <c r="D20" i="1"/>
  <c r="D109" i="1"/>
  <c r="D41" i="1"/>
  <c r="D114" i="1"/>
  <c r="D54" i="1"/>
  <c r="D15" i="1"/>
  <c r="D101" i="1"/>
  <c r="D32" i="1"/>
  <c r="D110" i="1"/>
  <c r="D45" i="1"/>
  <c r="D100" i="1"/>
  <c r="D83" i="1"/>
  <c r="D65" i="1"/>
  <c r="D48" i="1"/>
  <c r="D31" i="1"/>
  <c r="D13" i="1"/>
  <c r="D129" i="1"/>
  <c r="D112" i="1"/>
  <c r="D95" i="1"/>
  <c r="D77" i="1"/>
  <c r="D60" i="1"/>
  <c r="D43" i="1"/>
  <c r="D25" i="1"/>
  <c r="D137" i="1"/>
  <c r="D120" i="1"/>
  <c r="D102" i="1"/>
  <c r="D85" i="1"/>
  <c r="D68" i="1"/>
  <c r="D50" i="1"/>
  <c r="D33" i="1"/>
  <c r="D16" i="1"/>
  <c r="D93" i="1"/>
  <c r="D23" i="1"/>
  <c r="D106" i="1"/>
  <c r="D36" i="1"/>
  <c r="D135" i="1"/>
  <c r="D84" i="1"/>
  <c r="D136" i="1"/>
  <c r="D97" i="1"/>
  <c r="D28" i="1"/>
  <c r="D96" i="1"/>
  <c r="D78" i="1"/>
  <c r="D61" i="1"/>
  <c r="D44" i="1"/>
  <c r="D26" i="1"/>
  <c r="D9" i="1"/>
  <c r="D125" i="1"/>
  <c r="D108" i="1"/>
  <c r="D90" i="1"/>
  <c r="D73" i="1"/>
  <c r="D56" i="1"/>
  <c r="D38" i="1"/>
  <c r="D21" i="1"/>
  <c r="D133" i="1"/>
  <c r="D115" i="1"/>
  <c r="D98" i="1"/>
  <c r="D81" i="1"/>
  <c r="D63" i="1"/>
  <c r="D46" i="1"/>
  <c r="D29" i="1"/>
  <c r="D11" i="1"/>
  <c r="E8" i="1"/>
  <c r="E9" i="1" s="1"/>
  <c r="E10" i="1" s="1"/>
  <c r="E11" i="1" l="1"/>
  <c r="E12" i="1" s="1"/>
  <c r="E13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2" i="1" s="1"/>
  <c r="E133" i="1" s="1"/>
  <c r="E134" i="1" s="1"/>
  <c r="E135" i="1" s="1"/>
  <c r="E136" i="1" s="1"/>
  <c r="E137" i="1" s="1"/>
  <c r="H8" i="1"/>
  <c r="F9" i="1" s="1"/>
  <c r="G9" i="1" l="1"/>
  <c r="H9" i="1" l="1"/>
  <c r="F10" i="1" l="1"/>
  <c r="G10" i="1" l="1"/>
  <c r="H10" i="1" l="1"/>
  <c r="F11" i="1" l="1"/>
  <c r="G11" i="1" l="1"/>
  <c r="H11" i="1" l="1"/>
  <c r="F12" i="1" l="1"/>
  <c r="G12" i="1" l="1"/>
  <c r="H12" i="1" l="1"/>
  <c r="F13" i="1" l="1"/>
  <c r="F14" i="1" s="1"/>
  <c r="K14" i="1" l="1"/>
  <c r="I14" i="1"/>
  <c r="G13" i="1"/>
  <c r="G14" i="1" s="1"/>
  <c r="H13" i="1" l="1"/>
  <c r="F15" i="1" l="1"/>
  <c r="G15" i="1" l="1"/>
  <c r="H15" i="1" l="1"/>
  <c r="F16" i="1" s="1"/>
  <c r="G16" i="1" l="1"/>
  <c r="H16" i="1" l="1"/>
  <c r="F17" i="1" s="1"/>
  <c r="G17" i="1" l="1"/>
  <c r="H17" i="1" l="1"/>
  <c r="F18" i="1" s="1"/>
  <c r="G18" i="1" l="1"/>
  <c r="H18" i="1" l="1"/>
  <c r="F19" i="1" s="1"/>
  <c r="G19" i="1" l="1"/>
  <c r="H19" i="1" l="1"/>
  <c r="F20" i="1" s="1"/>
  <c r="G20" i="1" s="1"/>
  <c r="H20" i="1" s="1"/>
  <c r="F21" i="1" s="1"/>
  <c r="G21" i="1" s="1"/>
  <c r="H21" i="1" s="1"/>
  <c r="F22" i="1" s="1"/>
  <c r="G22" i="1" s="1"/>
  <c r="H22" i="1" s="1"/>
  <c r="F23" i="1" s="1"/>
  <c r="G23" i="1" s="1"/>
  <c r="H23" i="1" s="1"/>
  <c r="F24" i="1" s="1"/>
  <c r="G24" i="1" s="1"/>
  <c r="H24" i="1" s="1"/>
  <c r="F25" i="1" s="1"/>
  <c r="G25" i="1" s="1"/>
  <c r="H25" i="1" s="1"/>
  <c r="F26" i="1" l="1"/>
  <c r="G26" i="1" l="1"/>
  <c r="F27" i="1"/>
  <c r="K27" i="1" l="1"/>
  <c r="I27" i="1"/>
  <c r="G27" i="1"/>
  <c r="H26" i="1"/>
  <c r="F28" i="1" s="1"/>
  <c r="G28" i="1" l="1"/>
  <c r="H28" i="1" l="1"/>
  <c r="F29" i="1" s="1"/>
  <c r="G29" i="1" l="1"/>
  <c r="H29" i="1" l="1"/>
  <c r="F30" i="1" s="1"/>
  <c r="G30" i="1" l="1"/>
  <c r="H30" i="1" l="1"/>
  <c r="F31" i="1" s="1"/>
  <c r="G31" i="1" l="1"/>
  <c r="H31" i="1" l="1"/>
  <c r="F32" i="1" s="1"/>
  <c r="G32" i="1" l="1"/>
  <c r="H32" i="1" l="1"/>
  <c r="F33" i="1" s="1"/>
  <c r="G33" i="1" s="1"/>
  <c r="H33" i="1" s="1"/>
  <c r="F34" i="1" s="1"/>
  <c r="G34" i="1" s="1"/>
  <c r="H34" i="1" s="1"/>
  <c r="F35" i="1" l="1"/>
  <c r="G35" i="1" s="1"/>
  <c r="H35" i="1" s="1"/>
  <c r="F36" i="1" s="1"/>
  <c r="G36" i="1" s="1"/>
  <c r="H36" i="1" s="1"/>
  <c r="F37" i="1" s="1"/>
  <c r="G37" i="1" s="1"/>
  <c r="H37" i="1" s="1"/>
  <c r="F38" i="1" s="1"/>
  <c r="G38" i="1" s="1"/>
  <c r="H38" i="1" s="1"/>
  <c r="F39" i="1" l="1"/>
  <c r="G39" i="1" l="1"/>
  <c r="F40" i="1"/>
  <c r="K40" i="1" l="1"/>
  <c r="I40" i="1"/>
  <c r="G40" i="1"/>
  <c r="H39" i="1"/>
  <c r="F41" i="1" l="1"/>
  <c r="G41" i="1" l="1"/>
  <c r="H41" i="1" l="1"/>
  <c r="F42" i="1" l="1"/>
  <c r="G42" i="1" l="1"/>
  <c r="H42" i="1" l="1"/>
  <c r="F43" i="1" s="1"/>
  <c r="G43" i="1" l="1"/>
  <c r="H43" i="1" l="1"/>
  <c r="F44" i="1" l="1"/>
  <c r="G44" i="1" l="1"/>
  <c r="H44" i="1" l="1"/>
  <c r="F45" i="1" l="1"/>
  <c r="G45" i="1" l="1"/>
  <c r="H45" i="1" l="1"/>
  <c r="F46" i="1" s="1"/>
  <c r="G46" i="1" s="1"/>
  <c r="H46" i="1" s="1"/>
  <c r="F47" i="1" s="1"/>
  <c r="G47" i="1" s="1"/>
  <c r="H47" i="1" s="1"/>
  <c r="F48" i="1" s="1"/>
  <c r="G48" i="1" s="1"/>
  <c r="H48" i="1" s="1"/>
  <c r="F49" i="1" s="1"/>
  <c r="G49" i="1" s="1"/>
  <c r="H49" i="1" s="1"/>
  <c r="F50" i="1" s="1"/>
  <c r="G50" i="1" s="1"/>
  <c r="H50" i="1" s="1"/>
  <c r="F51" i="1" s="1"/>
  <c r="G51" i="1" s="1"/>
  <c r="H51" i="1" s="1"/>
  <c r="F52" i="1" l="1"/>
  <c r="G52" i="1" l="1"/>
  <c r="F53" i="1"/>
  <c r="K53" i="1" l="1"/>
  <c r="I53" i="1"/>
  <c r="G53" i="1"/>
  <c r="H52" i="1"/>
  <c r="F54" i="1" l="1"/>
  <c r="G54" i="1" l="1"/>
  <c r="H54" i="1" l="1"/>
  <c r="F55" i="1" s="1"/>
  <c r="G55" i="1" l="1"/>
  <c r="H55" i="1" l="1"/>
  <c r="F56" i="1" s="1"/>
  <c r="G56" i="1" l="1"/>
  <c r="H56" i="1" l="1"/>
  <c r="F57" i="1" s="1"/>
  <c r="G57" i="1" l="1"/>
  <c r="H57" i="1" l="1"/>
  <c r="F58" i="1" s="1"/>
  <c r="G58" i="1" l="1"/>
  <c r="H58" i="1" l="1"/>
  <c r="F59" i="1" s="1"/>
  <c r="G59" i="1" s="1"/>
  <c r="H59" i="1" s="1"/>
  <c r="F60" i="1" s="1"/>
  <c r="G60" i="1" s="1"/>
  <c r="H60" i="1" s="1"/>
  <c r="F61" i="1" s="1"/>
  <c r="G61" i="1" s="1"/>
  <c r="H61" i="1" s="1"/>
  <c r="F62" i="1" s="1"/>
  <c r="G62" i="1" s="1"/>
  <c r="H62" i="1" s="1"/>
  <c r="F63" i="1" s="1"/>
  <c r="G63" i="1" s="1"/>
  <c r="H63" i="1" s="1"/>
  <c r="F64" i="1" s="1"/>
  <c r="G64" i="1" s="1"/>
  <c r="H64" i="1" s="1"/>
  <c r="F65" i="1" l="1"/>
  <c r="G65" i="1" l="1"/>
  <c r="F66" i="1"/>
  <c r="K66" i="1" l="1"/>
  <c r="I66" i="1"/>
  <c r="G66" i="1"/>
  <c r="H65" i="1"/>
  <c r="F67" i="1" l="1"/>
  <c r="G67" i="1" l="1"/>
  <c r="H67" i="1" l="1"/>
  <c r="F68" i="1" s="1"/>
  <c r="G68" i="1" l="1"/>
  <c r="H68" i="1" l="1"/>
  <c r="F69" i="1" s="1"/>
  <c r="G69" i="1" l="1"/>
  <c r="H69" i="1" l="1"/>
  <c r="F70" i="1" l="1"/>
  <c r="G70" i="1" l="1"/>
  <c r="H70" i="1" l="1"/>
  <c r="F71" i="1" l="1"/>
  <c r="G71" i="1" l="1"/>
  <c r="H71" i="1" l="1"/>
  <c r="F72" i="1" s="1"/>
  <c r="G72" i="1" s="1"/>
  <c r="H72" i="1" s="1"/>
  <c r="F73" i="1" s="1"/>
  <c r="G73" i="1" s="1"/>
  <c r="H73" i="1" s="1"/>
  <c r="F74" i="1" s="1"/>
  <c r="G74" i="1" s="1"/>
  <c r="H74" i="1" s="1"/>
  <c r="F75" i="1" s="1"/>
  <c r="G75" i="1" s="1"/>
  <c r="H75" i="1" s="1"/>
  <c r="F76" i="1" s="1"/>
  <c r="G76" i="1" s="1"/>
  <c r="H76" i="1" s="1"/>
  <c r="F77" i="1" s="1"/>
  <c r="G77" i="1" s="1"/>
  <c r="H77" i="1" s="1"/>
  <c r="F78" i="1" l="1"/>
  <c r="G78" i="1" l="1"/>
  <c r="F79" i="1"/>
  <c r="K79" i="1" l="1"/>
  <c r="I79" i="1"/>
  <c r="G79" i="1"/>
  <c r="H78" i="1"/>
  <c r="F80" i="1" s="1"/>
  <c r="G80" i="1" l="1"/>
  <c r="H80" i="1" l="1"/>
  <c r="F81" i="1" l="1"/>
  <c r="G81" i="1" l="1"/>
  <c r="H81" i="1" l="1"/>
  <c r="F82" i="1" s="1"/>
  <c r="G82" i="1" l="1"/>
  <c r="H82" i="1" l="1"/>
  <c r="F83" i="1" l="1"/>
  <c r="G83" i="1" l="1"/>
  <c r="H83" i="1" l="1"/>
  <c r="F84" i="1" l="1"/>
  <c r="G84" i="1" l="1"/>
  <c r="H84" i="1" l="1"/>
  <c r="F85" i="1" s="1"/>
  <c r="G85" i="1" s="1"/>
  <c r="H85" i="1" s="1"/>
  <c r="F86" i="1" s="1"/>
  <c r="G86" i="1" s="1"/>
  <c r="H86" i="1" s="1"/>
  <c r="F87" i="1" s="1"/>
  <c r="G87" i="1" s="1"/>
  <c r="H87" i="1" s="1"/>
  <c r="F88" i="1" s="1"/>
  <c r="G88" i="1" s="1"/>
  <c r="H88" i="1" s="1"/>
  <c r="F89" i="1" s="1"/>
  <c r="G89" i="1" s="1"/>
  <c r="H89" i="1" s="1"/>
  <c r="F90" i="1" s="1"/>
  <c r="G90" i="1" s="1"/>
  <c r="H90" i="1" s="1"/>
  <c r="F91" i="1" l="1"/>
  <c r="G91" i="1" l="1"/>
  <c r="F92" i="1"/>
  <c r="K92" i="1" l="1"/>
  <c r="I92" i="1"/>
  <c r="G92" i="1"/>
  <c r="H91" i="1"/>
  <c r="F93" i="1" s="1"/>
  <c r="G93" i="1" l="1"/>
  <c r="H93" i="1" l="1"/>
  <c r="F94" i="1" l="1"/>
  <c r="G94" i="1" l="1"/>
  <c r="H94" i="1" l="1"/>
  <c r="F95" i="1" s="1"/>
  <c r="G95" i="1" l="1"/>
  <c r="H95" i="1" l="1"/>
  <c r="F96" i="1" s="1"/>
  <c r="G96" i="1" l="1"/>
  <c r="H96" i="1" l="1"/>
  <c r="F97" i="1" s="1"/>
  <c r="G97" i="1" l="1"/>
  <c r="H97" i="1" l="1"/>
  <c r="F98" i="1" s="1"/>
  <c r="G98" i="1" s="1"/>
  <c r="H98" i="1" s="1"/>
  <c r="F99" i="1" s="1"/>
  <c r="G99" i="1" s="1"/>
  <c r="H99" i="1" s="1"/>
  <c r="F100" i="1" s="1"/>
  <c r="G100" i="1" s="1"/>
  <c r="H100" i="1" s="1"/>
  <c r="F101" i="1" s="1"/>
  <c r="G101" i="1" s="1"/>
  <c r="H101" i="1" s="1"/>
  <c r="F102" i="1" s="1"/>
  <c r="G102" i="1" s="1"/>
  <c r="H102" i="1" s="1"/>
  <c r="F103" i="1" s="1"/>
  <c r="G103" i="1" s="1"/>
  <c r="H103" i="1" s="1"/>
  <c r="F104" i="1" s="1"/>
  <c r="G104" i="1" l="1"/>
  <c r="F105" i="1"/>
  <c r="K105" i="1" l="1"/>
  <c r="I105" i="1"/>
  <c r="H104" i="1"/>
  <c r="F106" i="1" s="1"/>
  <c r="G105" i="1"/>
  <c r="G106" i="1" l="1"/>
  <c r="H106" i="1" l="1"/>
  <c r="F107" i="1" s="1"/>
  <c r="G107" i="1" l="1"/>
  <c r="H107" i="1" l="1"/>
  <c r="F108" i="1" s="1"/>
  <c r="G108" i="1" l="1"/>
  <c r="H108" i="1" l="1"/>
  <c r="F109" i="1" s="1"/>
  <c r="G109" i="1" l="1"/>
  <c r="H109" i="1" l="1"/>
  <c r="F110" i="1" s="1"/>
  <c r="G110" i="1" l="1"/>
  <c r="H110" i="1" l="1"/>
  <c r="F111" i="1" s="1"/>
  <c r="G111" i="1" s="1"/>
  <c r="H111" i="1" s="1"/>
  <c r="F112" i="1" s="1"/>
  <c r="G112" i="1" s="1"/>
  <c r="H112" i="1" s="1"/>
  <c r="F113" i="1" s="1"/>
  <c r="G113" i="1" s="1"/>
  <c r="H113" i="1" s="1"/>
  <c r="F114" i="1" s="1"/>
  <c r="G114" i="1" s="1"/>
  <c r="H114" i="1" s="1"/>
  <c r="F115" i="1" s="1"/>
  <c r="G115" i="1" s="1"/>
  <c r="H115" i="1" s="1"/>
  <c r="F116" i="1" s="1"/>
  <c r="G116" i="1" s="1"/>
  <c r="H116" i="1" s="1"/>
  <c r="F117" i="1" s="1"/>
  <c r="G117" i="1" l="1"/>
  <c r="F118" i="1"/>
  <c r="K118" i="1" l="1"/>
  <c r="I118" i="1"/>
  <c r="H117" i="1"/>
  <c r="F119" i="1" s="1"/>
  <c r="G118" i="1"/>
  <c r="G119" i="1" l="1"/>
  <c r="H119" i="1" l="1"/>
  <c r="F120" i="1" s="1"/>
  <c r="G120" i="1" l="1"/>
  <c r="H120" i="1" l="1"/>
  <c r="F121" i="1" s="1"/>
  <c r="G121" i="1" l="1"/>
  <c r="H121" i="1" l="1"/>
  <c r="F122" i="1" s="1"/>
  <c r="G122" i="1" l="1"/>
  <c r="H122" i="1" l="1"/>
  <c r="F123" i="1" s="1"/>
  <c r="G123" i="1" l="1"/>
  <c r="H123" i="1" l="1"/>
  <c r="F124" i="1" s="1"/>
  <c r="G124" i="1" s="1"/>
  <c r="H124" i="1" s="1"/>
  <c r="F125" i="1" s="1"/>
  <c r="G125" i="1" s="1"/>
  <c r="H125" i="1" s="1"/>
  <c r="F126" i="1" s="1"/>
  <c r="G126" i="1" s="1"/>
  <c r="H126" i="1" s="1"/>
  <c r="F127" i="1" s="1"/>
  <c r="G127" i="1" s="1"/>
  <c r="H127" i="1" s="1"/>
  <c r="F128" i="1" s="1"/>
  <c r="G128" i="1" s="1"/>
  <c r="H128" i="1" s="1"/>
  <c r="F129" i="1" s="1"/>
  <c r="G129" i="1" s="1"/>
  <c r="H129" i="1" s="1"/>
  <c r="F130" i="1" s="1"/>
  <c r="G130" i="1" l="1"/>
  <c r="F131" i="1"/>
  <c r="H130" i="1" l="1"/>
  <c r="F132" i="1" s="1"/>
  <c r="G131" i="1"/>
  <c r="K131" i="1"/>
  <c r="I131" i="1"/>
  <c r="G132" i="1" l="1"/>
  <c r="H132" i="1" l="1"/>
  <c r="F133" i="1" s="1"/>
  <c r="G133" i="1" l="1"/>
  <c r="H133" i="1" l="1"/>
  <c r="F134" i="1" s="1"/>
  <c r="G134" i="1" l="1"/>
  <c r="H134" i="1" l="1"/>
  <c r="F135" i="1" s="1"/>
  <c r="G135" i="1" l="1"/>
  <c r="H135" i="1" l="1"/>
  <c r="F136" i="1" s="1"/>
  <c r="G136" i="1" l="1"/>
  <c r="H136" i="1" l="1"/>
  <c r="F137" i="1" s="1"/>
  <c r="G137" i="1" l="1"/>
  <c r="F139" i="1"/>
  <c r="F138" i="1"/>
  <c r="H137" i="1" l="1"/>
  <c r="G139" i="1"/>
  <c r="G138" i="1"/>
  <c r="K138" i="1"/>
  <c r="I138" i="1"/>
  <c r="I139" i="1" s="1"/>
  <c r="I140" i="1" s="1"/>
  <c r="F141" i="1" s="1"/>
  <c r="K139" i="1" l="1"/>
</calcChain>
</file>

<file path=xl/sharedStrings.xml><?xml version="1.0" encoding="utf-8"?>
<sst xmlns="http://schemas.openxmlformats.org/spreadsheetml/2006/main" count="36" uniqueCount="35">
  <si>
    <t>P</t>
  </si>
  <si>
    <t>I</t>
  </si>
  <si>
    <t>EMI</t>
  </si>
  <si>
    <t>T</t>
  </si>
  <si>
    <t>Total Amount Paid</t>
  </si>
  <si>
    <t>Month</t>
  </si>
  <si>
    <t>Interest Paid</t>
  </si>
  <si>
    <t>P Paid</t>
  </si>
  <si>
    <t>Remaining P</t>
  </si>
  <si>
    <t>Date</t>
  </si>
  <si>
    <t>Canara bank</t>
  </si>
  <si>
    <t>Corporation bank</t>
  </si>
  <si>
    <t>LIC</t>
  </si>
  <si>
    <t>Year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</si>
  <si>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</si>
  <si>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</si>
  <si>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</si>
  <si>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</si>
  <si>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</si>
  <si>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</si>
  <si>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</si>
  <si>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</si>
  <si>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</si>
  <si>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</si>
  <si>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</si>
  <si>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Grand Total</t>
  </si>
  <si>
    <t>Tax saved in principal</t>
  </si>
  <si>
    <t>Tax in interest</t>
  </si>
  <si>
    <t xml:space="preserve">I could have saved more tax </t>
  </si>
  <si>
    <t>-ve value means I paid extra interest than it could be considered for tax</t>
  </si>
  <si>
    <t>Money I saved in tax</t>
  </si>
  <si>
    <t>Extra from my pocket</t>
  </si>
  <si>
    <t>EMI = [(p*r) (1+r)^n ] / [ (1+r)^n – 1 ]</t>
  </si>
  <si>
    <t>n = log(E/(E-(p*r)), 1+r) 
Note: 1 + r is the base for the log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</si>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</sst>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0" fontId="0" fillId="0" borderId="0" xfId="0" applyNumberFormat="1"/>
    <xf numFmtId="2" fontId="0" fillId="0" borderId="0" xfId="0" applyNumberFormat="1"/>
    <xf numFmtId="0" fontId="0" fillId="0" borderId="0" xfId="0" applyNumberFormat="1"/>
    <xf numFmtId="15" fontId="0" fillId="0" borderId="0" xfId="0" applyNumberFormat="1"/>
    <xf numFmtId="4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0" borderId="0" xfId="0" quotePrefix="1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61" workbookViewId="0">
      <selection activeCell="G92" sqref="G92"/>
    </sheetView>
  </sheetViews>
  <sheetFormatPr defaultRowHeight="12.45" outlineLevelRow="2" x14ac:dyDescent="0.25"/>
  <cols>
    <col min="1" max="1" width="10.42578125" bestFit="1" customWidth="1"/>
    <col min="2" max="2" width="15.140625" bestFit="1" customWidth="1"/>
    <col min="3" max="3" width="18.140625" bestFit="1" customWidth="1"/>
    <col min="4" max="4" width="12.85546875" style="2" bestFit="1" customWidth="1"/>
    <col min="5" max="6" width="16.85546875" style="2" bestFit="1" customWidth="1"/>
    <col min="7" max="7" width="19" style="3" bestFit="1" customWidth="1"/>
    <col min="8" max="8" width="12.42578125" style="2" bestFit="1" customWidth="1"/>
    <col min="9" max="9" width="33.28515625" style="2" bestFit="1" customWidth="1"/>
    <col min="10" max="10" width="35.28515625" style="2" customWidth="1"/>
    <col min="11" max="11" width="41.140625" style="2" customWidth="1"/>
    <col min="12" max="12" width="9.28515625" style="2"/>
  </cols>
  <sheetData>
    <row r="1" spans="1:11" ht="24.9" x14ac:dyDescent="0.25">
      <c r="A1" t="s">
        <v>0</v>
      </c>
      <c r="B1">
        <v>3000000</v>
      </c>
      <c r="E1" s="2" t="s">
        <v>34</v>
      </c>
      <c r="I1" s="2" t="s">
        <v>32</v>
      </c>
      <c r="J1" s="10" t="s">
        <v>33</v>
      </c>
    </row>
    <row r="2" spans="1:11" x14ac:dyDescent="0.25">
      <c r="A2" t="s">
        <v>1</v>
      </c>
      <c r="B2">
        <v>9</v>
      </c>
      <c r="C2">
        <f>B2/12/100</f>
        <v>7.4999999999999997E-3</v>
      </c>
      <c r="I2" s="2">
        <f>((B1*C2) *POWER(1+ C2,B3))/(POWER(1+C2,B3)-1)</f>
        <v>38002.732125074581</v>
      </c>
      <c r="J2" s="2">
        <f>LOG(E5/(E5-(B1*C2)),1+C2)</f>
        <v>119.99999999999905</v>
      </c>
    </row>
    <row r="3" spans="1:11" x14ac:dyDescent="0.25">
      <c r="A3" t="s">
        <v>3</v>
      </c>
      <c r="B3">
        <v>120</v>
      </c>
    </row>
    <row r="4" spans="1:11" x14ac:dyDescent="0.25">
      <c r="I4" s="2">
        <f>LOG((30467.17/(30467.17-(B1*C2))),1+C2)</f>
        <v>179.51253995188057</v>
      </c>
    </row>
    <row r="5" spans="1:11" x14ac:dyDescent="0.25">
      <c r="A5" t="s">
        <v>2</v>
      </c>
      <c r="B5" s="5">
        <f>PMT($C$2,$B$3,$B$1)</f>
        <v>-38002.732125074843</v>
      </c>
      <c r="C5">
        <v>29372.8740438963</v>
      </c>
      <c r="E5" s="5">
        <f>-B5</f>
        <v>38002.732125074843</v>
      </c>
    </row>
    <row r="6" spans="1:11" x14ac:dyDescent="0.25">
      <c r="K6" s="9" t="s">
        <v>29</v>
      </c>
    </row>
    <row r="7" spans="1:11" x14ac:dyDescent="0.25">
      <c r="A7" s="2" t="s">
        <v>9</v>
      </c>
      <c r="B7" t="s">
        <v>13</v>
      </c>
      <c r="C7" t="s">
        <v>5</v>
      </c>
      <c r="D7" t="s">
        <v>2</v>
      </c>
      <c r="E7" t="s">
        <v>4</v>
      </c>
      <c r="F7" s="2" t="s">
        <v>6</v>
      </c>
      <c r="G7" s="2" t="s">
        <v>7</v>
      </c>
      <c r="H7" s="2" t="s">
        <v>8</v>
      </c>
      <c r="I7" s="2" t="s">
        <v>27</v>
      </c>
      <c r="J7" s="2" t="s">
        <v>26</v>
      </c>
      <c r="K7" s="2" t="s">
        <v>28</v>
      </c>
    </row>
    <row r="8" spans="1:11" outlineLevel="2" x14ac:dyDescent="0.25">
      <c r="A8" s="4">
        <v>40360</v>
      </c>
      <c r="B8">
        <f>YEAR(A8)</f>
        <v>2010</v>
      </c>
      <c r="C8">
        <v>1</v>
      </c>
      <c r="D8" s="1">
        <f>$B$5</f>
        <v>-38002.732125074843</v>
      </c>
      <c r="E8" s="1">
        <f>D8</f>
        <v>-38002.732125074843</v>
      </c>
      <c r="F8" s="2">
        <f>B1*C2</f>
        <v>22500</v>
      </c>
      <c r="G8" s="6">
        <f>-D8-F8</f>
        <v>15502.732125074843</v>
      </c>
      <c r="H8" s="2">
        <f>B1-G8</f>
        <v>2984497.2678749249</v>
      </c>
    </row>
    <row r="9" spans="1:11" outlineLevel="2" x14ac:dyDescent="0.25">
      <c r="A9" s="4">
        <v>40391</v>
      </c>
      <c r="B9">
        <f t="shared" ref="B9:B77" si="0">YEAR(A9)</f>
        <v>2010</v>
      </c>
      <c r="C9">
        <v>2</v>
      </c>
      <c r="D9" s="1">
        <f t="shared" ref="D9:D77" si="1">$B$5</f>
        <v>-38002.732125074843</v>
      </c>
      <c r="E9" s="1">
        <f>D9+E8</f>
        <v>-76005.464250149686</v>
      </c>
      <c r="F9" s="2">
        <f>H8*$C$2</f>
        <v>22383.729509061937</v>
      </c>
      <c r="G9" s="6">
        <f>-D9-F9</f>
        <v>15619.002616012905</v>
      </c>
      <c r="H9" s="2">
        <f>H8-G9</f>
        <v>2968878.265258912</v>
      </c>
    </row>
    <row r="10" spans="1:11" outlineLevel="2" x14ac:dyDescent="0.25">
      <c r="A10" s="4">
        <v>40422</v>
      </c>
      <c r="B10">
        <f t="shared" si="0"/>
        <v>2010</v>
      </c>
      <c r="C10">
        <v>3</v>
      </c>
      <c r="D10" s="1">
        <f t="shared" si="1"/>
        <v>-38002.732125074843</v>
      </c>
      <c r="E10" s="1">
        <f t="shared" ref="E10:E78" si="2">D10+E9</f>
        <v>-114008.19637522454</v>
      </c>
      <c r="F10" s="2">
        <f t="shared" ref="F10:F78" si="3">H9*$C$2</f>
        <v>22266.586989441839</v>
      </c>
      <c r="G10" s="6">
        <f t="shared" ref="G10:G78" si="4">-D10-F10</f>
        <v>15736.145135633004</v>
      </c>
      <c r="H10" s="2">
        <f t="shared" ref="H10:H78" si="5">H9-G10</f>
        <v>2953142.1201232788</v>
      </c>
    </row>
    <row r="11" spans="1:11" outlineLevel="2" x14ac:dyDescent="0.25">
      <c r="A11" s="4">
        <v>40452</v>
      </c>
      <c r="B11">
        <f t="shared" si="0"/>
        <v>2010</v>
      </c>
      <c r="C11">
        <v>4</v>
      </c>
      <c r="D11" s="1">
        <f t="shared" si="1"/>
        <v>-38002.732125074843</v>
      </c>
      <c r="E11" s="1">
        <f t="shared" si="2"/>
        <v>-152010.92850029937</v>
      </c>
      <c r="F11" s="2">
        <f t="shared" si="3"/>
        <v>22148.56590092459</v>
      </c>
      <c r="G11" s="6">
        <f t="shared" si="4"/>
        <v>15854.166224150253</v>
      </c>
      <c r="H11" s="2">
        <f t="shared" si="5"/>
        <v>2937287.9538991284</v>
      </c>
    </row>
    <row r="12" spans="1:11" outlineLevel="2" x14ac:dyDescent="0.25">
      <c r="A12" s="4">
        <v>40483</v>
      </c>
      <c r="B12">
        <f t="shared" si="0"/>
        <v>2010</v>
      </c>
      <c r="C12">
        <v>5</v>
      </c>
      <c r="D12" s="1">
        <f t="shared" si="1"/>
        <v>-38002.732125074843</v>
      </c>
      <c r="E12" s="1">
        <f t="shared" si="2"/>
        <v>-190013.66062537421</v>
      </c>
      <c r="F12" s="2">
        <f t="shared" si="3"/>
        <v>22029.659654243464</v>
      </c>
      <c r="G12" s="6">
        <f t="shared" si="4"/>
        <v>15973.072470831379</v>
      </c>
      <c r="H12" s="2">
        <f t="shared" si="5"/>
        <v>2921314.8814282971</v>
      </c>
    </row>
    <row r="13" spans="1:11" outlineLevel="2" x14ac:dyDescent="0.25">
      <c r="A13" s="4">
        <v>40513</v>
      </c>
      <c r="B13">
        <f t="shared" si="0"/>
        <v>2010</v>
      </c>
      <c r="C13">
        <v>6</v>
      </c>
      <c r="D13" s="1">
        <f t="shared" si="1"/>
        <v>-38002.732125074843</v>
      </c>
      <c r="E13" s="1">
        <f t="shared" si="2"/>
        <v>-228016.39275044904</v>
      </c>
      <c r="F13" s="2">
        <f t="shared" si="3"/>
        <v>21909.861610712229</v>
      </c>
      <c r="G13" s="6">
        <f t="shared" si="4"/>
        <v>16092.870514362614</v>
      </c>
      <c r="H13" s="2">
        <f t="shared" si="5"/>
        <v>2905222.0109139346</v>
      </c>
    </row>
    <row r="14" spans="1:11" outlineLevel="1" x14ac:dyDescent="0.25">
      <c r="A14" s="4"/>
      <c r="B14" s="7" t="s">
        <v>14</v>
      </c>
      <c r="D14" s="1"/>
      <c r="E14" s="1"/>
      <c r="F14" s="2">
        <f>SUBTOTAL(9,F8:F13)</f>
        <v>133238.40366438404</v>
      </c>
      <c r="G14" s="6">
        <f>SUBTOTAL(9,G8:G13)</f>
        <v>94777.98908606499</v>
      </c>
      <c r="I14" s="2">
        <f>IF(F14&lt;150000,F14, 150000)</f>
        <v>133238.40366438404</v>
      </c>
      <c r="J14" s="2">
        <v>30000</v>
      </c>
      <c r="K14" s="2">
        <f>150000-F14</f>
        <v>16761.596335615963</v>
      </c>
    </row>
    <row r="15" spans="1:11" outlineLevel="2" x14ac:dyDescent="0.25">
      <c r="A15" s="4">
        <v>40544</v>
      </c>
      <c r="B15">
        <f t="shared" si="0"/>
        <v>2011</v>
      </c>
      <c r="C15">
        <v>7</v>
      </c>
      <c r="D15" s="1">
        <f t="shared" si="1"/>
        <v>-38002.732125074843</v>
      </c>
      <c r="E15" s="1">
        <f>D15+E13</f>
        <v>-266019.12487552391</v>
      </c>
      <c r="F15" s="2">
        <f>H13*$C$2</f>
        <v>21789.165081854509</v>
      </c>
      <c r="G15" s="6">
        <f t="shared" si="4"/>
        <v>16213.567043220333</v>
      </c>
      <c r="H15" s="2">
        <f>H13-G15</f>
        <v>2889008.4438707144</v>
      </c>
    </row>
    <row r="16" spans="1:11" outlineLevel="2" x14ac:dyDescent="0.25">
      <c r="A16" s="4">
        <v>40575</v>
      </c>
      <c r="B16">
        <f t="shared" si="0"/>
        <v>2011</v>
      </c>
      <c r="C16">
        <v>8</v>
      </c>
      <c r="D16" s="1">
        <f t="shared" si="1"/>
        <v>-38002.732125074843</v>
      </c>
      <c r="E16" s="1">
        <f t="shared" si="2"/>
        <v>-304021.85700059874</v>
      </c>
      <c r="F16" s="2">
        <f t="shared" si="3"/>
        <v>21667.563329030356</v>
      </c>
      <c r="G16" s="6">
        <f t="shared" si="4"/>
        <v>16335.168796044487</v>
      </c>
      <c r="H16" s="2">
        <f t="shared" si="5"/>
        <v>2872673.2750746701</v>
      </c>
    </row>
    <row r="17" spans="1:11" outlineLevel="2" x14ac:dyDescent="0.25">
      <c r="A17" s="4">
        <v>40603</v>
      </c>
      <c r="B17">
        <f t="shared" si="0"/>
        <v>2011</v>
      </c>
      <c r="C17">
        <v>9</v>
      </c>
      <c r="D17" s="1">
        <f t="shared" si="1"/>
        <v>-38002.732125074843</v>
      </c>
      <c r="E17" s="1">
        <f t="shared" si="2"/>
        <v>-342024.58912567358</v>
      </c>
      <c r="F17" s="2">
        <f t="shared" si="3"/>
        <v>21545.049563060024</v>
      </c>
      <c r="G17" s="6">
        <f t="shared" si="4"/>
        <v>16457.682562014819</v>
      </c>
      <c r="H17" s="2">
        <f t="shared" si="5"/>
        <v>2856215.5925126551</v>
      </c>
    </row>
    <row r="18" spans="1:11" outlineLevel="2" x14ac:dyDescent="0.25">
      <c r="A18" s="4">
        <v>40634</v>
      </c>
      <c r="B18">
        <f t="shared" si="0"/>
        <v>2011</v>
      </c>
      <c r="C18">
        <v>10</v>
      </c>
      <c r="D18" s="1">
        <f t="shared" si="1"/>
        <v>-38002.732125074843</v>
      </c>
      <c r="E18" s="1">
        <f t="shared" si="2"/>
        <v>-380027.32125074841</v>
      </c>
      <c r="F18" s="2">
        <f t="shared" si="3"/>
        <v>21421.616943844911</v>
      </c>
      <c r="G18" s="6">
        <f t="shared" si="4"/>
        <v>16581.115181229932</v>
      </c>
      <c r="H18" s="2">
        <f t="shared" si="5"/>
        <v>2839634.4773314251</v>
      </c>
    </row>
    <row r="19" spans="1:11" outlineLevel="2" x14ac:dyDescent="0.25">
      <c r="A19" s="4">
        <v>40664</v>
      </c>
      <c r="B19">
        <f t="shared" si="0"/>
        <v>2011</v>
      </c>
      <c r="C19">
        <v>11</v>
      </c>
      <c r="D19" s="1">
        <f t="shared" si="1"/>
        <v>-38002.732125074843</v>
      </c>
      <c r="E19" s="1">
        <f t="shared" si="2"/>
        <v>-418030.05337582325</v>
      </c>
      <c r="F19" s="2">
        <f t="shared" si="3"/>
        <v>21297.258579985686</v>
      </c>
      <c r="G19" s="6">
        <f t="shared" si="4"/>
        <v>16705.473545089157</v>
      </c>
      <c r="H19" s="2">
        <f t="shared" si="5"/>
        <v>2822929.0037863357</v>
      </c>
    </row>
    <row r="20" spans="1:11" outlineLevel="2" x14ac:dyDescent="0.25">
      <c r="A20" s="4">
        <v>40695</v>
      </c>
      <c r="B20">
        <f t="shared" si="0"/>
        <v>2011</v>
      </c>
      <c r="C20">
        <v>12</v>
      </c>
      <c r="D20" s="1">
        <f t="shared" si="1"/>
        <v>-38002.732125074843</v>
      </c>
      <c r="E20" s="1">
        <f t="shared" si="2"/>
        <v>-456032.78550089808</v>
      </c>
      <c r="F20" s="2">
        <f t="shared" si="3"/>
        <v>21171.967528397516</v>
      </c>
      <c r="G20" s="6">
        <f t="shared" si="4"/>
        <v>16830.764596677327</v>
      </c>
      <c r="H20" s="2">
        <f t="shared" si="5"/>
        <v>2806098.2391896583</v>
      </c>
    </row>
    <row r="21" spans="1:11" outlineLevel="2" x14ac:dyDescent="0.25">
      <c r="A21" s="4">
        <v>40725</v>
      </c>
      <c r="B21">
        <f t="shared" si="0"/>
        <v>2011</v>
      </c>
      <c r="C21">
        <v>13</v>
      </c>
      <c r="D21" s="1">
        <f t="shared" si="1"/>
        <v>-38002.732125074843</v>
      </c>
      <c r="E21" s="1">
        <f t="shared" si="2"/>
        <v>-494035.51762597292</v>
      </c>
      <c r="F21" s="2">
        <f t="shared" si="3"/>
        <v>21045.736793922435</v>
      </c>
      <c r="G21" s="6">
        <f t="shared" si="4"/>
        <v>16956.995331152408</v>
      </c>
      <c r="H21" s="2">
        <f t="shared" si="5"/>
        <v>2789141.243858506</v>
      </c>
    </row>
    <row r="22" spans="1:11" outlineLevel="2" x14ac:dyDescent="0.25">
      <c r="A22" s="4">
        <v>40756</v>
      </c>
      <c r="B22">
        <f t="shared" si="0"/>
        <v>2011</v>
      </c>
      <c r="C22">
        <v>14</v>
      </c>
      <c r="D22" s="1">
        <f t="shared" si="1"/>
        <v>-38002.732125074843</v>
      </c>
      <c r="E22" s="1">
        <f t="shared" si="2"/>
        <v>-532038.24975104781</v>
      </c>
      <c r="F22" s="2">
        <f t="shared" si="3"/>
        <v>20918.559328938794</v>
      </c>
      <c r="G22" s="6">
        <f t="shared" si="4"/>
        <v>17084.172796136048</v>
      </c>
      <c r="H22" s="2">
        <f t="shared" si="5"/>
        <v>2772057.0710623697</v>
      </c>
    </row>
    <row r="23" spans="1:11" outlineLevel="2" x14ac:dyDescent="0.25">
      <c r="A23" s="4">
        <v>40787</v>
      </c>
      <c r="B23">
        <f t="shared" si="0"/>
        <v>2011</v>
      </c>
      <c r="C23">
        <v>15</v>
      </c>
      <c r="D23" s="1">
        <f t="shared" si="1"/>
        <v>-38002.732125074843</v>
      </c>
      <c r="E23" s="1">
        <f t="shared" si="2"/>
        <v>-570040.98187612265</v>
      </c>
      <c r="F23" s="2">
        <f t="shared" si="3"/>
        <v>20790.428032967771</v>
      </c>
      <c r="G23" s="6">
        <f t="shared" si="4"/>
        <v>17212.304092107071</v>
      </c>
      <c r="H23" s="2">
        <f t="shared" si="5"/>
        <v>2754844.7669702629</v>
      </c>
    </row>
    <row r="24" spans="1:11" outlineLevel="2" x14ac:dyDescent="0.25">
      <c r="A24" s="4">
        <v>40817</v>
      </c>
      <c r="B24">
        <f t="shared" si="0"/>
        <v>2011</v>
      </c>
      <c r="C24">
        <v>16</v>
      </c>
      <c r="D24" s="1">
        <f t="shared" si="1"/>
        <v>-38002.732125074843</v>
      </c>
      <c r="E24" s="1">
        <f t="shared" si="2"/>
        <v>-608043.71400119748</v>
      </c>
      <c r="F24" s="2">
        <f t="shared" si="3"/>
        <v>20661.335752276969</v>
      </c>
      <c r="G24" s="6">
        <f t="shared" si="4"/>
        <v>17341.396372797873</v>
      </c>
      <c r="H24" s="2">
        <f t="shared" si="5"/>
        <v>2737503.370597465</v>
      </c>
    </row>
    <row r="25" spans="1:11" outlineLevel="2" x14ac:dyDescent="0.25">
      <c r="A25" s="4">
        <v>40848</v>
      </c>
      <c r="B25">
        <f t="shared" si="0"/>
        <v>2011</v>
      </c>
      <c r="C25">
        <v>17</v>
      </c>
      <c r="D25" s="1">
        <f t="shared" si="1"/>
        <v>-38002.732125074843</v>
      </c>
      <c r="E25" s="1">
        <f t="shared" si="2"/>
        <v>-646046.44612627232</v>
      </c>
      <c r="F25" s="2">
        <f t="shared" si="3"/>
        <v>20531.275279480986</v>
      </c>
      <c r="G25" s="6">
        <f t="shared" si="4"/>
        <v>17471.456845593857</v>
      </c>
      <c r="H25" s="2">
        <f t="shared" si="5"/>
        <v>2720031.9137518713</v>
      </c>
    </row>
    <row r="26" spans="1:11" outlineLevel="2" x14ac:dyDescent="0.25">
      <c r="A26" s="4">
        <v>40878</v>
      </c>
      <c r="B26">
        <f t="shared" si="0"/>
        <v>2011</v>
      </c>
      <c r="C26">
        <v>18</v>
      </c>
      <c r="D26" s="1">
        <f t="shared" si="1"/>
        <v>-38002.732125074843</v>
      </c>
      <c r="E26" s="1">
        <f t="shared" si="2"/>
        <v>-684049.17825134716</v>
      </c>
      <c r="F26" s="2">
        <f t="shared" si="3"/>
        <v>20400.239353139033</v>
      </c>
      <c r="G26" s="6">
        <f t="shared" si="4"/>
        <v>17602.492771935809</v>
      </c>
      <c r="H26" s="2">
        <f t="shared" si="5"/>
        <v>2702429.4209799357</v>
      </c>
    </row>
    <row r="27" spans="1:11" outlineLevel="1" x14ac:dyDescent="0.25">
      <c r="A27" s="4"/>
      <c r="B27" s="8" t="s">
        <v>15</v>
      </c>
      <c r="D27" s="1"/>
      <c r="E27" s="1"/>
      <c r="F27" s="2">
        <f>SUBTOTAL(9,F15:F26)</f>
        <v>253240.195566899</v>
      </c>
      <c r="G27" s="6">
        <f>SUBTOTAL(9,G15:G26)</f>
        <v>202792.58993399917</v>
      </c>
      <c r="I27" s="2">
        <f>IF(F27&lt;150000,F27, 150000)</f>
        <v>150000</v>
      </c>
      <c r="J27" s="2">
        <v>30000</v>
      </c>
      <c r="K27" s="2">
        <f>150000-F27</f>
        <v>-103240.195566899</v>
      </c>
    </row>
    <row r="28" spans="1:11" outlineLevel="2" x14ac:dyDescent="0.25">
      <c r="A28" s="4">
        <v>40909</v>
      </c>
      <c r="B28">
        <f t="shared" si="0"/>
        <v>2012</v>
      </c>
      <c r="C28">
        <v>19</v>
      </c>
      <c r="D28" s="1">
        <f t="shared" si="1"/>
        <v>-38002.732125074843</v>
      </c>
      <c r="E28" s="1">
        <f>D28+E26</f>
        <v>-722051.91037642199</v>
      </c>
      <c r="F28" s="2">
        <f>H26*$C$2</f>
        <v>20268.220657349517</v>
      </c>
      <c r="G28" s="6">
        <f t="shared" si="4"/>
        <v>17734.511467725326</v>
      </c>
      <c r="H28" s="2">
        <f>H26-G28</f>
        <v>2684694.9095122102</v>
      </c>
    </row>
    <row r="29" spans="1:11" outlineLevel="2" x14ac:dyDescent="0.25">
      <c r="A29" s="4">
        <v>40940</v>
      </c>
      <c r="B29">
        <f t="shared" si="0"/>
        <v>2012</v>
      </c>
      <c r="C29">
        <v>20</v>
      </c>
      <c r="D29" s="1">
        <f t="shared" si="1"/>
        <v>-38002.732125074843</v>
      </c>
      <c r="E29" s="1">
        <f t="shared" si="2"/>
        <v>-760054.64250149683</v>
      </c>
      <c r="F29" s="2">
        <f t="shared" si="3"/>
        <v>20135.211821341574</v>
      </c>
      <c r="G29" s="6">
        <f t="shared" si="4"/>
        <v>17867.520303733269</v>
      </c>
      <c r="H29" s="2">
        <f t="shared" si="5"/>
        <v>2666827.389208477</v>
      </c>
    </row>
    <row r="30" spans="1:11" outlineLevel="2" x14ac:dyDescent="0.25">
      <c r="A30" s="4">
        <v>40969</v>
      </c>
      <c r="B30">
        <f t="shared" si="0"/>
        <v>2012</v>
      </c>
      <c r="C30">
        <v>21</v>
      </c>
      <c r="D30" s="1">
        <f t="shared" si="1"/>
        <v>-38002.732125074843</v>
      </c>
      <c r="E30" s="1">
        <f t="shared" si="2"/>
        <v>-798057.37462657166</v>
      </c>
      <c r="F30" s="2">
        <f t="shared" si="3"/>
        <v>20001.205419063575</v>
      </c>
      <c r="G30" s="6">
        <f t="shared" si="4"/>
        <v>18001.526706011267</v>
      </c>
      <c r="H30" s="2">
        <f t="shared" si="5"/>
        <v>2648825.862502466</v>
      </c>
    </row>
    <row r="31" spans="1:11" outlineLevel="2" x14ac:dyDescent="0.25">
      <c r="A31" s="4">
        <v>41000</v>
      </c>
      <c r="B31">
        <f t="shared" si="0"/>
        <v>2012</v>
      </c>
      <c r="C31">
        <v>22</v>
      </c>
      <c r="D31" s="1">
        <f t="shared" si="1"/>
        <v>-38002.732125074843</v>
      </c>
      <c r="E31" s="1">
        <f t="shared" si="2"/>
        <v>-836060.1067516465</v>
      </c>
      <c r="F31" s="2">
        <f t="shared" si="3"/>
        <v>19866.193968768494</v>
      </c>
      <c r="G31" s="6">
        <f t="shared" si="4"/>
        <v>18136.538156306349</v>
      </c>
      <c r="H31" s="2">
        <f t="shared" si="5"/>
        <v>2630689.3243461596</v>
      </c>
    </row>
    <row r="32" spans="1:11" outlineLevel="2" x14ac:dyDescent="0.25">
      <c r="A32" s="4">
        <v>41030</v>
      </c>
      <c r="B32">
        <f t="shared" si="0"/>
        <v>2012</v>
      </c>
      <c r="C32">
        <v>23</v>
      </c>
      <c r="D32" s="1">
        <f t="shared" si="1"/>
        <v>-38002.732125074843</v>
      </c>
      <c r="E32" s="1">
        <f t="shared" si="2"/>
        <v>-874062.83887672133</v>
      </c>
      <c r="F32" s="2">
        <f t="shared" si="3"/>
        <v>19730.169932596196</v>
      </c>
      <c r="G32" s="6">
        <f t="shared" si="4"/>
        <v>18272.562192478646</v>
      </c>
      <c r="H32" s="2">
        <f t="shared" si="5"/>
        <v>2612416.7621536809</v>
      </c>
    </row>
    <row r="33" spans="1:11" outlineLevel="2" x14ac:dyDescent="0.25">
      <c r="A33" s="4">
        <v>41061</v>
      </c>
      <c r="B33">
        <f t="shared" si="0"/>
        <v>2012</v>
      </c>
      <c r="C33">
        <v>24</v>
      </c>
      <c r="D33" s="1">
        <f t="shared" si="1"/>
        <v>-38002.732125074843</v>
      </c>
      <c r="E33" s="1">
        <f t="shared" si="2"/>
        <v>-912065.57100179617</v>
      </c>
      <c r="F33" s="2">
        <f t="shared" si="3"/>
        <v>19593.125716152605</v>
      </c>
      <c r="G33" s="6">
        <f t="shared" si="4"/>
        <v>18409.606408922238</v>
      </c>
      <c r="H33" s="2">
        <f t="shared" si="5"/>
        <v>2594007.1557447584</v>
      </c>
    </row>
    <row r="34" spans="1:11" outlineLevel="2" x14ac:dyDescent="0.25">
      <c r="A34" s="4">
        <v>41091</v>
      </c>
      <c r="B34">
        <f t="shared" si="0"/>
        <v>2012</v>
      </c>
      <c r="C34">
        <v>25</v>
      </c>
      <c r="D34" s="1">
        <f t="shared" si="1"/>
        <v>-38002.732125074843</v>
      </c>
      <c r="E34" s="1">
        <f t="shared" si="2"/>
        <v>-950068.303126871</v>
      </c>
      <c r="F34" s="2">
        <f t="shared" si="3"/>
        <v>19455.053668085686</v>
      </c>
      <c r="G34" s="6">
        <f t="shared" si="4"/>
        <v>18547.678456989157</v>
      </c>
      <c r="H34" s="2">
        <f t="shared" si="5"/>
        <v>2575459.4772877693</v>
      </c>
    </row>
    <row r="35" spans="1:11" outlineLevel="2" x14ac:dyDescent="0.25">
      <c r="A35" s="4">
        <v>41122</v>
      </c>
      <c r="B35">
        <f t="shared" si="0"/>
        <v>2012</v>
      </c>
      <c r="C35">
        <v>26</v>
      </c>
      <c r="D35" s="1">
        <f t="shared" si="1"/>
        <v>-38002.732125074843</v>
      </c>
      <c r="E35" s="1">
        <f t="shared" si="2"/>
        <v>-988071.03525194584</v>
      </c>
      <c r="F35" s="2">
        <f t="shared" si="3"/>
        <v>19315.946079658268</v>
      </c>
      <c r="G35" s="6">
        <f t="shared" si="4"/>
        <v>18686.786045416575</v>
      </c>
      <c r="H35" s="2">
        <f t="shared" si="5"/>
        <v>2556772.6912423526</v>
      </c>
    </row>
    <row r="36" spans="1:11" outlineLevel="2" x14ac:dyDescent="0.25">
      <c r="A36" s="4">
        <v>41153</v>
      </c>
      <c r="B36">
        <f t="shared" si="0"/>
        <v>2012</v>
      </c>
      <c r="C36">
        <v>27</v>
      </c>
      <c r="D36" s="1">
        <f t="shared" si="1"/>
        <v>-38002.732125074843</v>
      </c>
      <c r="E36" s="1">
        <f t="shared" si="2"/>
        <v>-1026073.7673770207</v>
      </c>
      <c r="F36" s="2">
        <f t="shared" si="3"/>
        <v>19175.795184317645</v>
      </c>
      <c r="G36" s="6">
        <f t="shared" si="4"/>
        <v>18826.936940757198</v>
      </c>
      <c r="H36" s="2">
        <f t="shared" si="5"/>
        <v>2537945.7543015955</v>
      </c>
    </row>
    <row r="37" spans="1:11" outlineLevel="2" x14ac:dyDescent="0.25">
      <c r="A37" s="4">
        <v>41183</v>
      </c>
      <c r="B37">
        <f t="shared" si="0"/>
        <v>2012</v>
      </c>
      <c r="C37">
        <v>28</v>
      </c>
      <c r="D37" s="1">
        <f t="shared" si="1"/>
        <v>-38002.732125074843</v>
      </c>
      <c r="E37" s="1">
        <f t="shared" si="2"/>
        <v>-1064076.4995020956</v>
      </c>
      <c r="F37" s="2">
        <f t="shared" si="3"/>
        <v>19034.593157261967</v>
      </c>
      <c r="G37" s="6">
        <f t="shared" si="4"/>
        <v>18968.138967812876</v>
      </c>
      <c r="H37" s="2">
        <f t="shared" si="5"/>
        <v>2518977.6153337825</v>
      </c>
    </row>
    <row r="38" spans="1:11" outlineLevel="2" x14ac:dyDescent="0.25">
      <c r="A38" s="4">
        <v>41214</v>
      </c>
      <c r="B38">
        <f t="shared" si="0"/>
        <v>2012</v>
      </c>
      <c r="C38">
        <v>29</v>
      </c>
      <c r="D38" s="1">
        <f t="shared" si="1"/>
        <v>-38002.732125074843</v>
      </c>
      <c r="E38" s="1">
        <f t="shared" si="2"/>
        <v>-1102079.2316271705</v>
      </c>
      <c r="F38" s="2">
        <f t="shared" si="3"/>
        <v>18892.33211500337</v>
      </c>
      <c r="G38" s="6">
        <f t="shared" si="4"/>
        <v>19110.400010071473</v>
      </c>
      <c r="H38" s="2">
        <f t="shared" si="5"/>
        <v>2499867.2153237108</v>
      </c>
    </row>
    <row r="39" spans="1:11" outlineLevel="2" x14ac:dyDescent="0.25">
      <c r="A39" s="4">
        <v>41244</v>
      </c>
      <c r="B39">
        <f t="shared" si="0"/>
        <v>2012</v>
      </c>
      <c r="C39">
        <v>30</v>
      </c>
      <c r="D39" s="1">
        <f t="shared" si="1"/>
        <v>-38002.732125074843</v>
      </c>
      <c r="E39" s="1">
        <f t="shared" si="2"/>
        <v>-1140081.9637522453</v>
      </c>
      <c r="F39" s="2">
        <f t="shared" si="3"/>
        <v>18749.00411492783</v>
      </c>
      <c r="G39" s="6">
        <f t="shared" si="4"/>
        <v>19253.728010147013</v>
      </c>
      <c r="H39" s="2">
        <f t="shared" si="5"/>
        <v>2480613.4873135639</v>
      </c>
    </row>
    <row r="40" spans="1:11" outlineLevel="1" x14ac:dyDescent="0.25">
      <c r="A40" s="4"/>
      <c r="B40" s="8" t="s">
        <v>16</v>
      </c>
      <c r="D40" s="1"/>
      <c r="E40" s="1"/>
      <c r="F40" s="2">
        <f>SUBTOTAL(9,F28:F39)</f>
        <v>234216.85183452672</v>
      </c>
      <c r="G40" s="6">
        <f>SUBTOTAL(9,G28:G39)</f>
        <v>221815.93366637139</v>
      </c>
      <c r="I40" s="2">
        <f>IF(F40&lt;150000,F40, 150000)</f>
        <v>150000</v>
      </c>
      <c r="J40" s="2">
        <v>30000</v>
      </c>
      <c r="K40" s="2">
        <f>150000-F40</f>
        <v>-84216.851834526722</v>
      </c>
    </row>
    <row r="41" spans="1:11" outlineLevel="2" x14ac:dyDescent="0.25">
      <c r="A41" s="4">
        <v>41275</v>
      </c>
      <c r="B41">
        <f t="shared" si="0"/>
        <v>2013</v>
      </c>
      <c r="C41">
        <v>31</v>
      </c>
      <c r="D41" s="1">
        <f t="shared" si="1"/>
        <v>-38002.732125074843</v>
      </c>
      <c r="E41" s="1">
        <f>D41+E39</f>
        <v>-1178084.6958773201</v>
      </c>
      <c r="F41" s="2">
        <f>H39*$C$2</f>
        <v>18604.601154851727</v>
      </c>
      <c r="G41" s="6">
        <f t="shared" si="4"/>
        <v>19398.130970223116</v>
      </c>
      <c r="H41" s="2">
        <f>H39-G41</f>
        <v>2461215.3563433406</v>
      </c>
    </row>
    <row r="42" spans="1:11" outlineLevel="2" x14ac:dyDescent="0.25">
      <c r="A42" s="4">
        <v>41306</v>
      </c>
      <c r="B42">
        <f t="shared" si="0"/>
        <v>2013</v>
      </c>
      <c r="C42">
        <v>32</v>
      </c>
      <c r="D42" s="1">
        <f t="shared" si="1"/>
        <v>-38002.732125074843</v>
      </c>
      <c r="E42" s="1">
        <f t="shared" si="2"/>
        <v>-1216087.428002395</v>
      </c>
      <c r="F42" s="2">
        <f t="shared" si="3"/>
        <v>18459.115172575053</v>
      </c>
      <c r="G42" s="6">
        <f t="shared" si="4"/>
        <v>19543.616952499789</v>
      </c>
      <c r="H42" s="2">
        <f t="shared" si="5"/>
        <v>2441671.7393908408</v>
      </c>
    </row>
    <row r="43" spans="1:11" outlineLevel="2" x14ac:dyDescent="0.25">
      <c r="A43" s="4">
        <v>41334</v>
      </c>
      <c r="B43">
        <f t="shared" si="0"/>
        <v>2013</v>
      </c>
      <c r="C43">
        <v>33</v>
      </c>
      <c r="D43" s="1">
        <f t="shared" si="1"/>
        <v>-38002.732125074843</v>
      </c>
      <c r="E43" s="1">
        <f t="shared" si="2"/>
        <v>-1254090.1601274698</v>
      </c>
      <c r="F43" s="2">
        <f t="shared" si="3"/>
        <v>18312.538045431305</v>
      </c>
      <c r="G43" s="6">
        <f t="shared" si="4"/>
        <v>19690.194079643537</v>
      </c>
      <c r="H43" s="2">
        <f t="shared" si="5"/>
        <v>2421981.5453111972</v>
      </c>
    </row>
    <row r="44" spans="1:11" outlineLevel="2" x14ac:dyDescent="0.25">
      <c r="A44" s="4">
        <v>41365</v>
      </c>
      <c r="B44">
        <f t="shared" si="0"/>
        <v>2013</v>
      </c>
      <c r="C44">
        <v>34</v>
      </c>
      <c r="D44" s="1">
        <f t="shared" si="1"/>
        <v>-38002.732125074843</v>
      </c>
      <c r="E44" s="1">
        <f t="shared" si="2"/>
        <v>-1292092.8922525446</v>
      </c>
      <c r="F44" s="2">
        <f t="shared" si="3"/>
        <v>18164.861589833978</v>
      </c>
      <c r="G44" s="6">
        <f t="shared" si="4"/>
        <v>19837.870535240865</v>
      </c>
      <c r="H44" s="2">
        <f t="shared" si="5"/>
        <v>2402143.6747759562</v>
      </c>
    </row>
    <row r="45" spans="1:11" outlineLevel="2" x14ac:dyDescent="0.25">
      <c r="A45" s="4">
        <v>41395</v>
      </c>
      <c r="B45">
        <f t="shared" si="0"/>
        <v>2013</v>
      </c>
      <c r="C45">
        <v>35</v>
      </c>
      <c r="D45" s="1">
        <f t="shared" si="1"/>
        <v>-38002.732125074843</v>
      </c>
      <c r="E45" s="1">
        <f t="shared" si="2"/>
        <v>-1330095.6243776195</v>
      </c>
      <c r="F45" s="2">
        <f t="shared" si="3"/>
        <v>18016.077560819671</v>
      </c>
      <c r="G45" s="6">
        <f t="shared" si="4"/>
        <v>19986.654564255172</v>
      </c>
      <c r="H45" s="2">
        <f t="shared" si="5"/>
        <v>2382157.0202117008</v>
      </c>
    </row>
    <row r="46" spans="1:11" outlineLevel="2" x14ac:dyDescent="0.25">
      <c r="A46" s="4">
        <v>41426</v>
      </c>
      <c r="B46">
        <f t="shared" si="0"/>
        <v>2013</v>
      </c>
      <c r="C46">
        <v>36</v>
      </c>
      <c r="D46" s="1">
        <f t="shared" si="1"/>
        <v>-38002.732125074843</v>
      </c>
      <c r="E46" s="1">
        <f t="shared" si="2"/>
        <v>-1368098.3565026943</v>
      </c>
      <c r="F46" s="2">
        <f t="shared" si="3"/>
        <v>17866.177651587754</v>
      </c>
      <c r="G46" s="6">
        <f t="shared" si="4"/>
        <v>20136.554473487089</v>
      </c>
      <c r="H46" s="2">
        <f t="shared" si="5"/>
        <v>2362020.4657382136</v>
      </c>
    </row>
    <row r="47" spans="1:11" outlineLevel="2" x14ac:dyDescent="0.25">
      <c r="A47" s="4">
        <v>41456</v>
      </c>
      <c r="B47">
        <f t="shared" si="0"/>
        <v>2013</v>
      </c>
      <c r="C47">
        <v>37</v>
      </c>
      <c r="D47" s="1">
        <f t="shared" si="1"/>
        <v>-38002.732125074843</v>
      </c>
      <c r="E47" s="1">
        <f t="shared" si="2"/>
        <v>-1406101.0886277691</v>
      </c>
      <c r="F47" s="2">
        <f t="shared" si="3"/>
        <v>17715.153493036603</v>
      </c>
      <c r="G47" s="6">
        <f t="shared" si="4"/>
        <v>20287.578632038239</v>
      </c>
      <c r="H47" s="2">
        <f t="shared" si="5"/>
        <v>2341732.8871061755</v>
      </c>
    </row>
    <row r="48" spans="1:11" outlineLevel="2" x14ac:dyDescent="0.25">
      <c r="A48" s="4">
        <v>41487</v>
      </c>
      <c r="B48">
        <f t="shared" si="0"/>
        <v>2013</v>
      </c>
      <c r="C48">
        <v>38</v>
      </c>
      <c r="D48" s="1">
        <f t="shared" si="1"/>
        <v>-38002.732125074843</v>
      </c>
      <c r="E48" s="1">
        <f t="shared" si="2"/>
        <v>-1444103.820752844</v>
      </c>
      <c r="F48" s="2">
        <f t="shared" si="3"/>
        <v>17562.996653296315</v>
      </c>
      <c r="G48" s="6">
        <f t="shared" si="4"/>
        <v>20439.735471778527</v>
      </c>
      <c r="H48" s="2">
        <f t="shared" si="5"/>
        <v>2321293.151634397</v>
      </c>
    </row>
    <row r="49" spans="1:11" outlineLevel="2" x14ac:dyDescent="0.25">
      <c r="A49" s="4">
        <v>41518</v>
      </c>
      <c r="B49">
        <f t="shared" si="0"/>
        <v>2013</v>
      </c>
      <c r="C49">
        <v>39</v>
      </c>
      <c r="D49" s="1">
        <f t="shared" si="1"/>
        <v>-38002.732125074843</v>
      </c>
      <c r="E49" s="1">
        <f t="shared" si="2"/>
        <v>-1482106.5528779188</v>
      </c>
      <c r="F49" s="2">
        <f t="shared" si="3"/>
        <v>17409.698637257978</v>
      </c>
      <c r="G49" s="6">
        <f t="shared" si="4"/>
        <v>20593.033487816865</v>
      </c>
      <c r="H49" s="2">
        <f t="shared" si="5"/>
        <v>2300700.1181465802</v>
      </c>
    </row>
    <row r="50" spans="1:11" outlineLevel="2" x14ac:dyDescent="0.25">
      <c r="A50" s="4">
        <v>41548</v>
      </c>
      <c r="B50">
        <f t="shared" si="0"/>
        <v>2013</v>
      </c>
      <c r="C50">
        <v>40</v>
      </c>
      <c r="D50" s="1">
        <f t="shared" si="1"/>
        <v>-38002.732125074843</v>
      </c>
      <c r="E50" s="1">
        <f t="shared" si="2"/>
        <v>-1520109.2850029937</v>
      </c>
      <c r="F50" s="2">
        <f t="shared" si="3"/>
        <v>17255.250886099351</v>
      </c>
      <c r="G50" s="6">
        <f t="shared" si="4"/>
        <v>20747.481238975492</v>
      </c>
      <c r="H50" s="2">
        <f t="shared" si="5"/>
        <v>2279952.6369076045</v>
      </c>
    </row>
    <row r="51" spans="1:11" outlineLevel="2" x14ac:dyDescent="0.25">
      <c r="A51" s="4">
        <v>41579</v>
      </c>
      <c r="B51">
        <f t="shared" si="0"/>
        <v>2013</v>
      </c>
      <c r="C51">
        <v>41</v>
      </c>
      <c r="D51" s="1">
        <f t="shared" si="1"/>
        <v>-38002.732125074843</v>
      </c>
      <c r="E51" s="1">
        <f t="shared" si="2"/>
        <v>-1558112.0171280685</v>
      </c>
      <c r="F51" s="2">
        <f t="shared" si="3"/>
        <v>17099.644776807032</v>
      </c>
      <c r="G51" s="6">
        <f t="shared" si="4"/>
        <v>20903.087348267811</v>
      </c>
      <c r="H51" s="2">
        <f t="shared" si="5"/>
        <v>2259049.5495593366</v>
      </c>
    </row>
    <row r="52" spans="1:11" outlineLevel="2" x14ac:dyDescent="0.25">
      <c r="A52" s="4">
        <v>41609</v>
      </c>
      <c r="B52">
        <f t="shared" si="0"/>
        <v>2013</v>
      </c>
      <c r="C52">
        <v>42</v>
      </c>
      <c r="D52" s="1">
        <f t="shared" si="1"/>
        <v>-38002.732125074843</v>
      </c>
      <c r="E52" s="1">
        <f t="shared" si="2"/>
        <v>-1596114.7492531433</v>
      </c>
      <c r="F52" s="2">
        <f t="shared" si="3"/>
        <v>16942.871621695023</v>
      </c>
      <c r="G52" s="6">
        <f t="shared" si="4"/>
        <v>21059.860503379819</v>
      </c>
      <c r="H52" s="2">
        <f t="shared" si="5"/>
        <v>2237989.6890559569</v>
      </c>
    </row>
    <row r="53" spans="1:11" outlineLevel="1" x14ac:dyDescent="0.25">
      <c r="A53" s="4"/>
      <c r="B53" s="8" t="s">
        <v>17</v>
      </c>
      <c r="D53" s="1"/>
      <c r="E53" s="1"/>
      <c r="F53" s="2">
        <f>SUBTOTAL(9,F41:F52)</f>
        <v>213408.98724329181</v>
      </c>
      <c r="G53" s="6">
        <f>SUBTOTAL(9,G41:G52)</f>
        <v>242623.79825760631</v>
      </c>
      <c r="I53" s="2">
        <f>IF(F53&lt;150000,F53, 150000)</f>
        <v>150000</v>
      </c>
      <c r="J53" s="2">
        <v>30000</v>
      </c>
      <c r="K53" s="2">
        <f>150000-F53</f>
        <v>-63408.987243291805</v>
      </c>
    </row>
    <row r="54" spans="1:11" outlineLevel="2" x14ac:dyDescent="0.25">
      <c r="A54" s="4">
        <v>41640</v>
      </c>
      <c r="B54">
        <f t="shared" si="0"/>
        <v>2014</v>
      </c>
      <c r="C54">
        <v>43</v>
      </c>
      <c r="D54" s="1">
        <f t="shared" si="1"/>
        <v>-38002.732125074843</v>
      </c>
      <c r="E54" s="1">
        <f>D54+E52</f>
        <v>-1634117.4813782182</v>
      </c>
      <c r="F54" s="2">
        <f>H52*$C$2</f>
        <v>16784.922667919676</v>
      </c>
      <c r="G54" s="6">
        <f t="shared" si="4"/>
        <v>21217.809457155166</v>
      </c>
      <c r="H54" s="2">
        <f>H52-G54</f>
        <v>2216771.879598802</v>
      </c>
    </row>
    <row r="55" spans="1:11" outlineLevel="2" x14ac:dyDescent="0.25">
      <c r="A55" s="4">
        <v>41671</v>
      </c>
      <c r="B55">
        <f t="shared" si="0"/>
        <v>2014</v>
      </c>
      <c r="C55">
        <v>44</v>
      </c>
      <c r="D55" s="1">
        <f t="shared" si="1"/>
        <v>-38002.732125074843</v>
      </c>
      <c r="E55" s="1">
        <f t="shared" si="2"/>
        <v>-1672120.213503293</v>
      </c>
      <c r="F55" s="2">
        <f t="shared" si="3"/>
        <v>16625.789096991015</v>
      </c>
      <c r="G55" s="6">
        <f t="shared" si="4"/>
        <v>21376.943028083828</v>
      </c>
      <c r="H55" s="2">
        <f t="shared" si="5"/>
        <v>2195394.936570718</v>
      </c>
    </row>
    <row r="56" spans="1:11" outlineLevel="2" x14ac:dyDescent="0.25">
      <c r="A56" s="4">
        <v>41699</v>
      </c>
      <c r="B56">
        <f t="shared" si="0"/>
        <v>2014</v>
      </c>
      <c r="C56">
        <v>45</v>
      </c>
      <c r="D56" s="1">
        <f t="shared" si="1"/>
        <v>-38002.732125074843</v>
      </c>
      <c r="E56" s="1">
        <f t="shared" si="2"/>
        <v>-1710122.9456283678</v>
      </c>
      <c r="F56" s="2">
        <f t="shared" si="3"/>
        <v>16465.462024280383</v>
      </c>
      <c r="G56" s="6">
        <f t="shared" si="4"/>
        <v>21537.27010079446</v>
      </c>
      <c r="H56" s="2">
        <f t="shared" si="5"/>
        <v>2173857.6664699237</v>
      </c>
    </row>
    <row r="57" spans="1:11" outlineLevel="2" x14ac:dyDescent="0.25">
      <c r="A57" s="4">
        <v>41730</v>
      </c>
      <c r="B57">
        <f t="shared" si="0"/>
        <v>2014</v>
      </c>
      <c r="C57">
        <v>46</v>
      </c>
      <c r="D57" s="1">
        <f t="shared" si="1"/>
        <v>-38002.732125074843</v>
      </c>
      <c r="E57" s="1">
        <f t="shared" si="2"/>
        <v>-1748125.6777534427</v>
      </c>
      <c r="F57" s="2">
        <f t="shared" si="3"/>
        <v>16303.932498524428</v>
      </c>
      <c r="G57" s="6">
        <f t="shared" si="4"/>
        <v>21698.799626550415</v>
      </c>
      <c r="H57" s="2">
        <f t="shared" si="5"/>
        <v>2152158.866843373</v>
      </c>
    </row>
    <row r="58" spans="1:11" outlineLevel="2" x14ac:dyDescent="0.25">
      <c r="A58" s="4">
        <v>41760</v>
      </c>
      <c r="B58">
        <f t="shared" si="0"/>
        <v>2014</v>
      </c>
      <c r="C58">
        <v>47</v>
      </c>
      <c r="D58" s="1">
        <f t="shared" si="1"/>
        <v>-38002.732125074843</v>
      </c>
      <c r="E58" s="1">
        <f t="shared" si="2"/>
        <v>-1786128.4098785175</v>
      </c>
      <c r="F58" s="2">
        <f t="shared" si="3"/>
        <v>16141.191501325296</v>
      </c>
      <c r="G58" s="6">
        <f t="shared" si="4"/>
        <v>21861.540623749548</v>
      </c>
      <c r="H58" s="2">
        <f t="shared" si="5"/>
        <v>2130297.3262196234</v>
      </c>
    </row>
    <row r="59" spans="1:11" outlineLevel="2" x14ac:dyDescent="0.25">
      <c r="A59" s="4">
        <v>41791</v>
      </c>
      <c r="B59">
        <f t="shared" si="0"/>
        <v>2014</v>
      </c>
      <c r="C59">
        <v>48</v>
      </c>
      <c r="D59" s="1">
        <f t="shared" si="1"/>
        <v>-38002.732125074843</v>
      </c>
      <c r="E59" s="1">
        <f t="shared" si="2"/>
        <v>-1824131.1420035923</v>
      </c>
      <c r="F59" s="2">
        <f t="shared" si="3"/>
        <v>15977.229946647176</v>
      </c>
      <c r="G59" s="6">
        <f t="shared" si="4"/>
        <v>22025.502178427669</v>
      </c>
      <c r="H59" s="2">
        <f t="shared" si="5"/>
        <v>2108271.8240411957</v>
      </c>
    </row>
    <row r="60" spans="1:11" outlineLevel="2" x14ac:dyDescent="0.25">
      <c r="A60" s="4">
        <v>41821</v>
      </c>
      <c r="B60">
        <f t="shared" si="0"/>
        <v>2014</v>
      </c>
      <c r="C60">
        <v>49</v>
      </c>
      <c r="D60" s="1">
        <f t="shared" si="1"/>
        <v>-38002.732125074843</v>
      </c>
      <c r="E60" s="1">
        <f t="shared" si="2"/>
        <v>-1862133.8741286672</v>
      </c>
      <c r="F60" s="2">
        <f t="shared" si="3"/>
        <v>15812.038680308968</v>
      </c>
      <c r="G60" s="6">
        <f t="shared" si="4"/>
        <v>22190.693444765875</v>
      </c>
      <c r="H60" s="2">
        <f t="shared" si="5"/>
        <v>2086081.1305964298</v>
      </c>
    </row>
    <row r="61" spans="1:11" outlineLevel="2" x14ac:dyDescent="0.25">
      <c r="A61" s="4">
        <v>41852</v>
      </c>
      <c r="B61">
        <f t="shared" si="0"/>
        <v>2014</v>
      </c>
      <c r="C61">
        <v>50</v>
      </c>
      <c r="D61" s="1">
        <f t="shared" si="1"/>
        <v>-38002.732125074843</v>
      </c>
      <c r="E61" s="1">
        <f t="shared" si="2"/>
        <v>-1900136.606253742</v>
      </c>
      <c r="F61" s="2">
        <f t="shared" si="3"/>
        <v>15645.608479473223</v>
      </c>
      <c r="G61" s="6">
        <f t="shared" si="4"/>
        <v>22357.12364560162</v>
      </c>
      <c r="H61" s="2">
        <f t="shared" si="5"/>
        <v>2063724.0069508282</v>
      </c>
    </row>
    <row r="62" spans="1:11" outlineLevel="2" x14ac:dyDescent="0.25">
      <c r="A62" s="4">
        <v>41883</v>
      </c>
      <c r="B62">
        <f t="shared" si="0"/>
        <v>2014</v>
      </c>
      <c r="C62">
        <v>51</v>
      </c>
      <c r="D62" s="1">
        <f t="shared" si="1"/>
        <v>-38002.732125074843</v>
      </c>
      <c r="E62" s="1">
        <f t="shared" si="2"/>
        <v>-1938139.3383788168</v>
      </c>
      <c r="F62" s="2">
        <f t="shared" si="3"/>
        <v>15477.930052131211</v>
      </c>
      <c r="G62" s="6">
        <f t="shared" si="4"/>
        <v>22524.802072943632</v>
      </c>
      <c r="H62" s="2">
        <f t="shared" si="5"/>
        <v>2041199.2048778846</v>
      </c>
    </row>
    <row r="63" spans="1:11" outlineLevel="2" x14ac:dyDescent="0.25">
      <c r="A63" s="4">
        <v>41913</v>
      </c>
      <c r="B63">
        <f t="shared" si="0"/>
        <v>2014</v>
      </c>
      <c r="C63">
        <v>52</v>
      </c>
      <c r="D63" s="1">
        <f t="shared" si="1"/>
        <v>-38002.732125074843</v>
      </c>
      <c r="E63" s="1">
        <f t="shared" si="2"/>
        <v>-1976142.0705038917</v>
      </c>
      <c r="F63" s="2">
        <f t="shared" si="3"/>
        <v>15308.994036584134</v>
      </c>
      <c r="G63" s="6">
        <f t="shared" si="4"/>
        <v>22693.738088490711</v>
      </c>
      <c r="H63" s="2">
        <f t="shared" si="5"/>
        <v>2018505.4667893939</v>
      </c>
    </row>
    <row r="64" spans="1:11" outlineLevel="2" x14ac:dyDescent="0.25">
      <c r="A64" s="4">
        <v>41944</v>
      </c>
      <c r="B64">
        <f t="shared" si="0"/>
        <v>2014</v>
      </c>
      <c r="C64">
        <v>53</v>
      </c>
      <c r="D64" s="1">
        <f t="shared" si="1"/>
        <v>-38002.732125074843</v>
      </c>
      <c r="E64" s="1">
        <f t="shared" si="2"/>
        <v>-2014144.8026289665</v>
      </c>
      <c r="F64" s="2">
        <f t="shared" si="3"/>
        <v>15138.791000920453</v>
      </c>
      <c r="G64" s="6">
        <f t="shared" si="4"/>
        <v>22863.941124154389</v>
      </c>
      <c r="H64" s="2">
        <f t="shared" si="5"/>
        <v>1995641.5256652394</v>
      </c>
    </row>
    <row r="65" spans="1:11" outlineLevel="2" x14ac:dyDescent="0.25">
      <c r="A65" s="4">
        <v>41974</v>
      </c>
      <c r="B65">
        <f t="shared" si="0"/>
        <v>2014</v>
      </c>
      <c r="C65">
        <v>54</v>
      </c>
      <c r="D65" s="1">
        <f t="shared" si="1"/>
        <v>-38002.732125074843</v>
      </c>
      <c r="E65" s="1">
        <f t="shared" si="2"/>
        <v>-2052147.5347540413</v>
      </c>
      <c r="F65" s="2">
        <f t="shared" si="3"/>
        <v>14967.311442489296</v>
      </c>
      <c r="G65" s="6">
        <f t="shared" si="4"/>
        <v>23035.420682585547</v>
      </c>
      <c r="H65" s="2">
        <f t="shared" si="5"/>
        <v>1972606.1049826539</v>
      </c>
    </row>
    <row r="66" spans="1:11" outlineLevel="1" x14ac:dyDescent="0.25">
      <c r="A66" s="4"/>
      <c r="B66" s="8" t="s">
        <v>18</v>
      </c>
      <c r="D66" s="1"/>
      <c r="E66" s="1"/>
      <c r="F66" s="2">
        <f>SUBTOTAL(9,F54:F65)</f>
        <v>190649.20142759528</v>
      </c>
      <c r="G66" s="6">
        <f>SUBTOTAL(9,G54:G65)</f>
        <v>265383.58407330286</v>
      </c>
      <c r="I66" s="2">
        <f>IF(F66&lt;150000,F66, 150000)</f>
        <v>150000</v>
      </c>
      <c r="J66" s="2">
        <v>30000</v>
      </c>
      <c r="K66" s="2">
        <f>150000-F66</f>
        <v>-40649.201427595282</v>
      </c>
    </row>
    <row r="67" spans="1:11" outlineLevel="2" x14ac:dyDescent="0.25">
      <c r="A67" s="4">
        <v>42005</v>
      </c>
      <c r="B67">
        <f t="shared" si="0"/>
        <v>2015</v>
      </c>
      <c r="C67">
        <v>55</v>
      </c>
      <c r="D67" s="1">
        <f t="shared" si="1"/>
        <v>-38002.732125074843</v>
      </c>
      <c r="E67" s="1">
        <f>D67+E65</f>
        <v>-2090150.2668791162</v>
      </c>
      <c r="F67" s="2">
        <f>H65*$C$2</f>
        <v>14794.545787369903</v>
      </c>
      <c r="G67" s="6">
        <f t="shared" si="4"/>
        <v>23208.186337704938</v>
      </c>
      <c r="H67" s="2">
        <f>H65-G67</f>
        <v>1949397.9186449489</v>
      </c>
    </row>
    <row r="68" spans="1:11" outlineLevel="2" x14ac:dyDescent="0.25">
      <c r="A68" s="4">
        <v>42036</v>
      </c>
      <c r="B68">
        <f t="shared" si="0"/>
        <v>2015</v>
      </c>
      <c r="C68">
        <v>56</v>
      </c>
      <c r="D68" s="1">
        <f t="shared" si="1"/>
        <v>-38002.732125074843</v>
      </c>
      <c r="E68" s="1">
        <f t="shared" si="2"/>
        <v>-2128152.9990041913</v>
      </c>
      <c r="F68" s="2">
        <f t="shared" si="3"/>
        <v>14620.484389837116</v>
      </c>
      <c r="G68" s="6">
        <f t="shared" si="4"/>
        <v>23382.247735237725</v>
      </c>
      <c r="H68" s="2">
        <f t="shared" si="5"/>
        <v>1926015.6709097112</v>
      </c>
    </row>
    <row r="69" spans="1:11" outlineLevel="2" x14ac:dyDescent="0.25">
      <c r="A69" s="4">
        <v>42064</v>
      </c>
      <c r="B69">
        <f t="shared" si="0"/>
        <v>2015</v>
      </c>
      <c r="C69">
        <v>57</v>
      </c>
      <c r="D69" s="1">
        <f t="shared" si="1"/>
        <v>-38002.732125074843</v>
      </c>
      <c r="E69" s="1">
        <f t="shared" si="2"/>
        <v>-2166155.7311292663</v>
      </c>
      <c r="F69" s="2">
        <f t="shared" si="3"/>
        <v>14445.117531822832</v>
      </c>
      <c r="G69" s="6">
        <f t="shared" si="4"/>
        <v>23557.614593252008</v>
      </c>
      <c r="H69" s="2">
        <f t="shared" si="5"/>
        <v>1902458.0563164591</v>
      </c>
    </row>
    <row r="70" spans="1:11" outlineLevel="2" x14ac:dyDescent="0.25">
      <c r="A70" s="4">
        <v>42095</v>
      </c>
      <c r="B70">
        <f t="shared" si="0"/>
        <v>2015</v>
      </c>
      <c r="C70">
        <v>58</v>
      </c>
      <c r="D70" s="1">
        <f t="shared" si="1"/>
        <v>-38002.732125074843</v>
      </c>
      <c r="E70" s="1">
        <f t="shared" si="2"/>
        <v>-2204158.4632543414</v>
      </c>
      <c r="F70" s="2">
        <f t="shared" si="3"/>
        <v>14268.435422373443</v>
      </c>
      <c r="G70" s="6">
        <f t="shared" si="4"/>
        <v>23734.296702701402</v>
      </c>
      <c r="H70" s="2">
        <f t="shared" si="5"/>
        <v>1878723.7596137577</v>
      </c>
    </row>
    <row r="71" spans="1:11" outlineLevel="2" x14ac:dyDescent="0.25">
      <c r="A71" s="4">
        <v>42125</v>
      </c>
      <c r="B71">
        <f t="shared" si="0"/>
        <v>2015</v>
      </c>
      <c r="C71">
        <v>59</v>
      </c>
      <c r="D71" s="1">
        <f t="shared" si="1"/>
        <v>-38002.732125074843</v>
      </c>
      <c r="E71" s="1">
        <f t="shared" si="2"/>
        <v>-2242161.1953794165</v>
      </c>
      <c r="F71" s="2">
        <f t="shared" si="3"/>
        <v>14090.428197103183</v>
      </c>
      <c r="G71" s="6">
        <f t="shared" si="4"/>
        <v>23912.303927971661</v>
      </c>
      <c r="H71" s="2">
        <f t="shared" si="5"/>
        <v>1854811.455685786</v>
      </c>
    </row>
    <row r="72" spans="1:11" outlineLevel="2" x14ac:dyDescent="0.25">
      <c r="A72" s="4">
        <v>42156</v>
      </c>
      <c r="B72">
        <f t="shared" si="0"/>
        <v>2015</v>
      </c>
      <c r="C72">
        <v>60</v>
      </c>
      <c r="D72" s="1">
        <f t="shared" si="1"/>
        <v>-38002.732125074843</v>
      </c>
      <c r="E72" s="1">
        <f t="shared" si="2"/>
        <v>-2280163.9275044915</v>
      </c>
      <c r="F72" s="2">
        <f t="shared" si="3"/>
        <v>13911.085917643395</v>
      </c>
      <c r="G72" s="6">
        <f t="shared" si="4"/>
        <v>24091.646207431448</v>
      </c>
      <c r="H72" s="2">
        <f t="shared" si="5"/>
        <v>1830719.8094783546</v>
      </c>
    </row>
    <row r="73" spans="1:11" outlineLevel="2" x14ac:dyDescent="0.25">
      <c r="A73" s="4">
        <v>42186</v>
      </c>
      <c r="B73">
        <f t="shared" si="0"/>
        <v>2015</v>
      </c>
      <c r="C73">
        <v>61</v>
      </c>
      <c r="D73" s="1">
        <f t="shared" si="1"/>
        <v>-38002.732125074843</v>
      </c>
      <c r="E73" s="1">
        <f t="shared" si="2"/>
        <v>-2318166.6596295666</v>
      </c>
      <c r="F73" s="2">
        <f t="shared" si="3"/>
        <v>13730.398571087659</v>
      </c>
      <c r="G73" s="6">
        <f t="shared" si="4"/>
        <v>24272.333553987184</v>
      </c>
      <c r="H73" s="2">
        <f t="shared" si="5"/>
        <v>1806447.4759243676</v>
      </c>
    </row>
    <row r="74" spans="1:11" outlineLevel="2" x14ac:dyDescent="0.25">
      <c r="A74" s="4">
        <v>42217</v>
      </c>
      <c r="B74">
        <f t="shared" si="0"/>
        <v>2015</v>
      </c>
      <c r="C74">
        <v>62</v>
      </c>
      <c r="D74" s="1">
        <f t="shared" si="1"/>
        <v>-38002.732125074843</v>
      </c>
      <c r="E74" s="1">
        <f t="shared" si="2"/>
        <v>-2356169.3917546417</v>
      </c>
      <c r="F74" s="2">
        <f t="shared" si="3"/>
        <v>13548.356069432755</v>
      </c>
      <c r="G74" s="6">
        <f t="shared" si="4"/>
        <v>24454.376055642089</v>
      </c>
      <c r="H74" s="2">
        <f t="shared" si="5"/>
        <v>1781993.0998687255</v>
      </c>
    </row>
    <row r="75" spans="1:11" outlineLevel="2" x14ac:dyDescent="0.25">
      <c r="A75" s="4">
        <v>42248</v>
      </c>
      <c r="B75">
        <f t="shared" si="0"/>
        <v>2015</v>
      </c>
      <c r="C75">
        <v>63</v>
      </c>
      <c r="D75" s="1">
        <f t="shared" si="1"/>
        <v>-38002.732125074843</v>
      </c>
      <c r="E75" s="1">
        <f t="shared" si="2"/>
        <v>-2394172.1238797167</v>
      </c>
      <c r="F75" s="2">
        <f t="shared" si="3"/>
        <v>13364.948249015441</v>
      </c>
      <c r="G75" s="6">
        <f t="shared" si="4"/>
        <v>24637.783876059402</v>
      </c>
      <c r="H75" s="2">
        <f t="shared" si="5"/>
        <v>1757355.3159926662</v>
      </c>
    </row>
    <row r="76" spans="1:11" outlineLevel="2" x14ac:dyDescent="0.25">
      <c r="A76" s="4">
        <v>42278</v>
      </c>
      <c r="B76">
        <f t="shared" si="0"/>
        <v>2015</v>
      </c>
      <c r="C76">
        <v>64</v>
      </c>
      <c r="D76" s="1">
        <f t="shared" si="1"/>
        <v>-38002.732125074843</v>
      </c>
      <c r="E76" s="1">
        <f t="shared" si="2"/>
        <v>-2432174.8560047918</v>
      </c>
      <c r="F76" s="2">
        <f t="shared" si="3"/>
        <v>13180.164869944996</v>
      </c>
      <c r="G76" s="6">
        <f t="shared" si="4"/>
        <v>24822.567255129848</v>
      </c>
      <c r="H76" s="2">
        <f t="shared" si="5"/>
        <v>1732532.7487375364</v>
      </c>
    </row>
    <row r="77" spans="1:11" outlineLevel="2" x14ac:dyDescent="0.25">
      <c r="A77" s="4">
        <v>42309</v>
      </c>
      <c r="B77">
        <f t="shared" si="0"/>
        <v>2015</v>
      </c>
      <c r="C77">
        <v>65</v>
      </c>
      <c r="D77" s="1">
        <f t="shared" si="1"/>
        <v>-38002.732125074843</v>
      </c>
      <c r="E77" s="1">
        <f t="shared" si="2"/>
        <v>-2470177.5881298669</v>
      </c>
      <c r="F77" s="2">
        <f t="shared" si="3"/>
        <v>12993.995615531523</v>
      </c>
      <c r="G77" s="6">
        <f t="shared" si="4"/>
        <v>25008.73650954332</v>
      </c>
      <c r="H77" s="2">
        <f t="shared" si="5"/>
        <v>1707524.012227993</v>
      </c>
    </row>
    <row r="78" spans="1:11" outlineLevel="2" x14ac:dyDescent="0.25">
      <c r="A78" s="4">
        <v>42339</v>
      </c>
      <c r="B78">
        <f t="shared" ref="B78:B137" si="6">YEAR(A78)</f>
        <v>2015</v>
      </c>
      <c r="C78">
        <v>66</v>
      </c>
      <c r="D78" s="1">
        <f t="shared" ref="D78:D137" si="7">$B$5</f>
        <v>-38002.732125074843</v>
      </c>
      <c r="E78" s="1">
        <f t="shared" si="2"/>
        <v>-2508180.3202549419</v>
      </c>
      <c r="F78" s="2">
        <f t="shared" si="3"/>
        <v>12806.430091709946</v>
      </c>
      <c r="G78" s="6">
        <f t="shared" si="4"/>
        <v>25196.302033364896</v>
      </c>
      <c r="H78" s="2">
        <f t="shared" si="5"/>
        <v>1682327.710194628</v>
      </c>
    </row>
    <row r="79" spans="1:11" outlineLevel="1" x14ac:dyDescent="0.25">
      <c r="A79" s="4"/>
      <c r="B79" s="8" t="s">
        <v>19</v>
      </c>
      <c r="D79" s="1"/>
      <c r="E79" s="1"/>
      <c r="F79" s="2">
        <f>SUBTOTAL(9,F67:F78)</f>
        <v>165754.39071287221</v>
      </c>
      <c r="G79" s="6">
        <f>SUBTOTAL(9,G67:G78)</f>
        <v>290278.39478802588</v>
      </c>
      <c r="I79" s="2">
        <f>IF(F79&lt;150000,F79, 150000)</f>
        <v>150000</v>
      </c>
      <c r="J79" s="2">
        <v>30000</v>
      </c>
      <c r="K79" s="2">
        <f>150000-F79</f>
        <v>-15754.390712872206</v>
      </c>
    </row>
    <row r="80" spans="1:11" outlineLevel="2" x14ac:dyDescent="0.25">
      <c r="A80" s="4">
        <v>42370</v>
      </c>
      <c r="B80">
        <f t="shared" si="6"/>
        <v>2016</v>
      </c>
      <c r="C80">
        <v>67</v>
      </c>
      <c r="D80" s="1">
        <f t="shared" si="7"/>
        <v>-38002.732125074843</v>
      </c>
      <c r="E80" s="1">
        <f>D80+E78</f>
        <v>-2546183.052380017</v>
      </c>
      <c r="F80" s="2">
        <f>H78*$C$2</f>
        <v>12617.457826459709</v>
      </c>
      <c r="G80" s="6">
        <f t="shared" ref="G80:G137" si="8">-D80-F80</f>
        <v>25385.274298615135</v>
      </c>
      <c r="H80" s="2">
        <f>H78-G80</f>
        <v>1656942.4358960129</v>
      </c>
    </row>
    <row r="81" spans="1:11" outlineLevel="2" x14ac:dyDescent="0.25">
      <c r="A81" s="4">
        <v>42401</v>
      </c>
      <c r="B81">
        <f t="shared" si="6"/>
        <v>2016</v>
      </c>
      <c r="C81">
        <v>68</v>
      </c>
      <c r="D81" s="1">
        <f t="shared" si="7"/>
        <v>-38002.732125074843</v>
      </c>
      <c r="E81" s="1">
        <f t="shared" ref="E81:E137" si="9">D81+E80</f>
        <v>-2584185.7845050921</v>
      </c>
      <c r="F81" s="2">
        <f t="shared" ref="F81:F137" si="10">H80*$C$2</f>
        <v>12427.068269220097</v>
      </c>
      <c r="G81" s="6">
        <f t="shared" si="8"/>
        <v>25575.663855854746</v>
      </c>
      <c r="H81" s="2">
        <f t="shared" ref="H81:H137" si="11">H80-G81</f>
        <v>1631366.7720401583</v>
      </c>
    </row>
    <row r="82" spans="1:11" outlineLevel="2" x14ac:dyDescent="0.25">
      <c r="A82" s="4">
        <v>42430</v>
      </c>
      <c r="B82">
        <f t="shared" si="6"/>
        <v>2016</v>
      </c>
      <c r="C82">
        <v>69</v>
      </c>
      <c r="D82" s="1">
        <f t="shared" si="7"/>
        <v>-38002.732125074843</v>
      </c>
      <c r="E82" s="1">
        <f t="shared" si="9"/>
        <v>-2622188.5166301671</v>
      </c>
      <c r="F82" s="2">
        <f t="shared" si="10"/>
        <v>12235.250790301186</v>
      </c>
      <c r="G82" s="6">
        <f t="shared" si="8"/>
        <v>25767.481334773656</v>
      </c>
      <c r="H82" s="2">
        <f t="shared" si="11"/>
        <v>1605599.2907053847</v>
      </c>
    </row>
    <row r="83" spans="1:11" outlineLevel="2" x14ac:dyDescent="0.25">
      <c r="A83" s="4">
        <v>42461</v>
      </c>
      <c r="B83">
        <f t="shared" si="6"/>
        <v>2016</v>
      </c>
      <c r="C83">
        <v>70</v>
      </c>
      <c r="D83" s="1">
        <f t="shared" si="7"/>
        <v>-38002.732125074843</v>
      </c>
      <c r="E83" s="1">
        <f t="shared" si="9"/>
        <v>-2660191.2487552422</v>
      </c>
      <c r="F83" s="2">
        <f t="shared" si="10"/>
        <v>12041.994680290385</v>
      </c>
      <c r="G83" s="6">
        <f t="shared" si="8"/>
        <v>25960.737444784456</v>
      </c>
      <c r="H83" s="2">
        <f t="shared" si="11"/>
        <v>1579638.5532606002</v>
      </c>
    </row>
    <row r="84" spans="1:11" outlineLevel="2" x14ac:dyDescent="0.25">
      <c r="A84" s="4">
        <v>42491</v>
      </c>
      <c r="B84">
        <f t="shared" si="6"/>
        <v>2016</v>
      </c>
      <c r="C84">
        <v>71</v>
      </c>
      <c r="D84" s="1">
        <f t="shared" si="7"/>
        <v>-38002.732125074843</v>
      </c>
      <c r="E84" s="1">
        <f t="shared" si="9"/>
        <v>-2698193.9808803173</v>
      </c>
      <c r="F84" s="2">
        <f t="shared" si="10"/>
        <v>11847.2891494545</v>
      </c>
      <c r="G84" s="6">
        <f t="shared" si="8"/>
        <v>26155.442975620343</v>
      </c>
      <c r="H84" s="2">
        <f t="shared" si="11"/>
        <v>1553483.1102849799</v>
      </c>
    </row>
    <row r="85" spans="1:11" outlineLevel="2" x14ac:dyDescent="0.25">
      <c r="A85" s="4">
        <v>42522</v>
      </c>
      <c r="B85">
        <f t="shared" si="6"/>
        <v>2016</v>
      </c>
      <c r="C85">
        <v>72</v>
      </c>
      <c r="D85" s="1">
        <f t="shared" si="7"/>
        <v>-38002.732125074843</v>
      </c>
      <c r="E85" s="1">
        <f t="shared" si="9"/>
        <v>-2736196.7130053923</v>
      </c>
      <c r="F85" s="2">
        <f t="shared" si="10"/>
        <v>11651.123327137349</v>
      </c>
      <c r="G85" s="6">
        <f t="shared" si="8"/>
        <v>26351.608797937493</v>
      </c>
      <c r="H85" s="2">
        <f t="shared" si="11"/>
        <v>1527131.5014870425</v>
      </c>
    </row>
    <row r="86" spans="1:11" outlineLevel="2" x14ac:dyDescent="0.25">
      <c r="A86" s="4">
        <v>42552</v>
      </c>
      <c r="B86">
        <f t="shared" si="6"/>
        <v>2016</v>
      </c>
      <c r="C86">
        <v>73</v>
      </c>
      <c r="D86" s="1">
        <f t="shared" si="7"/>
        <v>-38002.732125074843</v>
      </c>
      <c r="E86" s="1">
        <f t="shared" si="9"/>
        <v>-2774199.4451304674</v>
      </c>
      <c r="F86" s="2">
        <f t="shared" si="10"/>
        <v>11453.486261152819</v>
      </c>
      <c r="G86" s="6">
        <f t="shared" si="8"/>
        <v>26549.245863922024</v>
      </c>
      <c r="H86" s="2">
        <f t="shared" si="11"/>
        <v>1500582.2556231206</v>
      </c>
    </row>
    <row r="87" spans="1:11" outlineLevel="2" x14ac:dyDescent="0.25">
      <c r="A87" s="4">
        <v>42583</v>
      </c>
      <c r="B87">
        <f t="shared" si="6"/>
        <v>2016</v>
      </c>
      <c r="C87">
        <v>74</v>
      </c>
      <c r="D87" s="1">
        <f t="shared" si="7"/>
        <v>-38002.732125074843</v>
      </c>
      <c r="E87" s="1">
        <f t="shared" si="9"/>
        <v>-2812202.1772555425</v>
      </c>
      <c r="F87" s="2">
        <f t="shared" si="10"/>
        <v>11254.366917173404</v>
      </c>
      <c r="G87" s="6">
        <f t="shared" si="8"/>
        <v>26748.365207901439</v>
      </c>
      <c r="H87" s="2">
        <f t="shared" si="11"/>
        <v>1473833.8904152191</v>
      </c>
    </row>
    <row r="88" spans="1:11" outlineLevel="2" x14ac:dyDescent="0.25">
      <c r="A88" s="4">
        <v>42614</v>
      </c>
      <c r="B88">
        <f t="shared" si="6"/>
        <v>2016</v>
      </c>
      <c r="C88">
        <v>75</v>
      </c>
      <c r="D88" s="1">
        <f t="shared" si="7"/>
        <v>-38002.732125074843</v>
      </c>
      <c r="E88" s="1">
        <f t="shared" si="9"/>
        <v>-2850204.9093806176</v>
      </c>
      <c r="F88" s="2">
        <f t="shared" si="10"/>
        <v>11053.754178114143</v>
      </c>
      <c r="G88" s="6">
        <f t="shared" si="8"/>
        <v>26948.977946960702</v>
      </c>
      <c r="H88" s="2">
        <f t="shared" si="11"/>
        <v>1446884.9124682585</v>
      </c>
    </row>
    <row r="89" spans="1:11" outlineLevel="2" x14ac:dyDescent="0.25">
      <c r="A89" s="4">
        <v>42644</v>
      </c>
      <c r="B89">
        <f t="shared" si="6"/>
        <v>2016</v>
      </c>
      <c r="C89">
        <v>76</v>
      </c>
      <c r="D89" s="1">
        <f t="shared" si="7"/>
        <v>-38002.732125074843</v>
      </c>
      <c r="E89" s="1">
        <f t="shared" si="9"/>
        <v>-2888207.6415056926</v>
      </c>
      <c r="F89" s="2">
        <f t="shared" si="10"/>
        <v>10851.636843511938</v>
      </c>
      <c r="G89" s="6">
        <f t="shared" si="8"/>
        <v>27151.095281562906</v>
      </c>
      <c r="H89" s="2">
        <f t="shared" si="11"/>
        <v>1419733.8171866955</v>
      </c>
    </row>
    <row r="90" spans="1:11" outlineLevel="2" x14ac:dyDescent="0.25">
      <c r="A90" s="4">
        <v>42675</v>
      </c>
      <c r="B90">
        <f t="shared" si="6"/>
        <v>2016</v>
      </c>
      <c r="C90">
        <v>77</v>
      </c>
      <c r="D90" s="1">
        <f t="shared" si="7"/>
        <v>-38002.732125074843</v>
      </c>
      <c r="E90" s="1">
        <f t="shared" si="9"/>
        <v>-2926210.3736307677</v>
      </c>
      <c r="F90" s="2">
        <f t="shared" si="10"/>
        <v>10648.003628900216</v>
      </c>
      <c r="G90" s="6">
        <f t="shared" si="8"/>
        <v>27354.728496174626</v>
      </c>
      <c r="H90" s="2">
        <f t="shared" si="11"/>
        <v>1392379.088690521</v>
      </c>
    </row>
    <row r="91" spans="1:11" outlineLevel="2" x14ac:dyDescent="0.25">
      <c r="A91" s="4">
        <v>42705</v>
      </c>
      <c r="B91">
        <f t="shared" si="6"/>
        <v>2016</v>
      </c>
      <c r="C91">
        <v>78</v>
      </c>
      <c r="D91" s="1">
        <f t="shared" si="7"/>
        <v>-38002.732125074843</v>
      </c>
      <c r="E91" s="1">
        <f t="shared" si="9"/>
        <v>-2964213.1057558428</v>
      </c>
      <c r="F91" s="2">
        <f t="shared" si="10"/>
        <v>10442.843165178907</v>
      </c>
      <c r="G91" s="6">
        <f t="shared" si="8"/>
        <v>27559.888959895936</v>
      </c>
      <c r="H91" s="2">
        <f t="shared" si="11"/>
        <v>1364819.1997306249</v>
      </c>
    </row>
    <row r="92" spans="1:11" outlineLevel="1" x14ac:dyDescent="0.25">
      <c r="A92" s="4"/>
      <c r="B92" s="8" t="s">
        <v>20</v>
      </c>
      <c r="D92" s="1"/>
      <c r="E92" s="1"/>
      <c r="F92" s="2">
        <f>SUBTOTAL(9,F80:F91)</f>
        <v>138524.27503689466</v>
      </c>
      <c r="G92" s="6">
        <f>SUBTOTAL(9,G80:G91)</f>
        <v>317508.51046400343</v>
      </c>
      <c r="I92" s="2">
        <f>IF(F92&lt;150000,F92, 150000)</f>
        <v>138524.27503689466</v>
      </c>
      <c r="J92" s="2">
        <v>30000</v>
      </c>
      <c r="K92" s="2">
        <f>150000-F92</f>
        <v>11475.724963105342</v>
      </c>
    </row>
    <row r="93" spans="1:11" outlineLevel="2" x14ac:dyDescent="0.25">
      <c r="A93" s="4">
        <v>42736</v>
      </c>
      <c r="B93">
        <f t="shared" si="6"/>
        <v>2017</v>
      </c>
      <c r="C93">
        <v>79</v>
      </c>
      <c r="D93" s="1">
        <f t="shared" si="7"/>
        <v>-38002.732125074843</v>
      </c>
      <c r="E93" s="1">
        <f>D93+E91</f>
        <v>-3002215.8378809178</v>
      </c>
      <c r="F93" s="2">
        <f>H91*$C$2</f>
        <v>10236.143997979687</v>
      </c>
      <c r="G93" s="6">
        <f t="shared" si="8"/>
        <v>27766.588127095158</v>
      </c>
      <c r="H93" s="2">
        <f>H91-G93</f>
        <v>1337052.6116035297</v>
      </c>
    </row>
    <row r="94" spans="1:11" outlineLevel="2" x14ac:dyDescent="0.25">
      <c r="A94" s="4">
        <v>42767</v>
      </c>
      <c r="B94">
        <f t="shared" si="6"/>
        <v>2017</v>
      </c>
      <c r="C94">
        <v>80</v>
      </c>
      <c r="D94" s="1">
        <f t="shared" si="7"/>
        <v>-38002.732125074843</v>
      </c>
      <c r="E94" s="1">
        <f t="shared" si="9"/>
        <v>-3040218.5700059929</v>
      </c>
      <c r="F94" s="2">
        <f t="shared" si="10"/>
        <v>10027.894587026472</v>
      </c>
      <c r="G94" s="6">
        <f t="shared" si="8"/>
        <v>27974.83753804837</v>
      </c>
      <c r="H94" s="2">
        <f t="shared" si="11"/>
        <v>1309077.7740654813</v>
      </c>
    </row>
    <row r="95" spans="1:11" outlineLevel="2" x14ac:dyDescent="0.25">
      <c r="A95" s="4">
        <v>42795</v>
      </c>
      <c r="B95">
        <f t="shared" si="6"/>
        <v>2017</v>
      </c>
      <c r="C95">
        <v>81</v>
      </c>
      <c r="D95" s="1">
        <f t="shared" si="7"/>
        <v>-38002.732125074843</v>
      </c>
      <c r="E95" s="1">
        <f t="shared" si="9"/>
        <v>-3078221.302131068</v>
      </c>
      <c r="F95" s="2">
        <f t="shared" si="10"/>
        <v>9818.0833054911091</v>
      </c>
      <c r="G95" s="6">
        <f t="shared" si="8"/>
        <v>28184.648819583734</v>
      </c>
      <c r="H95" s="2">
        <f t="shared" si="11"/>
        <v>1280893.1252458976</v>
      </c>
    </row>
    <row r="96" spans="1:11" outlineLevel="2" x14ac:dyDescent="0.25">
      <c r="A96" s="4">
        <v>42826</v>
      </c>
      <c r="B96">
        <f t="shared" si="6"/>
        <v>2017</v>
      </c>
      <c r="C96">
        <v>82</v>
      </c>
      <c r="D96" s="1">
        <f t="shared" si="7"/>
        <v>-38002.732125074843</v>
      </c>
      <c r="E96" s="1">
        <f t="shared" si="9"/>
        <v>-3116224.034256143</v>
      </c>
      <c r="F96" s="2">
        <f t="shared" si="10"/>
        <v>9606.6984393442308</v>
      </c>
      <c r="G96" s="6">
        <f t="shared" si="8"/>
        <v>28396.03368573061</v>
      </c>
      <c r="H96" s="2">
        <f t="shared" si="11"/>
        <v>1252497.091560167</v>
      </c>
    </row>
    <row r="97" spans="1:11" outlineLevel="2" x14ac:dyDescent="0.25">
      <c r="A97" s="4">
        <v>42856</v>
      </c>
      <c r="B97">
        <f t="shared" si="6"/>
        <v>2017</v>
      </c>
      <c r="C97">
        <v>83</v>
      </c>
      <c r="D97" s="1">
        <f t="shared" si="7"/>
        <v>-38002.732125074843</v>
      </c>
      <c r="E97" s="1">
        <f t="shared" si="9"/>
        <v>-3154226.7663812181</v>
      </c>
      <c r="F97" s="2">
        <f t="shared" si="10"/>
        <v>9393.7281867012516</v>
      </c>
      <c r="G97" s="6">
        <f t="shared" si="8"/>
        <v>28609.003938373593</v>
      </c>
      <c r="H97" s="2">
        <f t="shared" si="11"/>
        <v>1223888.0876217934</v>
      </c>
    </row>
    <row r="98" spans="1:11" outlineLevel="2" x14ac:dyDescent="0.25">
      <c r="A98" s="4">
        <v>42887</v>
      </c>
      <c r="B98">
        <f t="shared" si="6"/>
        <v>2017</v>
      </c>
      <c r="C98">
        <v>84</v>
      </c>
      <c r="D98" s="1">
        <f t="shared" si="7"/>
        <v>-38002.732125074843</v>
      </c>
      <c r="E98" s="1">
        <f t="shared" si="9"/>
        <v>-3192229.4985062932</v>
      </c>
      <c r="F98" s="2">
        <f t="shared" si="10"/>
        <v>9179.1606571634493</v>
      </c>
      <c r="G98" s="6">
        <f t="shared" si="8"/>
        <v>28823.571467911395</v>
      </c>
      <c r="H98" s="2">
        <f t="shared" si="11"/>
        <v>1195064.516153882</v>
      </c>
    </row>
    <row r="99" spans="1:11" outlineLevel="2" x14ac:dyDescent="0.25">
      <c r="A99" s="4">
        <v>42917</v>
      </c>
      <c r="B99">
        <f t="shared" si="6"/>
        <v>2017</v>
      </c>
      <c r="C99">
        <v>85</v>
      </c>
      <c r="D99" s="1">
        <f t="shared" si="7"/>
        <v>-38002.732125074843</v>
      </c>
      <c r="E99" s="1">
        <f t="shared" si="9"/>
        <v>-3230232.2306313682</v>
      </c>
      <c r="F99" s="2">
        <f t="shared" si="10"/>
        <v>8962.9838711541142</v>
      </c>
      <c r="G99" s="6">
        <f t="shared" si="8"/>
        <v>29039.748253920727</v>
      </c>
      <c r="H99" s="2">
        <f t="shared" si="11"/>
        <v>1166024.7678999612</v>
      </c>
    </row>
    <row r="100" spans="1:11" outlineLevel="2" x14ac:dyDescent="0.25">
      <c r="A100" s="4">
        <v>42948</v>
      </c>
      <c r="B100">
        <f t="shared" si="6"/>
        <v>2017</v>
      </c>
      <c r="C100">
        <v>86</v>
      </c>
      <c r="D100" s="1">
        <f t="shared" si="7"/>
        <v>-38002.732125074843</v>
      </c>
      <c r="E100" s="1">
        <f t="shared" si="9"/>
        <v>-3268234.9627564433</v>
      </c>
      <c r="F100" s="2">
        <f t="shared" si="10"/>
        <v>8745.185759249709</v>
      </c>
      <c r="G100" s="6">
        <f t="shared" si="8"/>
        <v>29257.546365825132</v>
      </c>
      <c r="H100" s="2">
        <f t="shared" si="11"/>
        <v>1136767.221534136</v>
      </c>
    </row>
    <row r="101" spans="1:11" outlineLevel="2" x14ac:dyDescent="0.25">
      <c r="A101" s="4">
        <v>42979</v>
      </c>
      <c r="B101">
        <f t="shared" si="6"/>
        <v>2017</v>
      </c>
      <c r="C101">
        <v>87</v>
      </c>
      <c r="D101" s="1">
        <f t="shared" si="7"/>
        <v>-38002.732125074843</v>
      </c>
      <c r="E101" s="1">
        <f t="shared" si="9"/>
        <v>-3306237.6948815184</v>
      </c>
      <c r="F101" s="2">
        <f t="shared" si="10"/>
        <v>8525.75416150602</v>
      </c>
      <c r="G101" s="6">
        <f t="shared" si="8"/>
        <v>29476.977963568825</v>
      </c>
      <c r="H101" s="2">
        <f t="shared" si="11"/>
        <v>1107290.2435705671</v>
      </c>
    </row>
    <row r="102" spans="1:11" outlineLevel="2" x14ac:dyDescent="0.25">
      <c r="A102" s="4">
        <v>43009</v>
      </c>
      <c r="B102">
        <f t="shared" si="6"/>
        <v>2017</v>
      </c>
      <c r="C102">
        <v>88</v>
      </c>
      <c r="D102" s="1">
        <f t="shared" si="7"/>
        <v>-38002.732125074843</v>
      </c>
      <c r="E102" s="1">
        <f t="shared" si="9"/>
        <v>-3344240.4270065934</v>
      </c>
      <c r="F102" s="2">
        <f t="shared" si="10"/>
        <v>8304.6768267792522</v>
      </c>
      <c r="G102" s="6">
        <f t="shared" si="8"/>
        <v>29698.055298295592</v>
      </c>
      <c r="H102" s="2">
        <f t="shared" si="11"/>
        <v>1077592.1882722715</v>
      </c>
    </row>
    <row r="103" spans="1:11" outlineLevel="2" x14ac:dyDescent="0.25">
      <c r="A103" s="4">
        <v>43040</v>
      </c>
      <c r="B103">
        <f t="shared" si="6"/>
        <v>2017</v>
      </c>
      <c r="C103">
        <v>89</v>
      </c>
      <c r="D103" s="1">
        <f t="shared" si="7"/>
        <v>-38002.732125074843</v>
      </c>
      <c r="E103" s="1">
        <f t="shared" si="9"/>
        <v>-3382243.1591316685</v>
      </c>
      <c r="F103" s="2">
        <f t="shared" si="10"/>
        <v>8081.9414120420361</v>
      </c>
      <c r="G103" s="6">
        <f t="shared" si="8"/>
        <v>29920.790713032806</v>
      </c>
      <c r="H103" s="2">
        <f t="shared" si="11"/>
        <v>1047671.3975592387</v>
      </c>
    </row>
    <row r="104" spans="1:11" outlineLevel="2" x14ac:dyDescent="0.25">
      <c r="A104" s="4">
        <v>43070</v>
      </c>
      <c r="B104">
        <f t="shared" si="6"/>
        <v>2017</v>
      </c>
      <c r="C104">
        <v>90</v>
      </c>
      <c r="D104" s="1">
        <f t="shared" si="7"/>
        <v>-38002.732125074843</v>
      </c>
      <c r="E104" s="1">
        <f t="shared" si="9"/>
        <v>-3420245.8912567436</v>
      </c>
      <c r="F104" s="2">
        <f t="shared" si="10"/>
        <v>7857.53548169429</v>
      </c>
      <c r="G104" s="6">
        <f t="shared" si="8"/>
        <v>30145.196643380554</v>
      </c>
      <c r="H104" s="2">
        <f t="shared" si="11"/>
        <v>1017526.2009158581</v>
      </c>
    </row>
    <row r="105" spans="1:11" outlineLevel="1" x14ac:dyDescent="0.25">
      <c r="A105" s="4"/>
      <c r="B105" s="8" t="s">
        <v>21</v>
      </c>
      <c r="D105" s="1"/>
      <c r="E105" s="1"/>
      <c r="F105" s="2">
        <f>SUBTOTAL(9,F93:F104)</f>
        <v>108739.78668613161</v>
      </c>
      <c r="G105" s="6">
        <f>SUBTOTAL(9,G93:G104)</f>
        <v>347292.99881476653</v>
      </c>
      <c r="I105" s="2">
        <f>IF(F105&lt;150000,F105, 150000)</f>
        <v>108739.78668613161</v>
      </c>
      <c r="J105" s="2">
        <v>30000</v>
      </c>
      <c r="K105" s="2">
        <f>150000-F105</f>
        <v>41260.213313868386</v>
      </c>
    </row>
    <row r="106" spans="1:11" outlineLevel="2" x14ac:dyDescent="0.25">
      <c r="A106" s="4">
        <v>43101</v>
      </c>
      <c r="B106">
        <f t="shared" si="6"/>
        <v>2018</v>
      </c>
      <c r="C106">
        <v>91</v>
      </c>
      <c r="D106" s="1">
        <f t="shared" si="7"/>
        <v>-38002.732125074843</v>
      </c>
      <c r="E106" s="1">
        <f>D106+E104</f>
        <v>-3458248.6233818186</v>
      </c>
      <c r="F106" s="2">
        <f>H104*$C$2</f>
        <v>7631.446506868936</v>
      </c>
      <c r="G106" s="6">
        <f t="shared" si="8"/>
        <v>30371.285618205908</v>
      </c>
      <c r="H106" s="2">
        <f>H104-G106</f>
        <v>987154.91529765225</v>
      </c>
    </row>
    <row r="107" spans="1:11" outlineLevel="2" x14ac:dyDescent="0.25">
      <c r="A107" s="4">
        <v>43132</v>
      </c>
      <c r="B107">
        <f t="shared" si="6"/>
        <v>2018</v>
      </c>
      <c r="C107">
        <v>92</v>
      </c>
      <c r="D107" s="1">
        <f t="shared" si="7"/>
        <v>-38002.732125074843</v>
      </c>
      <c r="E107" s="1">
        <f t="shared" si="9"/>
        <v>-3496251.3555068937</v>
      </c>
      <c r="F107" s="2">
        <f t="shared" si="10"/>
        <v>7403.6618647323912</v>
      </c>
      <c r="G107" s="6">
        <f t="shared" si="8"/>
        <v>30599.070260342451</v>
      </c>
      <c r="H107" s="2">
        <f t="shared" si="11"/>
        <v>956555.8450373098</v>
      </c>
    </row>
    <row r="108" spans="1:11" outlineLevel="2" x14ac:dyDescent="0.25">
      <c r="A108" s="4">
        <v>43160</v>
      </c>
      <c r="B108">
        <f t="shared" si="6"/>
        <v>2018</v>
      </c>
      <c r="C108">
        <v>93</v>
      </c>
      <c r="D108" s="1">
        <f t="shared" si="7"/>
        <v>-38002.732125074843</v>
      </c>
      <c r="E108" s="1">
        <f t="shared" si="9"/>
        <v>-3534254.0876319688</v>
      </c>
      <c r="F108" s="2">
        <f t="shared" si="10"/>
        <v>7174.1688377798237</v>
      </c>
      <c r="G108" s="6">
        <f t="shared" si="8"/>
        <v>30828.563287295019</v>
      </c>
      <c r="H108" s="2">
        <f t="shared" si="11"/>
        <v>925727.28175001475</v>
      </c>
    </row>
    <row r="109" spans="1:11" outlineLevel="2" x14ac:dyDescent="0.25">
      <c r="A109" s="4">
        <v>43191</v>
      </c>
      <c r="B109">
        <f t="shared" si="6"/>
        <v>2018</v>
      </c>
      <c r="C109">
        <v>94</v>
      </c>
      <c r="D109" s="1">
        <f t="shared" si="7"/>
        <v>-38002.732125074843</v>
      </c>
      <c r="E109" s="1">
        <f t="shared" si="9"/>
        <v>-3572256.8197570438</v>
      </c>
      <c r="F109" s="2">
        <f t="shared" si="10"/>
        <v>6942.95461312511</v>
      </c>
      <c r="G109" s="6">
        <f t="shared" si="8"/>
        <v>31059.777511949731</v>
      </c>
      <c r="H109" s="2">
        <f t="shared" si="11"/>
        <v>894667.50423806498</v>
      </c>
    </row>
    <row r="110" spans="1:11" outlineLevel="2" x14ac:dyDescent="0.25">
      <c r="A110" s="4">
        <v>43221</v>
      </c>
      <c r="B110">
        <f t="shared" si="6"/>
        <v>2018</v>
      </c>
      <c r="C110">
        <v>95</v>
      </c>
      <c r="D110" s="1">
        <f t="shared" si="7"/>
        <v>-38002.732125074843</v>
      </c>
      <c r="E110" s="1">
        <f t="shared" si="9"/>
        <v>-3610259.5518821189</v>
      </c>
      <c r="F110" s="2">
        <f t="shared" si="10"/>
        <v>6710.0062817854869</v>
      </c>
      <c r="G110" s="6">
        <f t="shared" si="8"/>
        <v>31292.725843289358</v>
      </c>
      <c r="H110" s="2">
        <f t="shared" si="11"/>
        <v>863374.77839477558</v>
      </c>
    </row>
    <row r="111" spans="1:11" outlineLevel="2" x14ac:dyDescent="0.25">
      <c r="A111" s="4">
        <v>43252</v>
      </c>
      <c r="B111">
        <f t="shared" si="6"/>
        <v>2018</v>
      </c>
      <c r="C111">
        <v>96</v>
      </c>
      <c r="D111" s="1">
        <f t="shared" si="7"/>
        <v>-38002.732125074843</v>
      </c>
      <c r="E111" s="1">
        <f t="shared" si="9"/>
        <v>-3648262.284007194</v>
      </c>
      <c r="F111" s="2">
        <f t="shared" si="10"/>
        <v>6475.3108379608166</v>
      </c>
      <c r="G111" s="6">
        <f t="shared" si="8"/>
        <v>31527.421287114026</v>
      </c>
      <c r="H111" s="2">
        <f t="shared" si="11"/>
        <v>831847.35710766155</v>
      </c>
    </row>
    <row r="112" spans="1:11" outlineLevel="2" x14ac:dyDescent="0.25">
      <c r="A112" s="4">
        <v>43282</v>
      </c>
      <c r="B112">
        <f t="shared" si="6"/>
        <v>2018</v>
      </c>
      <c r="C112">
        <v>97</v>
      </c>
      <c r="D112" s="1">
        <f t="shared" si="7"/>
        <v>-38002.732125074843</v>
      </c>
      <c r="E112" s="1">
        <f t="shared" si="9"/>
        <v>-3686265.0161322691</v>
      </c>
      <c r="F112" s="2">
        <f t="shared" si="10"/>
        <v>6238.8551783074618</v>
      </c>
      <c r="G112" s="6">
        <f t="shared" si="8"/>
        <v>31763.876946767381</v>
      </c>
      <c r="H112" s="2">
        <f t="shared" si="11"/>
        <v>800083.48016089422</v>
      </c>
    </row>
    <row r="113" spans="1:11" outlineLevel="2" x14ac:dyDescent="0.25">
      <c r="A113" s="4">
        <v>43313</v>
      </c>
      <c r="B113">
        <f t="shared" si="6"/>
        <v>2018</v>
      </c>
      <c r="C113">
        <v>98</v>
      </c>
      <c r="D113" s="1">
        <f t="shared" si="7"/>
        <v>-38002.732125074843</v>
      </c>
      <c r="E113" s="1">
        <f t="shared" si="9"/>
        <v>-3724267.7482573441</v>
      </c>
      <c r="F113" s="2">
        <f t="shared" si="10"/>
        <v>6000.6261012067062</v>
      </c>
      <c r="G113" s="6">
        <f t="shared" si="8"/>
        <v>32002.106023868138</v>
      </c>
      <c r="H113" s="2">
        <f t="shared" si="11"/>
        <v>768081.37413702602</v>
      </c>
    </row>
    <row r="114" spans="1:11" outlineLevel="2" x14ac:dyDescent="0.25">
      <c r="A114" s="4">
        <v>43344</v>
      </c>
      <c r="B114">
        <f t="shared" si="6"/>
        <v>2018</v>
      </c>
      <c r="C114">
        <v>99</v>
      </c>
      <c r="D114" s="1">
        <f t="shared" si="7"/>
        <v>-38002.732125074843</v>
      </c>
      <c r="E114" s="1">
        <f t="shared" si="9"/>
        <v>-3762270.4803824192</v>
      </c>
      <c r="F114" s="2">
        <f t="shared" si="10"/>
        <v>5760.6103060276946</v>
      </c>
      <c r="G114" s="6">
        <f t="shared" si="8"/>
        <v>32242.121819047148</v>
      </c>
      <c r="H114" s="2">
        <f t="shared" si="11"/>
        <v>735839.25231797888</v>
      </c>
    </row>
    <row r="115" spans="1:11" outlineLevel="2" x14ac:dyDescent="0.25">
      <c r="A115" s="4">
        <v>43374</v>
      </c>
      <c r="B115">
        <f t="shared" si="6"/>
        <v>2018</v>
      </c>
      <c r="C115">
        <v>100</v>
      </c>
      <c r="D115" s="1">
        <f t="shared" si="7"/>
        <v>-38002.732125074843</v>
      </c>
      <c r="E115" s="1">
        <f t="shared" si="9"/>
        <v>-3800273.2125074943</v>
      </c>
      <c r="F115" s="2">
        <f t="shared" si="10"/>
        <v>5518.7943923848416</v>
      </c>
      <c r="G115" s="6">
        <f t="shared" si="8"/>
        <v>32483.937732689999</v>
      </c>
      <c r="H115" s="2">
        <f t="shared" si="11"/>
        <v>703355.31458528887</v>
      </c>
    </row>
    <row r="116" spans="1:11" outlineLevel="2" x14ac:dyDescent="0.25">
      <c r="A116" s="4">
        <v>43405</v>
      </c>
      <c r="B116">
        <f t="shared" si="6"/>
        <v>2018</v>
      </c>
      <c r="C116">
        <v>101</v>
      </c>
      <c r="D116" s="1">
        <f t="shared" si="7"/>
        <v>-38002.732125074843</v>
      </c>
      <c r="E116" s="1">
        <f t="shared" si="9"/>
        <v>-3838275.9446325693</v>
      </c>
      <c r="F116" s="2">
        <f t="shared" si="10"/>
        <v>5275.1648593896662</v>
      </c>
      <c r="G116" s="6">
        <f t="shared" si="8"/>
        <v>32727.567265685175</v>
      </c>
      <c r="H116" s="2">
        <f t="shared" si="11"/>
        <v>670627.74731960369</v>
      </c>
    </row>
    <row r="117" spans="1:11" outlineLevel="2" x14ac:dyDescent="0.25">
      <c r="A117" s="4">
        <v>43435</v>
      </c>
      <c r="B117">
        <f t="shared" si="6"/>
        <v>2018</v>
      </c>
      <c r="C117">
        <v>102</v>
      </c>
      <c r="D117" s="1">
        <f t="shared" si="7"/>
        <v>-38002.732125074843</v>
      </c>
      <c r="E117" s="1">
        <f t="shared" si="9"/>
        <v>-3876278.6767576444</v>
      </c>
      <c r="F117" s="2">
        <f t="shared" si="10"/>
        <v>5029.7081048970276</v>
      </c>
      <c r="G117" s="6">
        <f t="shared" si="8"/>
        <v>32973.024020177814</v>
      </c>
      <c r="H117" s="2">
        <f t="shared" si="11"/>
        <v>637654.72329942591</v>
      </c>
    </row>
    <row r="118" spans="1:11" outlineLevel="1" x14ac:dyDescent="0.25">
      <c r="A118" s="4"/>
      <c r="B118" s="8" t="s">
        <v>22</v>
      </c>
      <c r="D118" s="1"/>
      <c r="E118" s="1"/>
      <c r="F118" s="2">
        <f>SUBTOTAL(9,F106:F117)</f>
        <v>76161.307884465961</v>
      </c>
      <c r="G118" s="6">
        <f>SUBTOTAL(9,G106:G117)</f>
        <v>379871.47761643218</v>
      </c>
      <c r="I118" s="2">
        <f>IF(F118&lt;150000,F118, 150000)</f>
        <v>76161.307884465961</v>
      </c>
      <c r="J118" s="2">
        <v>30000</v>
      </c>
      <c r="K118" s="2">
        <f>150000-F118</f>
        <v>73838.692115534039</v>
      </c>
    </row>
    <row r="119" spans="1:11" outlineLevel="2" x14ac:dyDescent="0.25">
      <c r="A119" s="4">
        <v>43466</v>
      </c>
      <c r="B119">
        <f t="shared" si="6"/>
        <v>2019</v>
      </c>
      <c r="C119">
        <v>103</v>
      </c>
      <c r="D119" s="1">
        <f t="shared" si="7"/>
        <v>-38002.732125074843</v>
      </c>
      <c r="E119" s="1">
        <f>D119+E117</f>
        <v>-3914281.4088827195</v>
      </c>
      <c r="F119" s="2">
        <f>H117*$C$2</f>
        <v>4782.4104247456944</v>
      </c>
      <c r="G119" s="6">
        <f t="shared" si="8"/>
        <v>33220.32170032915</v>
      </c>
      <c r="H119" s="2">
        <f>H117-G119</f>
        <v>604434.40159909672</v>
      </c>
    </row>
    <row r="120" spans="1:11" outlineLevel="2" x14ac:dyDescent="0.25">
      <c r="A120" s="4">
        <v>43497</v>
      </c>
      <c r="B120">
        <f t="shared" si="6"/>
        <v>2019</v>
      </c>
      <c r="C120">
        <v>104</v>
      </c>
      <c r="D120" s="1">
        <f t="shared" si="7"/>
        <v>-38002.732125074843</v>
      </c>
      <c r="E120" s="1">
        <f t="shared" si="9"/>
        <v>-3952284.1410077945</v>
      </c>
      <c r="F120" s="2">
        <f t="shared" si="10"/>
        <v>4533.2580119932254</v>
      </c>
      <c r="G120" s="6">
        <f t="shared" si="8"/>
        <v>33469.474113081618</v>
      </c>
      <c r="H120" s="2">
        <f t="shared" si="11"/>
        <v>570964.92748601513</v>
      </c>
    </row>
    <row r="121" spans="1:11" outlineLevel="2" x14ac:dyDescent="0.25">
      <c r="A121" s="4">
        <v>43525</v>
      </c>
      <c r="B121">
        <f t="shared" si="6"/>
        <v>2019</v>
      </c>
      <c r="C121">
        <v>105</v>
      </c>
      <c r="D121" s="1">
        <f t="shared" si="7"/>
        <v>-38002.732125074843</v>
      </c>
      <c r="E121" s="1">
        <f t="shared" si="9"/>
        <v>-3990286.8731328696</v>
      </c>
      <c r="F121" s="2">
        <f t="shared" si="10"/>
        <v>4282.2369561451133</v>
      </c>
      <c r="G121" s="6">
        <f t="shared" si="8"/>
        <v>33720.49516892973</v>
      </c>
      <c r="H121" s="2">
        <f t="shared" si="11"/>
        <v>537244.43231708545</v>
      </c>
    </row>
    <row r="122" spans="1:11" outlineLevel="2" x14ac:dyDescent="0.25">
      <c r="A122" s="4">
        <v>43556</v>
      </c>
      <c r="B122">
        <f t="shared" si="6"/>
        <v>2019</v>
      </c>
      <c r="C122">
        <v>106</v>
      </c>
      <c r="D122" s="1">
        <f t="shared" si="7"/>
        <v>-38002.732125074843</v>
      </c>
      <c r="E122" s="1">
        <f t="shared" si="9"/>
        <v>-4028289.6052579447</v>
      </c>
      <c r="F122" s="2">
        <f t="shared" si="10"/>
        <v>4029.3332423781408</v>
      </c>
      <c r="G122" s="6">
        <f t="shared" si="8"/>
        <v>33973.398882696703</v>
      </c>
      <c r="H122" s="2">
        <f t="shared" si="11"/>
        <v>503271.03343438875</v>
      </c>
    </row>
    <row r="123" spans="1:11" outlineLevel="2" x14ac:dyDescent="0.25">
      <c r="A123" s="4">
        <v>43586</v>
      </c>
      <c r="B123">
        <f t="shared" si="6"/>
        <v>2019</v>
      </c>
      <c r="C123">
        <v>107</v>
      </c>
      <c r="D123" s="1">
        <f t="shared" si="7"/>
        <v>-38002.732125074843</v>
      </c>
      <c r="E123" s="1">
        <f t="shared" si="9"/>
        <v>-4066292.3373830197</v>
      </c>
      <c r="F123" s="2">
        <f t="shared" si="10"/>
        <v>3774.5327507579154</v>
      </c>
      <c r="G123" s="6">
        <f t="shared" si="8"/>
        <v>34228.19937431693</v>
      </c>
      <c r="H123" s="2">
        <f t="shared" si="11"/>
        <v>469042.83406007185</v>
      </c>
    </row>
    <row r="124" spans="1:11" outlineLevel="2" x14ac:dyDescent="0.25">
      <c r="A124" s="4">
        <v>43617</v>
      </c>
      <c r="B124">
        <f t="shared" si="6"/>
        <v>2019</v>
      </c>
      <c r="C124">
        <v>108</v>
      </c>
      <c r="D124" s="1">
        <f t="shared" si="7"/>
        <v>-38002.732125074843</v>
      </c>
      <c r="E124" s="1">
        <f t="shared" si="9"/>
        <v>-4104295.0695080948</v>
      </c>
      <c r="F124" s="2">
        <f t="shared" si="10"/>
        <v>3517.821255450539</v>
      </c>
      <c r="G124" s="6">
        <f t="shared" si="8"/>
        <v>34484.910869624306</v>
      </c>
      <c r="H124" s="2">
        <f t="shared" si="11"/>
        <v>434557.92319044756</v>
      </c>
    </row>
    <row r="125" spans="1:11" outlineLevel="2" x14ac:dyDescent="0.25">
      <c r="A125" s="4">
        <v>43647</v>
      </c>
      <c r="B125">
        <f t="shared" si="6"/>
        <v>2019</v>
      </c>
      <c r="C125">
        <v>109</v>
      </c>
      <c r="D125" s="1">
        <f t="shared" si="7"/>
        <v>-38002.732125074843</v>
      </c>
      <c r="E125" s="1">
        <f t="shared" si="9"/>
        <v>-4142297.8016331699</v>
      </c>
      <c r="F125" s="2">
        <f t="shared" si="10"/>
        <v>3259.1844239283564</v>
      </c>
      <c r="G125" s="6">
        <f t="shared" si="8"/>
        <v>34743.547701146483</v>
      </c>
      <c r="H125" s="2">
        <f t="shared" si="11"/>
        <v>399814.37548930105</v>
      </c>
    </row>
    <row r="126" spans="1:11" outlineLevel="2" x14ac:dyDescent="0.25">
      <c r="A126" s="4">
        <v>43678</v>
      </c>
      <c r="B126">
        <f t="shared" si="6"/>
        <v>2019</v>
      </c>
      <c r="C126">
        <v>110</v>
      </c>
      <c r="D126" s="1">
        <f t="shared" si="7"/>
        <v>-38002.732125074843</v>
      </c>
      <c r="E126" s="1">
        <f t="shared" si="9"/>
        <v>-4180300.5337582449</v>
      </c>
      <c r="F126" s="2">
        <f t="shared" si="10"/>
        <v>2998.6078161697578</v>
      </c>
      <c r="G126" s="6">
        <f t="shared" si="8"/>
        <v>35004.124308905084</v>
      </c>
      <c r="H126" s="2">
        <f t="shared" si="11"/>
        <v>364810.25118039595</v>
      </c>
    </row>
    <row r="127" spans="1:11" outlineLevel="2" x14ac:dyDescent="0.25">
      <c r="A127" s="4">
        <v>43709</v>
      </c>
      <c r="B127">
        <f t="shared" si="6"/>
        <v>2019</v>
      </c>
      <c r="C127">
        <v>111</v>
      </c>
      <c r="D127" s="1">
        <f t="shared" si="7"/>
        <v>-38002.732125074843</v>
      </c>
      <c r="E127" s="1">
        <f t="shared" si="9"/>
        <v>-4218303.26588332</v>
      </c>
      <c r="F127" s="2">
        <f t="shared" si="10"/>
        <v>2736.0768838529693</v>
      </c>
      <c r="G127" s="6">
        <f t="shared" si="8"/>
        <v>35266.655241221873</v>
      </c>
      <c r="H127" s="2">
        <f t="shared" si="11"/>
        <v>329543.59593917406</v>
      </c>
    </row>
    <row r="128" spans="1:11" outlineLevel="2" x14ac:dyDescent="0.25">
      <c r="A128" s="4">
        <v>43739</v>
      </c>
      <c r="B128">
        <f t="shared" si="6"/>
        <v>2019</v>
      </c>
      <c r="C128">
        <v>112</v>
      </c>
      <c r="D128" s="1">
        <f t="shared" si="7"/>
        <v>-38002.732125074843</v>
      </c>
      <c r="E128" s="1">
        <f t="shared" si="9"/>
        <v>-4256305.9980083946</v>
      </c>
      <c r="F128" s="2">
        <f t="shared" si="10"/>
        <v>2471.5769695438053</v>
      </c>
      <c r="G128" s="6">
        <f t="shared" si="8"/>
        <v>35531.155155531036</v>
      </c>
      <c r="H128" s="2">
        <f t="shared" si="11"/>
        <v>294012.44078364305</v>
      </c>
    </row>
    <row r="129" spans="1:11" outlineLevel="2" x14ac:dyDescent="0.25">
      <c r="A129" s="4">
        <v>43770</v>
      </c>
      <c r="B129">
        <f t="shared" si="6"/>
        <v>2019</v>
      </c>
      <c r="C129">
        <v>113</v>
      </c>
      <c r="D129" s="1">
        <f t="shared" si="7"/>
        <v>-38002.732125074843</v>
      </c>
      <c r="E129" s="1">
        <f t="shared" si="9"/>
        <v>-4294308.7301334692</v>
      </c>
      <c r="F129" s="2">
        <f t="shared" si="10"/>
        <v>2205.0933058773226</v>
      </c>
      <c r="G129" s="6">
        <f t="shared" si="8"/>
        <v>35797.63881919752</v>
      </c>
      <c r="H129" s="2">
        <f t="shared" si="11"/>
        <v>258214.80196444553</v>
      </c>
    </row>
    <row r="130" spans="1:11" outlineLevel="2" x14ac:dyDescent="0.25">
      <c r="A130" s="4">
        <v>43800</v>
      </c>
      <c r="B130">
        <f t="shared" si="6"/>
        <v>2019</v>
      </c>
      <c r="C130">
        <v>114</v>
      </c>
      <c r="D130" s="1">
        <f t="shared" si="7"/>
        <v>-38002.732125074843</v>
      </c>
      <c r="E130" s="1">
        <f t="shared" si="9"/>
        <v>-4332311.4622585438</v>
      </c>
      <c r="F130" s="2">
        <f t="shared" si="10"/>
        <v>1936.6110147333413</v>
      </c>
      <c r="G130" s="6">
        <f t="shared" si="8"/>
        <v>36066.121110341504</v>
      </c>
      <c r="H130" s="2">
        <f t="shared" si="11"/>
        <v>222148.68085410402</v>
      </c>
    </row>
    <row r="131" spans="1:11" outlineLevel="1" x14ac:dyDescent="0.25">
      <c r="A131" s="4"/>
      <c r="B131" s="8" t="s">
        <v>23</v>
      </c>
      <c r="D131" s="1"/>
      <c r="E131" s="1"/>
      <c r="F131" s="2">
        <f>SUBTOTAL(9,F119:F130)</f>
        <v>40526.743055576182</v>
      </c>
      <c r="G131" s="6">
        <f>SUBTOTAL(9,G119:G130)</f>
        <v>415506.04244532197</v>
      </c>
      <c r="I131" s="2">
        <f>IF(F131&lt;150000,F131, 150000)</f>
        <v>40526.743055576182</v>
      </c>
      <c r="J131" s="2">
        <v>30000</v>
      </c>
      <c r="K131" s="2">
        <f>150000-F131</f>
        <v>109473.25694442382</v>
      </c>
    </row>
    <row r="132" spans="1:11" outlineLevel="2" x14ac:dyDescent="0.25">
      <c r="A132" s="4">
        <v>43831</v>
      </c>
      <c r="B132">
        <f t="shared" si="6"/>
        <v>2020</v>
      </c>
      <c r="C132">
        <v>115</v>
      </c>
      <c r="D132" s="1">
        <f t="shared" si="7"/>
        <v>-38002.732125074843</v>
      </c>
      <c r="E132" s="1">
        <f>D132+E130</f>
        <v>-4370314.1943836184</v>
      </c>
      <c r="F132" s="2">
        <f>H130*$C$2</f>
        <v>1666.1151064057801</v>
      </c>
      <c r="G132" s="6">
        <f t="shared" si="8"/>
        <v>36336.617018669065</v>
      </c>
      <c r="H132" s="2">
        <f>H130-G132</f>
        <v>185812.06383543496</v>
      </c>
    </row>
    <row r="133" spans="1:11" outlineLevel="2" x14ac:dyDescent="0.25">
      <c r="A133" s="4">
        <v>43862</v>
      </c>
      <c r="B133">
        <f t="shared" si="6"/>
        <v>2020</v>
      </c>
      <c r="C133">
        <v>116</v>
      </c>
      <c r="D133" s="1">
        <f t="shared" si="7"/>
        <v>-38002.732125074843</v>
      </c>
      <c r="E133" s="1">
        <f t="shared" si="9"/>
        <v>-4408316.926508693</v>
      </c>
      <c r="F133" s="2">
        <f t="shared" si="10"/>
        <v>1393.5904787657621</v>
      </c>
      <c r="G133" s="6">
        <f t="shared" si="8"/>
        <v>36609.141646309079</v>
      </c>
      <c r="H133" s="2">
        <f t="shared" si="11"/>
        <v>149202.92218912588</v>
      </c>
    </row>
    <row r="134" spans="1:11" outlineLevel="2" x14ac:dyDescent="0.25">
      <c r="A134" s="4">
        <v>43891</v>
      </c>
      <c r="B134">
        <f t="shared" si="6"/>
        <v>2020</v>
      </c>
      <c r="C134">
        <v>117</v>
      </c>
      <c r="D134" s="1">
        <f t="shared" si="7"/>
        <v>-38002.732125074843</v>
      </c>
      <c r="E134" s="1">
        <f t="shared" si="9"/>
        <v>-4446319.6586337676</v>
      </c>
      <c r="F134" s="2">
        <f t="shared" si="10"/>
        <v>1119.0219164184441</v>
      </c>
      <c r="G134" s="6">
        <f t="shared" si="8"/>
        <v>36883.710208656397</v>
      </c>
      <c r="H134" s="2">
        <f t="shared" si="11"/>
        <v>112319.21198046948</v>
      </c>
    </row>
    <row r="135" spans="1:11" outlineLevel="2" x14ac:dyDescent="0.25">
      <c r="A135" s="4">
        <v>43922</v>
      </c>
      <c r="B135">
        <f t="shared" si="6"/>
        <v>2020</v>
      </c>
      <c r="C135">
        <v>118</v>
      </c>
      <c r="D135" s="1">
        <f t="shared" si="7"/>
        <v>-38002.732125074843</v>
      </c>
      <c r="E135" s="1">
        <f t="shared" si="9"/>
        <v>-4484322.3907588422</v>
      </c>
      <c r="F135" s="2">
        <f t="shared" si="10"/>
        <v>842.39408985352111</v>
      </c>
      <c r="G135" s="6">
        <f t="shared" si="8"/>
        <v>37160.338035221321</v>
      </c>
      <c r="H135" s="2">
        <f t="shared" si="11"/>
        <v>75158.873945248168</v>
      </c>
    </row>
    <row r="136" spans="1:11" outlineLevel="2" x14ac:dyDescent="0.25">
      <c r="A136" s="4">
        <v>43952</v>
      </c>
      <c r="B136">
        <f t="shared" si="6"/>
        <v>2020</v>
      </c>
      <c r="C136">
        <v>119</v>
      </c>
      <c r="D136" s="1">
        <f t="shared" si="7"/>
        <v>-38002.732125074843</v>
      </c>
      <c r="E136" s="1">
        <f t="shared" si="9"/>
        <v>-4522325.1228839168</v>
      </c>
      <c r="F136" s="2">
        <f t="shared" si="10"/>
        <v>563.6915545893612</v>
      </c>
      <c r="G136" s="6">
        <f t="shared" si="8"/>
        <v>37439.040570485478</v>
      </c>
      <c r="H136" s="2">
        <f t="shared" si="11"/>
        <v>37719.833374762689</v>
      </c>
    </row>
    <row r="137" spans="1:11" outlineLevel="2" x14ac:dyDescent="0.25">
      <c r="A137" s="4">
        <v>43983</v>
      </c>
      <c r="B137">
        <f t="shared" si="6"/>
        <v>2020</v>
      </c>
      <c r="C137">
        <v>120</v>
      </c>
      <c r="D137" s="1">
        <f t="shared" si="7"/>
        <v>-38002.732125074843</v>
      </c>
      <c r="E137" s="1">
        <f t="shared" si="9"/>
        <v>-4560327.8550089914</v>
      </c>
      <c r="F137" s="2">
        <f t="shared" si="10"/>
        <v>282.89875031072017</v>
      </c>
      <c r="G137" s="6">
        <f t="shared" si="8"/>
        <v>37719.833374764123</v>
      </c>
      <c r="H137" s="2">
        <f t="shared" si="11"/>
        <v>-1.4333636499941349E-9</v>
      </c>
    </row>
    <row r="138" spans="1:11" outlineLevel="1" x14ac:dyDescent="0.25">
      <c r="A138" s="4"/>
      <c r="B138" s="8" t="s">
        <v>24</v>
      </c>
      <c r="D138" s="1"/>
      <c r="E138" s="1"/>
      <c r="F138" s="2">
        <f>SUBTOTAL(9,F132:F137)</f>
        <v>5867.7118963435896</v>
      </c>
      <c r="G138" s="6">
        <f>SUBTOTAL(9,G132:G137)</f>
        <v>222148.68085410545</v>
      </c>
      <c r="I138" s="2">
        <f>IF(F138&lt;150000,F138, 150000)</f>
        <v>5867.7118963435896</v>
      </c>
      <c r="J138" s="2">
        <v>30000</v>
      </c>
      <c r="K138" s="2">
        <f>150000-F138</f>
        <v>144132.28810365641</v>
      </c>
    </row>
    <row r="139" spans="1:11" x14ac:dyDescent="0.25">
      <c r="A139" s="4"/>
      <c r="B139" s="8" t="s">
        <v>25</v>
      </c>
      <c r="D139" s="1"/>
      <c r="E139" s="1"/>
      <c r="F139" s="2">
        <f>SUBTOTAL(9,F8:F137)</f>
        <v>1560327.8550089821</v>
      </c>
      <c r="G139" s="6">
        <f>SUBTOTAL(9,G8:G137)</f>
        <v>3000000</v>
      </c>
      <c r="I139" s="2">
        <f>SUM(I8:I138)</f>
        <v>1253058.2282237962</v>
      </c>
      <c r="K139" s="2">
        <f>F139-I139</f>
        <v>307269.62678518589</v>
      </c>
    </row>
    <row r="140" spans="1:11" x14ac:dyDescent="0.25">
      <c r="B140" t="s">
        <v>30</v>
      </c>
      <c r="I140" s="2">
        <f>I139*0.3</f>
        <v>375917.46846713888</v>
      </c>
    </row>
    <row r="141" spans="1:11" x14ac:dyDescent="0.25">
      <c r="B141" t="s">
        <v>31</v>
      </c>
      <c r="F141" s="2">
        <f>F139-I140</f>
        <v>1184410.3865418432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22" sqref="L22"/>
    </sheetView>
  </sheetViews>
  <sheetFormatPr defaultRowHeight="12.4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Nidamanuru, Anand</cp:lastModifiedBy>
  <dcterms:created xsi:type="dcterms:W3CDTF">2011-07-01T12:28:20Z</dcterms:created>
  <dcterms:modified xsi:type="dcterms:W3CDTF">2017-04-26T18:45:11Z</dcterms:modified>
</cp:coreProperties>
</file>