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https://sap-my.sharepoint.com/personal/anand_nidamanuru_sap_com/Documents/Sync/Paisa/1 - Tax/"/>
    </mc:Choice>
  </mc:AlternateContent>
  <xr:revisionPtr revIDLastSave="204" documentId="13_ncr:1_{BF83ABF3-1C07-6F45-9152-11E25D82D6E9}" xr6:coauthVersionLast="46" xr6:coauthVersionMax="46" xr10:uidLastSave="{72991C38-5BC2-C941-BA23-16EA2AD5663C}"/>
  <bookViews>
    <workbookView xWindow="0" yWindow="500" windowWidth="33600" windowHeight="19120" xr2:uid="{A077AFFB-5CE8-1240-9A6B-C6DCCE970D30}"/>
  </bookViews>
  <sheets>
    <sheet name="SAP Shares" sheetId="2" r:id="rId1"/>
    <sheet name="ITR Foreign Assets " sheetId="1" r:id="rId2"/>
    <sheet name="SMP Shares" sheetId="5" r:id="rId3"/>
    <sheet name="OwnSAP Shares" sheetId="6" r:id="rId4"/>
    <sheet name="Bank Transactions" sheetId="4" r:id="rId5"/>
    <sheet name="Inflation adjustment" sheetId="7" r:id="rId6"/>
    <sheet name="Q&amp;A" sheetId="3" r:id="rId7"/>
  </sheets>
  <definedNames>
    <definedName name="_xlnm._FilterDatabase" localSheetId="3" hidden="1">'OwnSAP Shares'!$A$1:$H$43</definedName>
    <definedName name="_xlnm._FilterDatabase" localSheetId="0" hidden="1">'SAP Shares'!$A$1:$W$89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6" i="2" l="1"/>
  <c r="S65" i="2"/>
  <c r="S64" i="2"/>
  <c r="S62" i="2"/>
  <c r="J63" i="2"/>
  <c r="U56" i="2"/>
  <c r="G82" i="2"/>
  <c r="G56" i="2"/>
  <c r="G64" i="2" s="1"/>
  <c r="G30" i="2"/>
  <c r="G17" i="2"/>
  <c r="G5" i="2"/>
  <c r="H7" i="7"/>
  <c r="H6" i="7"/>
  <c r="H3" i="7"/>
  <c r="H4" i="7"/>
  <c r="H2" i="7"/>
  <c r="F4" i="7"/>
  <c r="F3" i="7"/>
  <c r="F2" i="7"/>
  <c r="G4" i="7"/>
  <c r="G6" i="7" s="1"/>
  <c r="G7" i="7" s="1"/>
  <c r="G3" i="7"/>
  <c r="G2" i="7"/>
  <c r="E34" i="6"/>
  <c r="E35" i="6"/>
  <c r="E36" i="6"/>
  <c r="E37" i="6"/>
  <c r="F40" i="6"/>
  <c r="E41" i="6"/>
  <c r="F41" i="6"/>
  <c r="E42" i="6"/>
  <c r="F42" i="6"/>
  <c r="J42" i="6"/>
  <c r="E43" i="6"/>
  <c r="F43" i="6"/>
  <c r="J43" i="6"/>
  <c r="H2" i="5"/>
  <c r="M2" i="5"/>
  <c r="H3" i="5"/>
  <c r="M3" i="5"/>
  <c r="H4" i="5"/>
  <c r="M4" i="5"/>
  <c r="H5" i="5"/>
  <c r="M5" i="5"/>
  <c r="H6" i="5"/>
  <c r="M6" i="5"/>
  <c r="H7" i="5"/>
  <c r="M7" i="5"/>
  <c r="H8" i="5"/>
  <c r="M8" i="5"/>
  <c r="H9" i="5"/>
  <c r="M9" i="5"/>
  <c r="D10" i="5"/>
  <c r="F15" i="5"/>
  <c r="I15" i="5"/>
  <c r="O15" i="5"/>
  <c r="F16" i="5"/>
  <c r="I16" i="5"/>
  <c r="P16" i="5"/>
  <c r="F17" i="5"/>
  <c r="I17" i="5"/>
  <c r="F18" i="5"/>
  <c r="I18" i="5"/>
  <c r="F19" i="5"/>
  <c r="G19" i="5"/>
  <c r="I19" i="5" s="1"/>
  <c r="G20" i="5"/>
  <c r="G21" i="5"/>
  <c r="S21" i="5"/>
  <c r="T21" i="5" s="1"/>
  <c r="U21" i="5" s="1"/>
  <c r="G22" i="5"/>
  <c r="M24" i="5"/>
  <c r="O24" i="5"/>
  <c r="C29" i="5"/>
  <c r="H34" i="5" s="1"/>
  <c r="F31" i="5"/>
  <c r="G31" i="5"/>
  <c r="M31" i="5"/>
  <c r="F32" i="5"/>
  <c r="F33" i="5"/>
  <c r="H33" i="5"/>
  <c r="F34" i="5"/>
  <c r="F35" i="5"/>
  <c r="J35" i="5" s="1"/>
  <c r="G40" i="5" s="1"/>
  <c r="G43" i="5" s="1"/>
  <c r="G36" i="5"/>
  <c r="G38" i="5" s="1"/>
  <c r="J75" i="2"/>
  <c r="J69" i="2"/>
  <c r="G77" i="2"/>
  <c r="G76" i="2"/>
  <c r="G71" i="2"/>
  <c r="G70" i="2"/>
  <c r="W32" i="2"/>
  <c r="W49" i="2"/>
  <c r="G4" i="2"/>
  <c r="G2" i="2"/>
  <c r="G3" i="2"/>
  <c r="G6" i="2"/>
  <c r="L64" i="2" l="1"/>
  <c r="H32" i="5"/>
  <c r="F20" i="5"/>
  <c r="L33" i="5" s="1"/>
  <c r="H31" i="5"/>
  <c r="I20" i="5"/>
  <c r="I22" i="5" s="1"/>
  <c r="I25" i="5" s="1"/>
  <c r="G11" i="2"/>
  <c r="G12" i="2"/>
  <c r="G13" i="2"/>
  <c r="G14" i="2"/>
  <c r="G15" i="2"/>
  <c r="G16" i="2"/>
  <c r="G18" i="2"/>
  <c r="G19" i="2"/>
  <c r="G20" i="2"/>
  <c r="G21" i="2"/>
  <c r="G22" i="2"/>
  <c r="G23" i="2"/>
  <c r="G24" i="2"/>
  <c r="G25" i="2"/>
  <c r="G26" i="2"/>
  <c r="G27" i="2"/>
  <c r="G28" i="2"/>
  <c r="G29" i="2"/>
  <c r="G31" i="2"/>
  <c r="G39" i="2"/>
  <c r="G40" i="2"/>
  <c r="G41" i="2"/>
  <c r="G42" i="2"/>
  <c r="G43" i="2"/>
  <c r="G44" i="2"/>
  <c r="G45" i="2"/>
  <c r="G46" i="2"/>
  <c r="G47" i="2"/>
  <c r="G48" i="2"/>
  <c r="G55" i="2"/>
  <c r="G57" i="2"/>
  <c r="G65" i="2" s="1"/>
  <c r="L65" i="2" s="1"/>
  <c r="G58" i="2"/>
  <c r="G66" i="2" s="1"/>
  <c r="L66" i="2" s="1"/>
  <c r="G59" i="2"/>
  <c r="G60" i="2"/>
  <c r="G61" i="2"/>
  <c r="G67" i="2"/>
  <c r="G72" i="2"/>
  <c r="G73" i="2"/>
  <c r="G78" i="2"/>
  <c r="G79" i="2"/>
  <c r="G80" i="2"/>
  <c r="G81" i="2"/>
  <c r="G83" i="2"/>
  <c r="G84" i="2"/>
  <c r="G85" i="2"/>
  <c r="G86" i="2"/>
  <c r="G87" i="2"/>
  <c r="G88" i="2"/>
  <c r="G89" i="2"/>
  <c r="G10" i="2"/>
  <c r="G62" i="2" l="1"/>
  <c r="L62" i="2" s="1"/>
</calcChain>
</file>

<file path=xl/sharedStrings.xml><?xml version="1.0" encoding="utf-8"?>
<sst xmlns="http://schemas.openxmlformats.org/spreadsheetml/2006/main" count="747" uniqueCount="162">
  <si>
    <t>Country</t>
  </si>
  <si>
    <t>Nature of Entity</t>
  </si>
  <si>
    <t>Name of Entity</t>
  </si>
  <si>
    <t>Address of Entity</t>
  </si>
  <si>
    <t>Nature of Interest</t>
  </si>
  <si>
    <t>Date since Held</t>
  </si>
  <si>
    <t>Total Investment</t>
  </si>
  <si>
    <t>Income Accrued From Such Interest</t>
  </si>
  <si>
    <t>Nature of Income</t>
  </si>
  <si>
    <t>Income Taxable Amount</t>
  </si>
  <si>
    <t>Schedule Where Offered</t>
  </si>
  <si>
    <t>Item Number of Schedule</t>
  </si>
  <si>
    <t>GERMANY</t>
  </si>
  <si>
    <t>Software Development</t>
  </si>
  <si>
    <t>Zip Code</t>
  </si>
  <si>
    <t>SAP SE</t>
  </si>
  <si>
    <t>Germany</t>
  </si>
  <si>
    <t>Direct</t>
  </si>
  <si>
    <t>No income during the Year</t>
  </si>
  <si>
    <t>Salary Month</t>
  </si>
  <si>
    <t>Total</t>
  </si>
  <si>
    <t>Type</t>
  </si>
  <si>
    <t>OwnSAP</t>
  </si>
  <si>
    <t>SMP</t>
  </si>
  <si>
    <t>No. of Shares</t>
  </si>
  <si>
    <t>Allocation Date</t>
  </si>
  <si>
    <t>SMP Match 2010</t>
  </si>
  <si>
    <t>SMP Match 2012</t>
  </si>
  <si>
    <t>SMP Match 2013</t>
  </si>
  <si>
    <t>SMP Match 2014</t>
  </si>
  <si>
    <t>SMP Tax matching 
(under perk)</t>
  </si>
  <si>
    <t>SAP Contribution /
Perk - SMP Taxable D</t>
  </si>
  <si>
    <t>Own SAP Dividend</t>
  </si>
  <si>
    <t>Sell OwnSAP</t>
  </si>
  <si>
    <t>Sold On</t>
  </si>
  <si>
    <t>Sell SMP</t>
  </si>
  <si>
    <t>Total EUR</t>
  </si>
  <si>
    <t>Sold Actual EUR</t>
  </si>
  <si>
    <t>Tx Fees</t>
  </si>
  <si>
    <t>Added to my Sal
SMP – STC net pay</t>
  </si>
  <si>
    <t>FY</t>
  </si>
  <si>
    <t>2010-2011</t>
  </si>
  <si>
    <t>2011-2012</t>
  </si>
  <si>
    <t>2013-2014</t>
  </si>
  <si>
    <t>2014-2015</t>
  </si>
  <si>
    <t>2016-2017</t>
  </si>
  <si>
    <t>2017-2018</t>
  </si>
  <si>
    <t>2018-2019</t>
  </si>
  <si>
    <t>2019-2020</t>
  </si>
  <si>
    <t>2020-2021</t>
  </si>
  <si>
    <t>My Contribution /
SMP - Deduct Purcha pr</t>
  </si>
  <si>
    <t>Actual 
Allotted</t>
  </si>
  <si>
    <t>Qty to 
cover tax</t>
  </si>
  <si>
    <t>Purchase 
Price/Share EUR</t>
  </si>
  <si>
    <t>Sell 
Price/Share EUR</t>
  </si>
  <si>
    <t>Share type</t>
  </si>
  <si>
    <t>Buy</t>
  </si>
  <si>
    <t>Sell</t>
  </si>
  <si>
    <t>Dividend</t>
  </si>
  <si>
    <t>Sell Detail</t>
  </si>
  <si>
    <t>Sell OwnSAP Dividend</t>
  </si>
  <si>
    <t>Should we consider cost or valuation price for capital gains?</t>
  </si>
  <si>
    <t>for example: SMP Match year end statement has both cost and valuation price (sell price is different - from sale advice note)</t>
  </si>
  <si>
    <t>Sell SMP Match 2010</t>
  </si>
  <si>
    <t>Sell SMP Match 2014</t>
  </si>
  <si>
    <t>Sell SMP Match 2012</t>
  </si>
  <si>
    <t>Sell SMP Match 2013</t>
  </si>
  <si>
    <t>Bank Deposit</t>
  </si>
  <si>
    <t>Bank Deposit
INR</t>
  </si>
  <si>
    <t>Date</t>
  </si>
  <si>
    <t>Sold shares</t>
  </si>
  <si>
    <t>Share price (EUR)</t>
  </si>
  <si>
    <t>Tx fee (EUR)</t>
  </si>
  <si>
    <t>Transaction confirmation no</t>
  </si>
  <si>
    <t>GSI10290116 / 17641975</t>
  </si>
  <si>
    <t>Bank Transaction</t>
  </si>
  <si>
    <t>Deposit</t>
  </si>
  <si>
    <t>NEFT Cr-CITI0100000-RTGS FTU PAYLINK P32 TRANSIT AC-ANAND NIDAMANURU-CITIN19051454771</t>
  </si>
  <si>
    <t>CITIN19051454771 </t>
  </si>
  <si>
    <t>NEFT CR-CITI0100000-RTGS FTU PAYLINK P32 TRANSIT AC-ANAND NIDAMANURU-CITIN19063821009</t>
  </si>
  <si>
    <t>CITIN19063821009</t>
  </si>
  <si>
    <t>NEFT CR-CITI0100000-RTGS FTU PAYLINK P32 TRANSIT AC-ANAND NIDAMANURU-CITIN20023159300</t>
  </si>
  <si>
    <t>CITIN20023159300</t>
  </si>
  <si>
    <t>INWEUR5225@77.4</t>
  </si>
  <si>
    <t>INWINR226.99@1.0</t>
  </si>
  <si>
    <t>INW 300419I049903015 EUR2261.4@76.71</t>
  </si>
  <si>
    <t>INW 300419I049903015 CGST</t>
  </si>
  <si>
    <t>INW 300419I049903015 SGST</t>
  </si>
  <si>
    <t>Gain</t>
  </si>
  <si>
    <t>Total Sell (From bank stmt)</t>
  </si>
  <si>
    <t>Total Purchase</t>
  </si>
  <si>
    <t xml:space="preserve">Total </t>
  </si>
  <si>
    <t>SAP Match 2014</t>
  </si>
  <si>
    <t>SAP Match 2013</t>
  </si>
  <si>
    <t>Self</t>
  </si>
  <si>
    <t>Tx Fee (EUR)</t>
  </si>
  <si>
    <t>Total Sell Price</t>
  </si>
  <si>
    <t>Total Purchase price</t>
  </si>
  <si>
    <t>Total Gain EUR (Units * Gain)</t>
  </si>
  <si>
    <t>Units</t>
  </si>
  <si>
    <t>Gain per unit (EUR)</t>
  </si>
  <si>
    <t>Purchase price (EUR)</t>
  </si>
  <si>
    <t>Transaction</t>
  </si>
  <si>
    <t>Year</t>
  </si>
  <si>
    <t>Per share sell price INR</t>
  </si>
  <si>
    <t>Sale Date</t>
  </si>
  <si>
    <t>Prorated loss/gain</t>
  </si>
  <si>
    <t>Prorated</t>
  </si>
  <si>
    <t>Total pur price</t>
  </si>
  <si>
    <t>Prorated Inflation</t>
  </si>
  <si>
    <t>Gain/Loss</t>
  </si>
  <si>
    <t>Sell date</t>
  </si>
  <si>
    <t>Sell price</t>
  </si>
  <si>
    <t>Purchase price</t>
  </si>
  <si>
    <t>Indian Shares via ShareKhan</t>
  </si>
  <si>
    <t>Sell (From Bank)</t>
  </si>
  <si>
    <t>Selling price (EUR)</t>
  </si>
  <si>
    <t>Prorated Pur price</t>
  </si>
  <si>
    <t>Purchase price INR</t>
  </si>
  <si>
    <t>Sale price INR</t>
  </si>
  <si>
    <t>Sell EUR to INR</t>
  </si>
  <si>
    <t>Prorate Index</t>
  </si>
  <si>
    <t>SMP Tax Matching</t>
  </si>
  <si>
    <t>June-17</t>
  </si>
  <si>
    <t>Discounted price cost</t>
  </si>
  <si>
    <t>SMP – STC net payout (Sell To Cover)</t>
  </si>
  <si>
    <t>Sep-16</t>
  </si>
  <si>
    <t>May-15</t>
  </si>
  <si>
    <t>SAP Match 2012</t>
  </si>
  <si>
    <t>SMP Taxable D</t>
  </si>
  <si>
    <t>July-14</t>
  </si>
  <si>
    <t>Sep-13</t>
  </si>
  <si>
    <t>SAP Match 2010</t>
  </si>
  <si>
    <t>40% discount</t>
  </si>
  <si>
    <t>June-12</t>
  </si>
  <si>
    <t>Sep-10</t>
  </si>
  <si>
    <t>What company has provided as benefit</t>
  </si>
  <si>
    <t>Comment</t>
  </si>
  <si>
    <t>Amount2</t>
  </si>
  <si>
    <t>Perk1</t>
  </si>
  <si>
    <t>Amount</t>
  </si>
  <si>
    <t>Calculated price</t>
  </si>
  <si>
    <t>INR/EUR</t>
  </si>
  <si>
    <t>Euro Price</t>
  </si>
  <si>
    <t>Qty</t>
  </si>
  <si>
    <t>Dividend?</t>
  </si>
  <si>
    <t>Contribution (EUR)</t>
  </si>
  <si>
    <t>Purchase Price (EUR)</t>
  </si>
  <si>
    <t>Purchased Shares</t>
  </si>
  <si>
    <t>Net amount sold</t>
  </si>
  <si>
    <t>Selling Price (EUR)</t>
  </si>
  <si>
    <t>Charges</t>
  </si>
  <si>
    <t>Pur Price from Sal slip</t>
  </si>
  <si>
    <t>EUR to INR</t>
  </si>
  <si>
    <t>2015-2016</t>
  </si>
  <si>
    <t>2012-2013</t>
  </si>
  <si>
    <t>CII</t>
  </si>
  <si>
    <t>Purchase 
Total</t>
  </si>
  <si>
    <t>German Tax</t>
  </si>
  <si>
    <t>Sell OwnSAP &amp; Dividend</t>
  </si>
  <si>
    <t>Profit/Loss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</si>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</sst>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&quot;EUR&quot;\ #,##0.00000"/>
    <numFmt numFmtId="166" formatCode="&quot;EUR&quot;\ #,##0.0000"/>
    <numFmt numFmtId="167" formatCode="&quot;INR&quot;\ #,##0.0000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1"/>
      <color theme="1"/>
      <name val="Calibri"/>
      <family val="2"/>
      <scheme val="minor"/>
    </font>
    <font>
      <sz val="11"/>
      <color rgb="FF2A2A2A"/>
      <name val="Arial"/>
      <family val="2"/>
    </font>
    <font>
      <sz val="11"/>
      <color rgb="FF272727"/>
      <name val="Arial"/>
      <family val="2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9FFB6"/>
        <bgColor rgb="FFFFFF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/>
  </cellStyleXfs>
  <cellXfs count="51">
    <xf numFmtId="0" fontId="0" fillId="0" borderId="0" xfId="0"/>
    <xf numFmtId="0" fontId="3" fillId="3" borderId="0" xfId="0" applyFont="1" applyFill="1"/>
    <xf numFmtId="15" fontId="0" fillId="0" borderId="0" xfId="0" applyNumberFormat="1"/>
    <xf numFmtId="164" fontId="0" fillId="0" borderId="0" xfId="0" applyNumberFormat="1"/>
    <xf numFmtId="0" fontId="3" fillId="3" borderId="0" xfId="0" applyFont="1" applyFill="1" applyAlignment="1">
      <alignment wrapText="1"/>
    </xf>
    <xf numFmtId="0" fontId="0" fillId="0" borderId="0" xfId="0" applyFont="1"/>
    <xf numFmtId="165" fontId="4" fillId="0" borderId="0" xfId="0" applyNumberFormat="1" applyFont="1" applyAlignment="1">
      <alignment horizontal="right"/>
    </xf>
    <xf numFmtId="165" fontId="4" fillId="4" borderId="0" xfId="0" applyNumberFormat="1" applyFont="1" applyFill="1" applyAlignment="1">
      <alignment horizontal="right"/>
    </xf>
    <xf numFmtId="166" fontId="4" fillId="0" borderId="0" xfId="0" applyNumberFormat="1" applyFont="1" applyAlignment="1">
      <alignment horizontal="right"/>
    </xf>
    <xf numFmtId="15" fontId="0" fillId="4" borderId="0" xfId="0" applyNumberFormat="1" applyFill="1"/>
    <xf numFmtId="0" fontId="0" fillId="4" borderId="0" xfId="0" applyFill="1"/>
    <xf numFmtId="166" fontId="4" fillId="4" borderId="0" xfId="0" applyNumberFormat="1" applyFont="1" applyFill="1" applyAlignment="1">
      <alignment horizontal="right"/>
    </xf>
    <xf numFmtId="15" fontId="0" fillId="5" borderId="0" xfId="0" applyNumberFormat="1" applyFill="1"/>
    <xf numFmtId="0" fontId="0" fillId="5" borderId="0" xfId="0" applyFill="1"/>
    <xf numFmtId="166" fontId="4" fillId="5" borderId="0" xfId="0" applyNumberFormat="1" applyFont="1" applyFill="1" applyAlignment="1">
      <alignment horizontal="right"/>
    </xf>
    <xf numFmtId="165" fontId="4" fillId="5" borderId="0" xfId="0" applyNumberFormat="1" applyFont="1" applyFill="1" applyAlignment="1">
      <alignment horizontal="right"/>
    </xf>
    <xf numFmtId="0" fontId="0" fillId="0" borderId="0" xfId="0" applyFill="1"/>
    <xf numFmtId="166" fontId="4" fillId="0" borderId="0" xfId="0" applyNumberFormat="1" applyFont="1" applyFill="1" applyAlignment="1">
      <alignment horizontal="right"/>
    </xf>
    <xf numFmtId="15" fontId="0" fillId="0" borderId="0" xfId="0" applyNumberFormat="1" applyFill="1"/>
    <xf numFmtId="167" fontId="4" fillId="5" borderId="0" xfId="0" applyNumberFormat="1" applyFont="1" applyFill="1" applyAlignment="1">
      <alignment horizontal="right"/>
    </xf>
    <xf numFmtId="0" fontId="6" fillId="6" borderId="0" xfId="1" applyFont="1" applyFill="1" applyBorder="1"/>
    <xf numFmtId="15" fontId="7" fillId="0" borderId="0" xfId="0" applyNumberFormat="1" applyFont="1"/>
    <xf numFmtId="0" fontId="7" fillId="0" borderId="0" xfId="0" applyFont="1"/>
    <xf numFmtId="15" fontId="8" fillId="0" borderId="0" xfId="0" applyNumberFormat="1" applyFont="1"/>
    <xf numFmtId="0" fontId="8" fillId="0" borderId="0" xfId="0" applyFont="1"/>
    <xf numFmtId="4" fontId="8" fillId="0" borderId="0" xfId="0" applyNumberFormat="1" applyFont="1"/>
    <xf numFmtId="0" fontId="9" fillId="0" borderId="0" xfId="2"/>
    <xf numFmtId="49" fontId="9" fillId="0" borderId="0" xfId="2" applyNumberFormat="1"/>
    <xf numFmtId="0" fontId="10" fillId="0" borderId="0" xfId="2" applyFont="1"/>
    <xf numFmtId="0" fontId="11" fillId="0" borderId="0" xfId="2" applyFont="1"/>
    <xf numFmtId="0" fontId="9" fillId="4" borderId="0" xfId="2" applyFill="1"/>
    <xf numFmtId="0" fontId="12" fillId="0" borderId="0" xfId="2" applyFont="1"/>
    <xf numFmtId="0" fontId="9" fillId="7" borderId="0" xfId="2" applyFill="1"/>
    <xf numFmtId="15" fontId="9" fillId="0" borderId="0" xfId="2" applyNumberFormat="1"/>
    <xf numFmtId="14" fontId="9" fillId="0" borderId="0" xfId="2" applyNumberFormat="1"/>
    <xf numFmtId="15" fontId="13" fillId="0" borderId="0" xfId="2" applyNumberFormat="1" applyFont="1"/>
    <xf numFmtId="3" fontId="9" fillId="0" borderId="0" xfId="2" applyNumberFormat="1"/>
    <xf numFmtId="0" fontId="14" fillId="0" borderId="0" xfId="2" applyFont="1"/>
    <xf numFmtId="49" fontId="9" fillId="7" borderId="0" xfId="2" applyNumberFormat="1" applyFill="1"/>
    <xf numFmtId="4" fontId="5" fillId="0" borderId="0" xfId="2" applyNumberFormat="1" applyFont="1"/>
    <xf numFmtId="0" fontId="5" fillId="0" borderId="0" xfId="2" applyFont="1"/>
    <xf numFmtId="15" fontId="5" fillId="0" borderId="0" xfId="2" applyNumberFormat="1" applyFont="1"/>
    <xf numFmtId="0" fontId="1" fillId="8" borderId="0" xfId="1" applyFill="1"/>
    <xf numFmtId="0" fontId="2" fillId="8" borderId="0" xfId="1" applyFont="1" applyFill="1"/>
    <xf numFmtId="0" fontId="4" fillId="0" borderId="0" xfId="0" applyNumberFormat="1" applyFont="1" applyAlignment="1">
      <alignment horizontal="right"/>
    </xf>
    <xf numFmtId="0" fontId="3" fillId="3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horizontal="right"/>
    </xf>
    <xf numFmtId="0" fontId="4" fillId="5" borderId="0" xfId="0" applyNumberFormat="1" applyFont="1" applyFill="1" applyAlignment="1">
      <alignment horizontal="right"/>
    </xf>
    <xf numFmtId="0" fontId="0" fillId="0" borderId="0" xfId="0" applyNumberFormat="1" applyFont="1"/>
    <xf numFmtId="0" fontId="0" fillId="0" borderId="0" xfId="0" applyNumberFormat="1"/>
    <xf numFmtId="0" fontId="0" fillId="9" borderId="0" xfId="0" applyFill="1"/>
  </cellXfs>
  <cellStyles count="3">
    <cellStyle name="40% - Accent3" xfId="1" builtinId="39"/>
    <cellStyle name="Normal" xfId="0" builtinId="0"/>
    <cellStyle name="Normal 2" xfId="2" xr:uid="{2AA0F45B-BA49-1347-8F96-21500D563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y theme from Money_xls">
  <a:themeElements>
    <a:clrScheme name="My Color Theme">
      <a:dk1>
        <a:sysClr val="windowText" lastClr="000000"/>
      </a:dk1>
      <a:lt1>
        <a:sysClr val="window" lastClr="FFFFFF"/>
      </a:lt1>
      <a:dk2>
        <a:srgbClr val="0000BF"/>
      </a:dk2>
      <a:lt2>
        <a:srgbClr val="EEECE1"/>
      </a:lt2>
      <a:accent1>
        <a:srgbClr val="00FFFF"/>
      </a:accent1>
      <a:accent2>
        <a:srgbClr val="E36C09"/>
      </a:accent2>
      <a:accent3>
        <a:srgbClr val="00B050"/>
      </a:accent3>
      <a:accent4>
        <a:srgbClr val="95B3D7"/>
      </a:accent4>
      <a:accent5>
        <a:srgbClr val="548DD4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FFC1-EA20-734E-A818-8F60CE7BEEE2}">
  <dimension ref="A1:W99"/>
  <sheetViews>
    <sheetView tabSelected="1" workbookViewId="0">
      <pane ySplit="1" topLeftCell="A43" activePane="bottomLeft" state="frozen"/>
      <selection pane="bottomLeft" activeCell="J46" sqref="J46"/>
    </sheetView>
  </sheetViews>
  <sheetFormatPr baseColWidth="10" defaultRowHeight="16" x14ac:dyDescent="0.2"/>
  <cols>
    <col min="1" max="1" width="13.6640625" customWidth="1"/>
    <col min="2" max="2" width="14.6640625" customWidth="1"/>
    <col min="3" max="3" width="12.1640625" customWidth="1"/>
    <col min="4" max="4" width="9.6640625" customWidth="1"/>
    <col min="5" max="5" width="23.1640625" customWidth="1"/>
    <col min="6" max="6" width="19.1640625" customWidth="1"/>
    <col min="7" max="7" width="9.1640625" customWidth="1"/>
    <col min="8" max="8" width="11.83203125" customWidth="1"/>
    <col min="9" max="9" width="21.1640625" bestFit="1" customWidth="1"/>
    <col min="10" max="10" width="14.6640625" customWidth="1"/>
    <col min="11" max="11" width="17.1640625" customWidth="1"/>
    <col min="12" max="12" width="15.33203125" bestFit="1" customWidth="1"/>
    <col min="13" max="14" width="19.1640625" customWidth="1"/>
    <col min="15" max="15" width="10.1640625" customWidth="1"/>
    <col min="16" max="16" width="11.33203125" customWidth="1"/>
    <col min="17" max="17" width="13.83203125" bestFit="1" customWidth="1"/>
    <col min="18" max="18" width="12.83203125" style="49" bestFit="1" customWidth="1"/>
    <col min="19" max="19" width="17.33203125" bestFit="1" customWidth="1"/>
    <col min="20" max="20" width="17.1640625" customWidth="1"/>
    <col min="21" max="21" width="14.33203125" customWidth="1"/>
  </cols>
  <sheetData>
    <row r="1" spans="1:23" ht="34" x14ac:dyDescent="0.2">
      <c r="A1" s="1" t="s">
        <v>25</v>
      </c>
      <c r="B1" s="1" t="s">
        <v>19</v>
      </c>
      <c r="C1" s="1" t="s">
        <v>40</v>
      </c>
      <c r="D1" s="1" t="s">
        <v>34</v>
      </c>
      <c r="E1" s="4" t="s">
        <v>50</v>
      </c>
      <c r="F1" s="4" t="s">
        <v>31</v>
      </c>
      <c r="G1" s="4" t="s">
        <v>157</v>
      </c>
      <c r="H1" s="1" t="s">
        <v>21</v>
      </c>
      <c r="I1" s="1" t="s">
        <v>55</v>
      </c>
      <c r="J1" s="1" t="s">
        <v>24</v>
      </c>
      <c r="K1" s="4" t="s">
        <v>53</v>
      </c>
      <c r="L1" s="4" t="s">
        <v>160</v>
      </c>
      <c r="M1" s="4" t="s">
        <v>30</v>
      </c>
      <c r="N1" s="4" t="s">
        <v>39</v>
      </c>
      <c r="O1" s="4" t="s">
        <v>51</v>
      </c>
      <c r="P1" s="4" t="s">
        <v>52</v>
      </c>
      <c r="Q1" s="4" t="s">
        <v>158</v>
      </c>
      <c r="R1" s="45" t="s">
        <v>153</v>
      </c>
      <c r="S1" s="4" t="s">
        <v>68</v>
      </c>
      <c r="T1" s="4" t="s">
        <v>54</v>
      </c>
      <c r="U1" s="1" t="s">
        <v>37</v>
      </c>
      <c r="V1" s="1" t="s">
        <v>38</v>
      </c>
      <c r="W1" s="1" t="s">
        <v>36</v>
      </c>
    </row>
    <row r="2" spans="1:23" x14ac:dyDescent="0.2">
      <c r="A2" s="2">
        <v>40410</v>
      </c>
      <c r="B2" s="2">
        <v>40430</v>
      </c>
      <c r="C2" s="2" t="s">
        <v>41</v>
      </c>
      <c r="E2">
        <v>15050</v>
      </c>
      <c r="F2">
        <v>9955</v>
      </c>
      <c r="G2">
        <f>SUM(E2:F2)</f>
        <v>25005</v>
      </c>
      <c r="H2" t="s">
        <v>56</v>
      </c>
      <c r="I2" t="s">
        <v>23</v>
      </c>
      <c r="J2">
        <v>12</v>
      </c>
      <c r="K2" s="6">
        <v>35.119999999999997</v>
      </c>
      <c r="L2" s="6"/>
      <c r="Q2" s="6"/>
      <c r="R2" s="44"/>
      <c r="S2" s="6"/>
    </row>
    <row r="3" spans="1:23" x14ac:dyDescent="0.2">
      <c r="A3" s="2">
        <v>41047</v>
      </c>
      <c r="B3" s="2">
        <v>41066</v>
      </c>
      <c r="C3" s="2" t="s">
        <v>42</v>
      </c>
      <c r="E3">
        <v>13925</v>
      </c>
      <c r="F3">
        <v>23995</v>
      </c>
      <c r="G3">
        <f>SUM(E3:F3)</f>
        <v>37920</v>
      </c>
      <c r="H3" t="s">
        <v>56</v>
      </c>
      <c r="I3" t="s">
        <v>23</v>
      </c>
      <c r="J3">
        <v>12</v>
      </c>
      <c r="K3" s="6">
        <v>46.02</v>
      </c>
      <c r="L3" s="6"/>
      <c r="Q3" s="6"/>
      <c r="R3" s="44"/>
      <c r="S3" s="6"/>
    </row>
    <row r="4" spans="1:23" x14ac:dyDescent="0.2">
      <c r="A4" s="2">
        <v>41500</v>
      </c>
      <c r="B4" s="2">
        <v>41526</v>
      </c>
      <c r="C4" s="2" t="s">
        <v>43</v>
      </c>
      <c r="E4">
        <v>32926</v>
      </c>
      <c r="F4">
        <v>21754</v>
      </c>
      <c r="G4">
        <f>SUM(E4:F4)</f>
        <v>54680</v>
      </c>
      <c r="H4" t="s">
        <v>56</v>
      </c>
      <c r="I4" t="s">
        <v>23</v>
      </c>
      <c r="J4">
        <v>12</v>
      </c>
      <c r="K4" s="6">
        <v>53.95</v>
      </c>
      <c r="L4" s="6"/>
      <c r="Q4" s="6"/>
      <c r="R4" s="44"/>
      <c r="S4" s="6"/>
    </row>
    <row r="5" spans="1:23" x14ac:dyDescent="0.2">
      <c r="A5" s="2">
        <v>41508</v>
      </c>
      <c r="B5" s="2">
        <v>41526</v>
      </c>
      <c r="C5" s="2" t="s">
        <v>43</v>
      </c>
      <c r="G5">
        <f>M5</f>
        <v>18958</v>
      </c>
      <c r="H5" t="s">
        <v>56</v>
      </c>
      <c r="I5" t="s">
        <v>26</v>
      </c>
      <c r="J5">
        <v>4</v>
      </c>
      <c r="K5" s="6">
        <v>56.29</v>
      </c>
      <c r="L5" s="6"/>
      <c r="M5">
        <v>18958</v>
      </c>
      <c r="Q5" s="6"/>
      <c r="R5" s="44"/>
      <c r="S5" s="6"/>
    </row>
    <row r="6" spans="1:23" x14ac:dyDescent="0.2">
      <c r="A6" s="2">
        <v>41775</v>
      </c>
      <c r="B6" s="2">
        <v>41827</v>
      </c>
      <c r="C6" s="2" t="s">
        <v>44</v>
      </c>
      <c r="E6">
        <v>32466</v>
      </c>
      <c r="F6">
        <v>20733</v>
      </c>
      <c r="G6">
        <f>E6+F6</f>
        <v>53199</v>
      </c>
      <c r="H6" t="s">
        <v>56</v>
      </c>
      <c r="I6" t="s">
        <v>23</v>
      </c>
      <c r="J6">
        <v>12</v>
      </c>
      <c r="K6" s="6">
        <v>55.45</v>
      </c>
      <c r="L6" s="6"/>
      <c r="Q6" s="6"/>
      <c r="R6" s="44">
        <v>80.192899999999995</v>
      </c>
      <c r="S6" s="6"/>
    </row>
    <row r="7" spans="1:23" x14ac:dyDescent="0.2">
      <c r="A7" s="2">
        <v>42131</v>
      </c>
      <c r="B7" s="2">
        <v>41764</v>
      </c>
      <c r="C7" s="2" t="s">
        <v>44</v>
      </c>
      <c r="H7" t="s">
        <v>56</v>
      </c>
      <c r="I7" t="s">
        <v>27</v>
      </c>
      <c r="J7">
        <v>12</v>
      </c>
      <c r="K7" s="6">
        <v>67.44</v>
      </c>
      <c r="L7" s="6"/>
      <c r="M7">
        <v>95110</v>
      </c>
      <c r="N7">
        <v>37365</v>
      </c>
      <c r="O7">
        <v>20</v>
      </c>
      <c r="P7">
        <v>8</v>
      </c>
      <c r="Q7" s="6"/>
      <c r="R7" s="44">
        <v>72.361199999999997</v>
      </c>
      <c r="S7" s="6"/>
    </row>
    <row r="8" spans="1:23" x14ac:dyDescent="0.2">
      <c r="A8" s="2">
        <v>42598</v>
      </c>
      <c r="B8" s="2">
        <v>42621</v>
      </c>
      <c r="C8" s="2" t="s">
        <v>45</v>
      </c>
      <c r="H8" t="s">
        <v>56</v>
      </c>
      <c r="I8" t="s">
        <v>28</v>
      </c>
      <c r="J8">
        <v>2</v>
      </c>
      <c r="K8" s="6">
        <v>78.64</v>
      </c>
      <c r="L8" s="6"/>
      <c r="M8">
        <v>23522</v>
      </c>
      <c r="N8">
        <v>10194</v>
      </c>
      <c r="O8">
        <v>4</v>
      </c>
      <c r="P8">
        <v>2</v>
      </c>
      <c r="Q8" s="6"/>
      <c r="R8" s="44">
        <v>75.333600000000004</v>
      </c>
      <c r="S8" s="6"/>
    </row>
    <row r="9" spans="1:23" x14ac:dyDescent="0.2">
      <c r="A9" s="2">
        <v>42861</v>
      </c>
      <c r="B9" s="2">
        <v>42892</v>
      </c>
      <c r="C9" s="2" t="s">
        <v>45</v>
      </c>
      <c r="H9" t="s">
        <v>56</v>
      </c>
      <c r="I9" t="s">
        <v>29</v>
      </c>
      <c r="J9">
        <v>4</v>
      </c>
      <c r="K9" s="6">
        <v>93.45</v>
      </c>
      <c r="L9" s="6"/>
      <c r="M9">
        <v>26377.200000000001</v>
      </c>
      <c r="N9">
        <v>11103.38</v>
      </c>
      <c r="O9">
        <v>4</v>
      </c>
      <c r="P9">
        <v>0</v>
      </c>
      <c r="Q9" s="6"/>
      <c r="R9" s="44">
        <v>70.654799999999994</v>
      </c>
      <c r="S9" s="6"/>
    </row>
    <row r="10" spans="1:23" x14ac:dyDescent="0.2">
      <c r="A10" s="2">
        <v>42684</v>
      </c>
      <c r="B10" s="2">
        <v>42674</v>
      </c>
      <c r="C10" s="2" t="s">
        <v>45</v>
      </c>
      <c r="E10">
        <v>20686.490000000002</v>
      </c>
      <c r="F10">
        <v>19589.189999999999</v>
      </c>
      <c r="G10">
        <f>SUM(E10:F10)</f>
        <v>40275.68</v>
      </c>
      <c r="H10" t="s">
        <v>56</v>
      </c>
      <c r="I10" t="s">
        <v>22</v>
      </c>
      <c r="J10">
        <v>6.9836999999999998</v>
      </c>
      <c r="K10" s="6">
        <v>78.8994</v>
      </c>
      <c r="L10" s="6"/>
      <c r="Q10" s="6"/>
      <c r="R10" s="44"/>
      <c r="S10" s="6"/>
    </row>
    <row r="11" spans="1:23" x14ac:dyDescent="0.2">
      <c r="A11" s="2">
        <v>42716</v>
      </c>
      <c r="B11" s="2">
        <v>42704</v>
      </c>
      <c r="C11" s="2" t="s">
        <v>45</v>
      </c>
      <c r="E11">
        <v>20686.490000000002</v>
      </c>
      <c r="F11">
        <v>19589.189999999999</v>
      </c>
      <c r="G11">
        <f t="shared" ref="G11:G89" si="0">SUM(E11:F11)</f>
        <v>40275.68</v>
      </c>
      <c r="H11" t="s">
        <v>56</v>
      </c>
      <c r="I11" t="s">
        <v>22</v>
      </c>
      <c r="J11">
        <v>6.9606000000000003</v>
      </c>
      <c r="K11" s="6">
        <v>79.415999999999997</v>
      </c>
      <c r="L11" s="6"/>
      <c r="Q11" s="6"/>
      <c r="R11" s="44"/>
      <c r="S11" s="6"/>
    </row>
    <row r="12" spans="1:23" x14ac:dyDescent="0.2">
      <c r="A12" s="2">
        <v>42745</v>
      </c>
      <c r="B12" s="2">
        <v>42735</v>
      </c>
      <c r="C12" s="2" t="s">
        <v>45</v>
      </c>
      <c r="E12">
        <v>20686.490000000002</v>
      </c>
      <c r="F12">
        <v>19589.189999999999</v>
      </c>
      <c r="G12">
        <f t="shared" si="0"/>
        <v>40275.68</v>
      </c>
      <c r="H12" t="s">
        <v>56</v>
      </c>
      <c r="I12" t="s">
        <v>22</v>
      </c>
      <c r="J12">
        <v>6.7275</v>
      </c>
      <c r="K12" s="6">
        <v>83.620099999999994</v>
      </c>
      <c r="L12" s="6"/>
      <c r="Q12" s="6"/>
      <c r="R12" s="44"/>
      <c r="S12" s="6"/>
    </row>
    <row r="13" spans="1:23" x14ac:dyDescent="0.2">
      <c r="A13" s="2">
        <v>42776</v>
      </c>
      <c r="B13" s="2">
        <v>42766</v>
      </c>
      <c r="C13" s="2" t="s">
        <v>45</v>
      </c>
      <c r="E13">
        <v>20686.490000000002</v>
      </c>
      <c r="F13">
        <v>9864.6</v>
      </c>
      <c r="G13">
        <f t="shared" si="0"/>
        <v>30551.090000000004</v>
      </c>
      <c r="H13" t="s">
        <v>56</v>
      </c>
      <c r="I13" t="s">
        <v>22</v>
      </c>
      <c r="J13">
        <v>4.8799000000000001</v>
      </c>
      <c r="K13" s="6">
        <v>85.994399999999999</v>
      </c>
      <c r="L13" s="6"/>
      <c r="Q13" s="6"/>
      <c r="R13" s="44"/>
      <c r="S13" s="6"/>
    </row>
    <row r="14" spans="1:23" x14ac:dyDescent="0.2">
      <c r="A14" s="2">
        <v>42804</v>
      </c>
      <c r="B14" s="2">
        <v>42794</v>
      </c>
      <c r="C14" s="2" t="s">
        <v>45</v>
      </c>
      <c r="E14">
        <v>20686.490000000002</v>
      </c>
      <c r="F14">
        <v>9774.6</v>
      </c>
      <c r="G14">
        <f t="shared" si="0"/>
        <v>30461.090000000004</v>
      </c>
      <c r="H14" t="s">
        <v>56</v>
      </c>
      <c r="I14" t="s">
        <v>22</v>
      </c>
      <c r="J14">
        <v>4.8246000000000002</v>
      </c>
      <c r="K14" s="6">
        <v>89.391530000000003</v>
      </c>
      <c r="L14" s="6"/>
      <c r="Q14" s="6"/>
      <c r="R14" s="44"/>
      <c r="S14" s="6"/>
    </row>
    <row r="15" spans="1:23" x14ac:dyDescent="0.2">
      <c r="A15" s="2">
        <v>42835</v>
      </c>
      <c r="B15" s="2">
        <v>42825</v>
      </c>
      <c r="C15" s="2" t="s">
        <v>45</v>
      </c>
      <c r="E15">
        <v>20686.490000000002</v>
      </c>
      <c r="F15">
        <v>9774.6</v>
      </c>
      <c r="G15">
        <f t="shared" si="0"/>
        <v>30461.090000000004</v>
      </c>
      <c r="H15" t="s">
        <v>56</v>
      </c>
      <c r="I15" t="s">
        <v>22</v>
      </c>
      <c r="J15">
        <v>4.8070000000000004</v>
      </c>
      <c r="K15" s="6">
        <v>91.311580000000006</v>
      </c>
      <c r="L15" s="6"/>
      <c r="Q15" s="6"/>
      <c r="R15" s="44"/>
      <c r="S15" s="6"/>
    </row>
    <row r="16" spans="1:23" x14ac:dyDescent="0.2">
      <c r="A16" s="2">
        <v>42863</v>
      </c>
      <c r="B16" s="2">
        <v>42853</v>
      </c>
      <c r="C16" s="2" t="s">
        <v>46</v>
      </c>
      <c r="E16">
        <v>24008.45</v>
      </c>
      <c r="F16">
        <v>11103.38</v>
      </c>
      <c r="G16">
        <f t="shared" si="0"/>
        <v>35111.83</v>
      </c>
      <c r="H16" t="s">
        <v>56</v>
      </c>
      <c r="I16" t="s">
        <v>22</v>
      </c>
      <c r="J16">
        <v>5.3132000000000001</v>
      </c>
      <c r="K16" s="6">
        <v>94.053600000000003</v>
      </c>
      <c r="L16" s="6"/>
      <c r="Q16" s="6"/>
      <c r="R16" s="44"/>
      <c r="S16" s="6"/>
    </row>
    <row r="17" spans="1:23" x14ac:dyDescent="0.2">
      <c r="A17" s="9">
        <v>42880</v>
      </c>
      <c r="B17" s="9"/>
      <c r="C17" s="9" t="s">
        <v>46</v>
      </c>
      <c r="D17" s="10"/>
      <c r="E17" s="10"/>
      <c r="F17" s="10"/>
      <c r="G17" s="10">
        <f>J17*K17*R17</f>
        <v>2693.7597498225959</v>
      </c>
      <c r="H17" s="10" t="s">
        <v>58</v>
      </c>
      <c r="I17" s="10" t="s">
        <v>32</v>
      </c>
      <c r="J17" s="10">
        <v>0.3972</v>
      </c>
      <c r="K17" s="7">
        <v>93.826099999999997</v>
      </c>
      <c r="L17" s="7"/>
      <c r="M17" s="10"/>
      <c r="N17" s="10"/>
      <c r="O17" s="10"/>
      <c r="P17" s="10"/>
      <c r="Q17" s="7"/>
      <c r="R17" s="46">
        <v>72.281300000000002</v>
      </c>
      <c r="S17" s="7"/>
      <c r="T17" s="10"/>
      <c r="U17" s="10"/>
      <c r="V17" s="10"/>
      <c r="W17" s="10"/>
    </row>
    <row r="18" spans="1:23" x14ac:dyDescent="0.2">
      <c r="A18" s="2">
        <v>42894</v>
      </c>
      <c r="B18" s="2">
        <v>42886</v>
      </c>
      <c r="C18" s="2" t="s">
        <v>46</v>
      </c>
      <c r="E18">
        <v>24008.45</v>
      </c>
      <c r="F18">
        <v>11103.38</v>
      </c>
      <c r="G18">
        <f t="shared" si="0"/>
        <v>35111.83</v>
      </c>
      <c r="H18" t="s">
        <v>56</v>
      </c>
      <c r="I18" t="s">
        <v>22</v>
      </c>
      <c r="J18">
        <v>5.0789999999999997</v>
      </c>
      <c r="K18" s="6">
        <v>95.570700000000002</v>
      </c>
      <c r="L18" s="6"/>
      <c r="Q18" s="6"/>
      <c r="R18" s="44"/>
      <c r="S18" s="6"/>
    </row>
    <row r="19" spans="1:23" x14ac:dyDescent="0.2">
      <c r="A19" s="2">
        <v>42922</v>
      </c>
      <c r="B19" s="2">
        <v>42916</v>
      </c>
      <c r="C19" s="2" t="s">
        <v>46</v>
      </c>
      <c r="E19">
        <v>24008.45</v>
      </c>
      <c r="F19">
        <v>11103.38</v>
      </c>
      <c r="G19">
        <f t="shared" si="0"/>
        <v>35111.83</v>
      </c>
      <c r="H19" t="s">
        <v>56</v>
      </c>
      <c r="I19" t="s">
        <v>22</v>
      </c>
      <c r="J19">
        <v>5.2263999999999999</v>
      </c>
      <c r="K19" s="6">
        <v>91.099900000000005</v>
      </c>
      <c r="L19" s="6"/>
      <c r="Q19" s="6"/>
      <c r="R19" s="44"/>
      <c r="S19" s="6"/>
    </row>
    <row r="20" spans="1:23" x14ac:dyDescent="0.2">
      <c r="A20" s="2">
        <v>42955</v>
      </c>
      <c r="B20" s="2">
        <v>42947</v>
      </c>
      <c r="C20" s="2" t="s">
        <v>46</v>
      </c>
      <c r="E20">
        <v>24008.45</v>
      </c>
      <c r="F20">
        <v>11103.38</v>
      </c>
      <c r="G20">
        <f t="shared" si="0"/>
        <v>35111.83</v>
      </c>
      <c r="H20" t="s">
        <v>56</v>
      </c>
      <c r="I20" t="s">
        <v>22</v>
      </c>
      <c r="J20">
        <v>5.1432000000000002</v>
      </c>
      <c r="K20" s="6">
        <v>90.696399999999997</v>
      </c>
      <c r="L20" s="6"/>
      <c r="Q20" s="6"/>
      <c r="R20" s="44"/>
      <c r="S20" s="6"/>
    </row>
    <row r="21" spans="1:23" x14ac:dyDescent="0.2">
      <c r="A21" s="2">
        <v>42985</v>
      </c>
      <c r="B21" s="2">
        <v>42978</v>
      </c>
      <c r="C21" s="2" t="s">
        <v>46</v>
      </c>
      <c r="E21">
        <v>24008.45</v>
      </c>
      <c r="F21">
        <v>11103.38</v>
      </c>
      <c r="G21">
        <f t="shared" si="0"/>
        <v>35111.83</v>
      </c>
      <c r="H21" t="s">
        <v>56</v>
      </c>
      <c r="I21" t="s">
        <v>22</v>
      </c>
      <c r="J21">
        <v>5.1806999999999999</v>
      </c>
      <c r="K21" s="6">
        <v>89.649699999999996</v>
      </c>
      <c r="L21" s="6"/>
      <c r="Q21" s="6"/>
      <c r="R21" s="44"/>
      <c r="S21" s="6"/>
    </row>
    <row r="22" spans="1:23" x14ac:dyDescent="0.2">
      <c r="A22" s="2">
        <v>43017</v>
      </c>
      <c r="B22" s="2">
        <v>43008</v>
      </c>
      <c r="C22" s="2" t="s">
        <v>46</v>
      </c>
      <c r="E22">
        <v>24008.45</v>
      </c>
      <c r="F22">
        <v>11103.38</v>
      </c>
      <c r="G22">
        <f t="shared" si="0"/>
        <v>35111.83</v>
      </c>
      <c r="H22" t="s">
        <v>56</v>
      </c>
      <c r="I22" t="s">
        <v>22</v>
      </c>
      <c r="J22">
        <v>4.7986000000000004</v>
      </c>
      <c r="K22" s="6">
        <v>94.941299999999998</v>
      </c>
      <c r="L22" s="6"/>
      <c r="Q22" s="6"/>
      <c r="R22" s="44"/>
      <c r="S22" s="6"/>
    </row>
    <row r="23" spans="1:23" x14ac:dyDescent="0.2">
      <c r="A23" s="2">
        <v>43047</v>
      </c>
      <c r="B23" s="2">
        <v>43039</v>
      </c>
      <c r="C23" s="2" t="s">
        <v>46</v>
      </c>
      <c r="E23">
        <v>24008.45</v>
      </c>
      <c r="F23">
        <v>11103.38</v>
      </c>
      <c r="G23">
        <f t="shared" si="0"/>
        <v>35111.83</v>
      </c>
      <c r="H23" t="s">
        <v>56</v>
      </c>
      <c r="I23" t="s">
        <v>22</v>
      </c>
      <c r="J23">
        <v>4.7103999999999999</v>
      </c>
      <c r="K23" s="6">
        <v>98.918400000000005</v>
      </c>
      <c r="L23" s="6"/>
      <c r="Q23" s="6"/>
      <c r="R23" s="44"/>
      <c r="S23" s="6"/>
    </row>
    <row r="24" spans="1:23" x14ac:dyDescent="0.2">
      <c r="A24" s="2">
        <v>43077</v>
      </c>
      <c r="B24" s="2">
        <v>43069</v>
      </c>
      <c r="C24" s="2" t="s">
        <v>46</v>
      </c>
      <c r="E24">
        <v>24008.45</v>
      </c>
      <c r="F24">
        <v>11103.38</v>
      </c>
      <c r="G24">
        <f t="shared" si="0"/>
        <v>35111.83</v>
      </c>
      <c r="H24" t="s">
        <v>56</v>
      </c>
      <c r="I24" t="s">
        <v>22</v>
      </c>
      <c r="J24">
        <v>4.7695780000000001</v>
      </c>
      <c r="K24" s="6">
        <v>96.3733</v>
      </c>
      <c r="L24" s="6"/>
      <c r="Q24" s="6"/>
      <c r="R24" s="44"/>
      <c r="S24" s="6"/>
    </row>
    <row r="25" spans="1:23" x14ac:dyDescent="0.2">
      <c r="A25" s="2">
        <v>43108</v>
      </c>
      <c r="B25" s="2">
        <v>43100</v>
      </c>
      <c r="C25" s="2" t="s">
        <v>46</v>
      </c>
      <c r="E25">
        <v>24008.45</v>
      </c>
      <c r="F25">
        <v>11103.38</v>
      </c>
      <c r="G25">
        <f t="shared" si="0"/>
        <v>35111.83</v>
      </c>
      <c r="H25" t="s">
        <v>56</v>
      </c>
      <c r="I25" t="s">
        <v>22</v>
      </c>
      <c r="J25">
        <v>4.7379369999999996</v>
      </c>
      <c r="K25" s="6">
        <v>96.738299999999995</v>
      </c>
      <c r="L25" s="6"/>
      <c r="Q25" s="6"/>
      <c r="R25" s="44"/>
      <c r="S25" s="6"/>
    </row>
    <row r="26" spans="1:23" x14ac:dyDescent="0.2">
      <c r="A26" s="2">
        <v>43139</v>
      </c>
      <c r="B26" s="2">
        <v>43131</v>
      </c>
      <c r="C26" s="2" t="s">
        <v>46</v>
      </c>
      <c r="E26">
        <v>24008.45</v>
      </c>
      <c r="F26">
        <v>11068.67</v>
      </c>
      <c r="G26">
        <f t="shared" si="0"/>
        <v>35077.120000000003</v>
      </c>
      <c r="H26" t="s">
        <v>56</v>
      </c>
      <c r="I26" t="s">
        <v>22</v>
      </c>
      <c r="J26">
        <v>5.1819160000000002</v>
      </c>
      <c r="K26" s="6">
        <v>85.489599999999996</v>
      </c>
      <c r="L26" s="6"/>
      <c r="Q26" s="6"/>
      <c r="R26" s="44"/>
      <c r="S26" s="6"/>
    </row>
    <row r="27" spans="1:23" x14ac:dyDescent="0.2">
      <c r="A27" s="2">
        <v>43167</v>
      </c>
      <c r="B27" s="2">
        <v>43159</v>
      </c>
      <c r="C27" s="2" t="s">
        <v>46</v>
      </c>
      <c r="E27">
        <v>24008.45</v>
      </c>
      <c r="F27">
        <v>11068.67</v>
      </c>
      <c r="G27">
        <f t="shared" si="0"/>
        <v>35077.120000000003</v>
      </c>
      <c r="H27" t="s">
        <v>56</v>
      </c>
      <c r="I27" t="s">
        <v>22</v>
      </c>
      <c r="J27">
        <v>5.0675280000000003</v>
      </c>
      <c r="K27" s="6">
        <v>86.933899999999994</v>
      </c>
      <c r="L27" s="6"/>
      <c r="Q27" s="6"/>
      <c r="R27" s="44"/>
      <c r="S27" s="6"/>
    </row>
    <row r="28" spans="1:23" x14ac:dyDescent="0.2">
      <c r="A28" s="2">
        <v>43199</v>
      </c>
      <c r="B28" s="2">
        <v>43190</v>
      </c>
      <c r="C28" s="2" t="s">
        <v>46</v>
      </c>
      <c r="E28">
        <v>24008.45</v>
      </c>
      <c r="F28">
        <v>11068.67</v>
      </c>
      <c r="G28">
        <f t="shared" si="0"/>
        <v>35077.120000000003</v>
      </c>
      <c r="H28" t="s">
        <v>56</v>
      </c>
      <c r="I28" t="s">
        <v>22</v>
      </c>
      <c r="J28">
        <v>4.9944889999999997</v>
      </c>
      <c r="K28" s="6">
        <v>87.466399999999993</v>
      </c>
      <c r="L28" s="6"/>
      <c r="Q28" s="6"/>
      <c r="R28" s="44"/>
      <c r="S28" s="6"/>
    </row>
    <row r="29" spans="1:23" x14ac:dyDescent="0.2">
      <c r="A29" s="2">
        <v>43229</v>
      </c>
      <c r="B29" s="2">
        <v>43220</v>
      </c>
      <c r="C29" s="2" t="s">
        <v>47</v>
      </c>
      <c r="E29">
        <v>26843.64</v>
      </c>
      <c r="F29">
        <v>12202.75</v>
      </c>
      <c r="G29">
        <f t="shared" si="0"/>
        <v>39046.39</v>
      </c>
      <c r="H29" t="s">
        <v>56</v>
      </c>
      <c r="I29" t="s">
        <v>22</v>
      </c>
      <c r="J29">
        <v>5.0398019999999999</v>
      </c>
      <c r="K29" s="6">
        <v>96.640699999999995</v>
      </c>
      <c r="L29" s="6"/>
      <c r="Q29" s="6"/>
      <c r="R29" s="44"/>
      <c r="S29" s="6"/>
    </row>
    <row r="30" spans="1:23" x14ac:dyDescent="0.2">
      <c r="A30" s="9">
        <v>43255</v>
      </c>
      <c r="B30" s="9"/>
      <c r="C30" s="9" t="s">
        <v>47</v>
      </c>
      <c r="D30" s="10"/>
      <c r="E30" s="10"/>
      <c r="F30" s="10"/>
      <c r="G30" s="10">
        <f>J30*K30*R30</f>
        <v>8130.8697782664058</v>
      </c>
      <c r="H30" s="10" t="s">
        <v>58</v>
      </c>
      <c r="I30" s="10" t="s">
        <v>32</v>
      </c>
      <c r="J30" s="10">
        <v>1.0838369999999999</v>
      </c>
      <c r="K30" s="7">
        <v>95.890799999999999</v>
      </c>
      <c r="L30" s="7"/>
      <c r="M30" s="10"/>
      <c r="N30" s="10"/>
      <c r="O30" s="10"/>
      <c r="P30" s="10"/>
      <c r="Q30" s="7"/>
      <c r="R30" s="46">
        <v>78.234099999999998</v>
      </c>
      <c r="S30" s="7"/>
      <c r="T30" s="10"/>
      <c r="U30" s="10"/>
      <c r="V30" s="10"/>
      <c r="W30" s="10"/>
    </row>
    <row r="31" spans="1:23" x14ac:dyDescent="0.2">
      <c r="A31" s="2">
        <v>43258</v>
      </c>
      <c r="B31" s="2">
        <v>43251</v>
      </c>
      <c r="C31" s="2" t="s">
        <v>47</v>
      </c>
      <c r="E31">
        <v>26843.64</v>
      </c>
      <c r="F31">
        <v>12202.75</v>
      </c>
      <c r="G31">
        <f t="shared" si="0"/>
        <v>39046.39</v>
      </c>
      <c r="H31" t="s">
        <v>56</v>
      </c>
      <c r="I31" t="s">
        <v>22</v>
      </c>
      <c r="J31">
        <v>4.9699489999999997</v>
      </c>
      <c r="K31" s="6">
        <v>99.699200000000005</v>
      </c>
      <c r="L31" s="6"/>
      <c r="Q31" s="6"/>
      <c r="R31" s="44"/>
      <c r="S31" s="6"/>
    </row>
    <row r="32" spans="1:23" x14ac:dyDescent="0.2">
      <c r="A32" s="12">
        <v>43266</v>
      </c>
      <c r="B32" s="12"/>
      <c r="C32" s="12" t="s">
        <v>47</v>
      </c>
      <c r="D32" s="12">
        <v>43266</v>
      </c>
      <c r="E32" s="13"/>
      <c r="F32" s="13"/>
      <c r="G32" s="13"/>
      <c r="H32" s="13" t="s">
        <v>57</v>
      </c>
      <c r="I32" s="13" t="s">
        <v>35</v>
      </c>
      <c r="J32" s="13">
        <v>-50</v>
      </c>
      <c r="K32" s="15"/>
      <c r="L32" s="15"/>
      <c r="M32" s="13"/>
      <c r="N32" s="13"/>
      <c r="O32" s="13"/>
      <c r="P32" s="13"/>
      <c r="Q32" s="15"/>
      <c r="R32" s="47"/>
      <c r="S32" s="15"/>
      <c r="T32" s="15">
        <v>104.96</v>
      </c>
      <c r="U32" s="13">
        <v>5248</v>
      </c>
      <c r="V32" s="13">
        <v>-23</v>
      </c>
      <c r="W32" s="13">
        <f>U32+V32</f>
        <v>5225</v>
      </c>
    </row>
    <row r="33" spans="1:23" x14ac:dyDescent="0.2">
      <c r="A33" s="12">
        <v>43266</v>
      </c>
      <c r="B33" s="12"/>
      <c r="C33" s="12" t="s">
        <v>47</v>
      </c>
      <c r="D33" s="12"/>
      <c r="E33" s="13"/>
      <c r="F33" s="13"/>
      <c r="G33" s="13"/>
      <c r="H33" s="13" t="s">
        <v>67</v>
      </c>
      <c r="I33" s="13" t="s">
        <v>35</v>
      </c>
      <c r="J33" s="13">
        <v>-50</v>
      </c>
      <c r="K33" s="15"/>
      <c r="L33" s="15"/>
      <c r="M33" s="13"/>
      <c r="N33" s="13"/>
      <c r="O33" s="13"/>
      <c r="P33" s="13"/>
      <c r="Q33" s="15"/>
      <c r="R33" s="47"/>
      <c r="S33" s="19">
        <v>403691</v>
      </c>
      <c r="T33" s="15"/>
      <c r="U33" s="13"/>
      <c r="V33" s="13"/>
      <c r="W33" s="13"/>
    </row>
    <row r="34" spans="1:23" x14ac:dyDescent="0.2">
      <c r="A34" s="12">
        <v>41775</v>
      </c>
      <c r="B34" s="12">
        <v>41827</v>
      </c>
      <c r="C34" s="12" t="s">
        <v>44</v>
      </c>
      <c r="D34" s="12">
        <v>43266</v>
      </c>
      <c r="E34" s="13"/>
      <c r="F34" s="13"/>
      <c r="G34" s="13"/>
      <c r="H34" s="13" t="s">
        <v>59</v>
      </c>
      <c r="I34" s="13" t="s">
        <v>35</v>
      </c>
      <c r="J34" s="13">
        <v>-10</v>
      </c>
      <c r="K34" s="15">
        <v>55.45</v>
      </c>
      <c r="L34" s="15"/>
      <c r="M34" s="13"/>
      <c r="N34" s="13"/>
      <c r="O34" s="13"/>
      <c r="P34" s="13"/>
      <c r="Q34" s="15"/>
      <c r="R34" s="47"/>
      <c r="S34" s="15"/>
      <c r="T34" s="15">
        <v>104.96</v>
      </c>
      <c r="U34" s="13"/>
      <c r="V34" s="13"/>
      <c r="W34" s="13"/>
    </row>
    <row r="35" spans="1:23" x14ac:dyDescent="0.2">
      <c r="A35" s="12">
        <v>41508</v>
      </c>
      <c r="B35" s="12">
        <v>41526</v>
      </c>
      <c r="C35" s="12" t="s">
        <v>43</v>
      </c>
      <c r="D35" s="12">
        <v>43266</v>
      </c>
      <c r="E35" s="13"/>
      <c r="F35" s="13"/>
      <c r="G35" s="13"/>
      <c r="H35" s="13" t="s">
        <v>59</v>
      </c>
      <c r="I35" s="13" t="s">
        <v>63</v>
      </c>
      <c r="J35" s="13">
        <v>-4</v>
      </c>
      <c r="K35" s="15">
        <v>56.29</v>
      </c>
      <c r="L35" s="15"/>
      <c r="M35" s="13"/>
      <c r="N35" s="13"/>
      <c r="O35" s="13"/>
      <c r="P35" s="13"/>
      <c r="Q35" s="15"/>
      <c r="R35" s="47"/>
      <c r="S35" s="15"/>
      <c r="T35" s="15">
        <v>104.96</v>
      </c>
      <c r="U35" s="13"/>
      <c r="V35" s="13"/>
      <c r="W35" s="13"/>
    </row>
    <row r="36" spans="1:23" x14ac:dyDescent="0.2">
      <c r="A36" s="12">
        <v>41500</v>
      </c>
      <c r="B36" s="12">
        <v>41526</v>
      </c>
      <c r="C36" s="12" t="s">
        <v>43</v>
      </c>
      <c r="D36" s="12">
        <v>43266</v>
      </c>
      <c r="E36" s="13"/>
      <c r="F36" s="13"/>
      <c r="G36" s="13"/>
      <c r="H36" s="13" t="s">
        <v>59</v>
      </c>
      <c r="I36" s="13" t="s">
        <v>35</v>
      </c>
      <c r="J36" s="13">
        <v>-12</v>
      </c>
      <c r="K36" s="15">
        <v>53.95</v>
      </c>
      <c r="L36" s="15"/>
      <c r="M36" s="13"/>
      <c r="N36" s="13"/>
      <c r="O36" s="13"/>
      <c r="P36" s="13"/>
      <c r="Q36" s="15"/>
      <c r="R36" s="47"/>
      <c r="S36" s="15"/>
      <c r="T36" s="15">
        <v>104.96</v>
      </c>
      <c r="U36" s="13"/>
      <c r="V36" s="13"/>
      <c r="W36" s="13"/>
    </row>
    <row r="37" spans="1:23" x14ac:dyDescent="0.2">
      <c r="A37" s="12">
        <v>41047</v>
      </c>
      <c r="B37" s="12">
        <v>41066</v>
      </c>
      <c r="C37" s="12" t="s">
        <v>42</v>
      </c>
      <c r="D37" s="12">
        <v>43266</v>
      </c>
      <c r="E37" s="13"/>
      <c r="F37" s="13"/>
      <c r="G37" s="13"/>
      <c r="H37" s="13" t="s">
        <v>59</v>
      </c>
      <c r="I37" s="13" t="s">
        <v>35</v>
      </c>
      <c r="J37" s="13">
        <v>-12</v>
      </c>
      <c r="K37" s="15">
        <v>46.02</v>
      </c>
      <c r="L37" s="15"/>
      <c r="M37" s="13"/>
      <c r="N37" s="13"/>
      <c r="O37" s="13"/>
      <c r="P37" s="13"/>
      <c r="Q37" s="15"/>
      <c r="R37" s="47"/>
      <c r="S37" s="15"/>
      <c r="T37" s="15">
        <v>104.96</v>
      </c>
      <c r="U37" s="13"/>
      <c r="V37" s="13"/>
      <c r="W37" s="13"/>
    </row>
    <row r="38" spans="1:23" x14ac:dyDescent="0.2">
      <c r="A38" s="12">
        <v>40410</v>
      </c>
      <c r="B38" s="12">
        <v>40430</v>
      </c>
      <c r="C38" s="12" t="s">
        <v>41</v>
      </c>
      <c r="D38" s="12">
        <v>43266</v>
      </c>
      <c r="E38" s="13"/>
      <c r="F38" s="13"/>
      <c r="G38" s="13"/>
      <c r="H38" s="13" t="s">
        <v>59</v>
      </c>
      <c r="I38" s="13" t="s">
        <v>35</v>
      </c>
      <c r="J38" s="13">
        <v>-12</v>
      </c>
      <c r="K38" s="15">
        <v>35.119999999999997</v>
      </c>
      <c r="L38" s="15"/>
      <c r="M38" s="13"/>
      <c r="N38" s="13"/>
      <c r="O38" s="13"/>
      <c r="P38" s="13"/>
      <c r="Q38" s="15"/>
      <c r="R38" s="47"/>
      <c r="S38" s="15"/>
      <c r="T38" s="15">
        <v>104.96</v>
      </c>
      <c r="U38" s="13"/>
      <c r="V38" s="13"/>
      <c r="W38" s="13"/>
    </row>
    <row r="39" spans="1:23" x14ac:dyDescent="0.2">
      <c r="A39" s="2">
        <v>43290</v>
      </c>
      <c r="B39" s="2">
        <v>43281</v>
      </c>
      <c r="C39" s="2" t="s">
        <v>47</v>
      </c>
      <c r="E39">
        <v>26843.64</v>
      </c>
      <c r="F39">
        <v>12202.75</v>
      </c>
      <c r="G39">
        <f t="shared" si="0"/>
        <v>39046.39</v>
      </c>
      <c r="H39" t="s">
        <v>56</v>
      </c>
      <c r="I39" t="s">
        <v>22</v>
      </c>
      <c r="J39">
        <v>4.8459159999999999</v>
      </c>
      <c r="K39" s="6">
        <v>100.9551</v>
      </c>
      <c r="L39" s="6"/>
      <c r="Q39" s="6"/>
      <c r="R39" s="44"/>
      <c r="S39" s="6"/>
    </row>
    <row r="40" spans="1:23" x14ac:dyDescent="0.2">
      <c r="A40" s="2">
        <v>43320</v>
      </c>
      <c r="B40" s="2">
        <v>43312</v>
      </c>
      <c r="C40" s="2" t="s">
        <v>47</v>
      </c>
      <c r="E40">
        <v>26843.64</v>
      </c>
      <c r="F40">
        <v>12202.75</v>
      </c>
      <c r="G40">
        <f t="shared" si="0"/>
        <v>39046.39</v>
      </c>
      <c r="H40" t="s">
        <v>56</v>
      </c>
      <c r="I40" t="s">
        <v>22</v>
      </c>
      <c r="J40">
        <v>4.8494739999999998</v>
      </c>
      <c r="K40" s="6">
        <v>100.08920000000001</v>
      </c>
      <c r="L40" s="6"/>
      <c r="Q40" s="6"/>
      <c r="R40" s="44"/>
      <c r="S40" s="6"/>
    </row>
    <row r="41" spans="1:23" x14ac:dyDescent="0.2">
      <c r="A41" s="2">
        <v>43350</v>
      </c>
      <c r="B41" s="2">
        <v>43343</v>
      </c>
      <c r="C41" s="2" t="s">
        <v>47</v>
      </c>
      <c r="E41">
        <v>26843.64</v>
      </c>
      <c r="F41">
        <v>12202.75</v>
      </c>
      <c r="G41">
        <f t="shared" si="0"/>
        <v>39046.39</v>
      </c>
      <c r="H41" t="s">
        <v>56</v>
      </c>
      <c r="I41" t="s">
        <v>22</v>
      </c>
      <c r="J41">
        <v>4.7271140000000003</v>
      </c>
      <c r="K41" s="6">
        <v>99.849500000000006</v>
      </c>
      <c r="L41" s="6"/>
      <c r="Q41" s="6"/>
      <c r="R41" s="44"/>
      <c r="S41" s="6"/>
    </row>
    <row r="42" spans="1:23" x14ac:dyDescent="0.2">
      <c r="A42" s="2">
        <v>43382</v>
      </c>
      <c r="B42" s="2">
        <v>43373</v>
      </c>
      <c r="C42" s="2" t="s">
        <v>47</v>
      </c>
      <c r="E42">
        <v>26843.64</v>
      </c>
      <c r="F42">
        <v>12202.75</v>
      </c>
      <c r="G42">
        <f t="shared" si="0"/>
        <v>39046.39</v>
      </c>
      <c r="H42" t="s">
        <v>56</v>
      </c>
      <c r="I42" t="s">
        <v>22</v>
      </c>
      <c r="J42">
        <v>4.5449970000000004</v>
      </c>
      <c r="K42" s="6">
        <v>102.3785</v>
      </c>
      <c r="L42" s="6"/>
      <c r="Q42" s="6"/>
      <c r="R42" s="44"/>
      <c r="S42" s="6"/>
    </row>
    <row r="43" spans="1:23" x14ac:dyDescent="0.2">
      <c r="A43" s="2">
        <v>43413</v>
      </c>
      <c r="B43" s="2">
        <v>43404</v>
      </c>
      <c r="C43" s="2" t="s">
        <v>47</v>
      </c>
      <c r="E43">
        <v>26843.64</v>
      </c>
      <c r="F43">
        <v>12202.75</v>
      </c>
      <c r="G43">
        <f t="shared" si="0"/>
        <v>39046.39</v>
      </c>
      <c r="H43" t="s">
        <v>56</v>
      </c>
      <c r="I43" t="s">
        <v>22</v>
      </c>
      <c r="J43">
        <v>4.918793</v>
      </c>
      <c r="K43" s="6">
        <v>94.8078</v>
      </c>
      <c r="L43" s="6"/>
      <c r="Q43" s="6"/>
      <c r="R43" s="44"/>
      <c r="S43" s="6"/>
    </row>
    <row r="44" spans="1:23" x14ac:dyDescent="0.2">
      <c r="A44" s="2">
        <v>43441</v>
      </c>
      <c r="B44" s="2">
        <v>43434</v>
      </c>
      <c r="C44" s="2" t="s">
        <v>47</v>
      </c>
      <c r="E44">
        <v>26843.64</v>
      </c>
      <c r="F44">
        <v>12202.75</v>
      </c>
      <c r="G44">
        <f t="shared" si="0"/>
        <v>39046.39</v>
      </c>
      <c r="H44" t="s">
        <v>56</v>
      </c>
      <c r="I44" t="s">
        <v>22</v>
      </c>
      <c r="J44">
        <v>5.4935640000000001</v>
      </c>
      <c r="K44" s="6">
        <v>89.877899999999997</v>
      </c>
      <c r="L44" s="6"/>
      <c r="Q44" s="6"/>
      <c r="R44" s="44"/>
      <c r="S44" s="6"/>
    </row>
    <row r="45" spans="1:23" x14ac:dyDescent="0.2">
      <c r="A45" s="2">
        <v>43474</v>
      </c>
      <c r="B45" s="2">
        <v>43465</v>
      </c>
      <c r="C45" s="2" t="s">
        <v>47</v>
      </c>
      <c r="E45">
        <v>26843.64</v>
      </c>
      <c r="F45">
        <v>12202.75</v>
      </c>
      <c r="G45">
        <f t="shared" si="0"/>
        <v>39046.39</v>
      </c>
      <c r="H45" t="s">
        <v>56</v>
      </c>
      <c r="I45" t="s">
        <v>22</v>
      </c>
      <c r="J45">
        <v>5.4914100000000001</v>
      </c>
      <c r="K45" s="6">
        <v>89.181100000000001</v>
      </c>
      <c r="L45" s="6"/>
      <c r="Q45" s="6"/>
      <c r="R45" s="44"/>
      <c r="S45" s="6"/>
    </row>
    <row r="46" spans="1:23" x14ac:dyDescent="0.2">
      <c r="A46" s="2">
        <v>43504</v>
      </c>
      <c r="B46" s="2">
        <v>43496</v>
      </c>
      <c r="C46" s="2" t="s">
        <v>47</v>
      </c>
      <c r="E46">
        <v>26843.64</v>
      </c>
      <c r="F46">
        <v>12384.46</v>
      </c>
      <c r="G46">
        <f t="shared" si="0"/>
        <v>39228.1</v>
      </c>
      <c r="H46" t="s">
        <v>56</v>
      </c>
      <c r="I46" t="s">
        <v>22</v>
      </c>
      <c r="J46">
        <v>5.2319240000000002</v>
      </c>
      <c r="K46" s="6">
        <v>91.788399999999996</v>
      </c>
      <c r="L46" s="6"/>
      <c r="Q46" s="6"/>
      <c r="R46" s="44"/>
      <c r="S46" s="6"/>
    </row>
    <row r="47" spans="1:23" x14ac:dyDescent="0.2">
      <c r="A47" s="2">
        <v>43532</v>
      </c>
      <c r="B47" s="2">
        <v>43524</v>
      </c>
      <c r="C47" s="2" t="s">
        <v>47</v>
      </c>
      <c r="E47">
        <v>26843.64</v>
      </c>
      <c r="F47">
        <v>12384.46</v>
      </c>
      <c r="G47">
        <f t="shared" si="0"/>
        <v>39228.1</v>
      </c>
      <c r="H47" t="s">
        <v>56</v>
      </c>
      <c r="I47" t="s">
        <v>22</v>
      </c>
      <c r="J47">
        <v>5.0892059999999999</v>
      </c>
      <c r="K47" s="6">
        <v>95.289900000000003</v>
      </c>
      <c r="L47" s="6"/>
      <c r="Q47" s="6"/>
      <c r="R47" s="44"/>
      <c r="S47" s="6"/>
    </row>
    <row r="48" spans="1:23" x14ac:dyDescent="0.2">
      <c r="A48" s="2">
        <v>43563</v>
      </c>
      <c r="B48" s="2">
        <v>43555</v>
      </c>
      <c r="C48" s="2" t="s">
        <v>47</v>
      </c>
      <c r="E48">
        <v>26843.64</v>
      </c>
      <c r="F48">
        <v>12384.46</v>
      </c>
      <c r="G48">
        <f t="shared" si="0"/>
        <v>39228.1</v>
      </c>
      <c r="H48" t="s">
        <v>56</v>
      </c>
      <c r="I48" t="s">
        <v>22</v>
      </c>
      <c r="J48">
        <v>4.9730179999999997</v>
      </c>
      <c r="K48" s="6">
        <v>101.4957</v>
      </c>
      <c r="L48" s="6"/>
      <c r="Q48" s="6"/>
      <c r="R48" s="44"/>
      <c r="S48" s="6"/>
    </row>
    <row r="49" spans="1:23" x14ac:dyDescent="0.2">
      <c r="A49" s="12">
        <v>43580</v>
      </c>
      <c r="B49" s="12"/>
      <c r="C49" s="12" t="s">
        <v>48</v>
      </c>
      <c r="D49" s="12">
        <v>43580</v>
      </c>
      <c r="E49" s="13"/>
      <c r="F49" s="13"/>
      <c r="G49" s="13"/>
      <c r="H49" s="13" t="s">
        <v>57</v>
      </c>
      <c r="I49" s="13" t="s">
        <v>35</v>
      </c>
      <c r="J49" s="13">
        <v>-20</v>
      </c>
      <c r="K49" s="15"/>
      <c r="L49" s="15"/>
      <c r="M49" s="13"/>
      <c r="N49" s="13"/>
      <c r="O49" s="13"/>
      <c r="P49" s="13"/>
      <c r="Q49" s="15"/>
      <c r="R49" s="47"/>
      <c r="S49" s="15"/>
      <c r="T49" s="15">
        <v>114.22</v>
      </c>
      <c r="U49" s="13">
        <v>2284.4</v>
      </c>
      <c r="V49" s="13">
        <v>-23</v>
      </c>
      <c r="W49" s="13">
        <f>U49+V49</f>
        <v>2261.4</v>
      </c>
    </row>
    <row r="50" spans="1:23" x14ac:dyDescent="0.2">
      <c r="A50" s="12">
        <v>43580</v>
      </c>
      <c r="B50" s="12"/>
      <c r="C50" s="12" t="s">
        <v>48</v>
      </c>
      <c r="D50" s="12">
        <v>43580</v>
      </c>
      <c r="E50" s="13"/>
      <c r="F50" s="13"/>
      <c r="G50" s="13"/>
      <c r="H50" s="13" t="s">
        <v>67</v>
      </c>
      <c r="I50" s="13" t="s">
        <v>35</v>
      </c>
      <c r="J50" s="13">
        <v>-20</v>
      </c>
      <c r="K50" s="15"/>
      <c r="L50" s="15"/>
      <c r="M50" s="13"/>
      <c r="N50" s="13"/>
      <c r="O50" s="13"/>
      <c r="P50" s="13"/>
      <c r="Q50" s="15"/>
      <c r="R50" s="47"/>
      <c r="S50" s="19">
        <v>173471.99</v>
      </c>
      <c r="T50" s="15"/>
      <c r="U50" s="13"/>
      <c r="V50" s="13"/>
      <c r="W50" s="13"/>
    </row>
    <row r="51" spans="1:23" x14ac:dyDescent="0.2">
      <c r="A51" s="12">
        <v>41775</v>
      </c>
      <c r="B51" s="12"/>
      <c r="C51" s="12" t="s">
        <v>48</v>
      </c>
      <c r="D51" s="12">
        <v>43580</v>
      </c>
      <c r="E51" s="13"/>
      <c r="F51" s="13"/>
      <c r="G51" s="13"/>
      <c r="H51" s="13" t="s">
        <v>59</v>
      </c>
      <c r="I51" s="13" t="s">
        <v>35</v>
      </c>
      <c r="J51" s="13">
        <v>-2</v>
      </c>
      <c r="K51" s="15">
        <v>55.45</v>
      </c>
      <c r="L51" s="15"/>
      <c r="M51" s="13"/>
      <c r="N51" s="13"/>
      <c r="O51" s="13"/>
      <c r="P51" s="13"/>
      <c r="Q51" s="15"/>
      <c r="R51" s="47"/>
      <c r="S51" s="15"/>
      <c r="T51" s="15">
        <v>114.22</v>
      </c>
      <c r="U51" s="13"/>
      <c r="V51" s="13"/>
      <c r="W51" s="13"/>
    </row>
    <row r="52" spans="1:23" x14ac:dyDescent="0.2">
      <c r="A52" s="12">
        <v>42131</v>
      </c>
      <c r="B52" s="12"/>
      <c r="C52" s="12" t="s">
        <v>48</v>
      </c>
      <c r="D52" s="12">
        <v>43580</v>
      </c>
      <c r="E52" s="13"/>
      <c r="F52" s="13"/>
      <c r="G52" s="13"/>
      <c r="H52" s="13" t="s">
        <v>59</v>
      </c>
      <c r="I52" s="13" t="s">
        <v>65</v>
      </c>
      <c r="J52" s="13">
        <v>-12</v>
      </c>
      <c r="K52" s="15">
        <v>67.44</v>
      </c>
      <c r="L52" s="15"/>
      <c r="M52" s="13"/>
      <c r="N52" s="13"/>
      <c r="O52" s="13"/>
      <c r="P52" s="13"/>
      <c r="Q52" s="15"/>
      <c r="R52" s="47"/>
      <c r="S52" s="15"/>
      <c r="T52" s="15">
        <v>114.22</v>
      </c>
      <c r="U52" s="13"/>
      <c r="V52" s="13"/>
      <c r="W52" s="13"/>
    </row>
    <row r="53" spans="1:23" x14ac:dyDescent="0.2">
      <c r="A53" s="12">
        <v>42598</v>
      </c>
      <c r="B53" s="12"/>
      <c r="C53" s="12" t="s">
        <v>48</v>
      </c>
      <c r="D53" s="12">
        <v>43580</v>
      </c>
      <c r="E53" s="13"/>
      <c r="F53" s="13"/>
      <c r="G53" s="13"/>
      <c r="H53" s="13" t="s">
        <v>59</v>
      </c>
      <c r="I53" s="13" t="s">
        <v>66</v>
      </c>
      <c r="J53" s="13">
        <v>-2</v>
      </c>
      <c r="K53" s="15">
        <v>78.64</v>
      </c>
      <c r="L53" s="15"/>
      <c r="M53" s="13"/>
      <c r="N53" s="13"/>
      <c r="O53" s="13"/>
      <c r="P53" s="13"/>
      <c r="Q53" s="15"/>
      <c r="R53" s="47"/>
      <c r="S53" s="15"/>
      <c r="T53" s="15">
        <v>114.22</v>
      </c>
      <c r="U53" s="13"/>
      <c r="V53" s="13"/>
      <c r="W53" s="13"/>
    </row>
    <row r="54" spans="1:23" x14ac:dyDescent="0.2">
      <c r="A54" s="12">
        <v>42861</v>
      </c>
      <c r="B54" s="12"/>
      <c r="C54" s="12" t="s">
        <v>48</v>
      </c>
      <c r="D54" s="12">
        <v>43580</v>
      </c>
      <c r="E54" s="13"/>
      <c r="F54" s="13"/>
      <c r="G54" s="13"/>
      <c r="H54" s="13" t="s">
        <v>59</v>
      </c>
      <c r="I54" s="13" t="s">
        <v>64</v>
      </c>
      <c r="J54" s="13">
        <v>-4</v>
      </c>
      <c r="K54" s="15">
        <v>93.45</v>
      </c>
      <c r="L54" s="15"/>
      <c r="M54" s="13"/>
      <c r="N54" s="13"/>
      <c r="O54" s="13"/>
      <c r="P54" s="13"/>
      <c r="Q54" s="15"/>
      <c r="R54" s="47"/>
      <c r="S54" s="15"/>
      <c r="T54" s="15">
        <v>114.22</v>
      </c>
      <c r="U54" s="13"/>
      <c r="V54" s="13"/>
      <c r="W54" s="13"/>
    </row>
    <row r="55" spans="1:23" x14ac:dyDescent="0.2">
      <c r="A55" s="2">
        <v>43594</v>
      </c>
      <c r="B55" s="2">
        <v>43585</v>
      </c>
      <c r="C55" s="2" t="s">
        <v>48</v>
      </c>
      <c r="D55" s="18"/>
      <c r="E55">
        <v>28510.31</v>
      </c>
      <c r="F55">
        <v>13051.12</v>
      </c>
      <c r="G55">
        <f t="shared" si="0"/>
        <v>41561.43</v>
      </c>
      <c r="H55" t="s">
        <v>56</v>
      </c>
      <c r="I55" t="s">
        <v>22</v>
      </c>
      <c r="J55">
        <v>4.7908530000000003</v>
      </c>
      <c r="K55" s="8">
        <v>111.1326</v>
      </c>
      <c r="L55" s="8"/>
      <c r="Q55" s="8"/>
      <c r="R55" s="44"/>
      <c r="S55" s="8"/>
      <c r="T55" s="17"/>
    </row>
    <row r="56" spans="1:23" x14ac:dyDescent="0.2">
      <c r="A56" s="9">
        <v>43616</v>
      </c>
      <c r="B56" s="9"/>
      <c r="C56" s="9" t="s">
        <v>48</v>
      </c>
      <c r="D56" s="9">
        <v>43760</v>
      </c>
      <c r="E56" s="10"/>
      <c r="F56" s="10"/>
      <c r="G56" s="10">
        <f>J56*K56*R56</f>
        <v>13875.818402476798</v>
      </c>
      <c r="H56" s="10" t="s">
        <v>58</v>
      </c>
      <c r="I56" s="10" t="s">
        <v>32</v>
      </c>
      <c r="J56" s="10">
        <v>1.5803199999999999</v>
      </c>
      <c r="K56" s="11">
        <v>113.09099999999999</v>
      </c>
      <c r="L56" s="11"/>
      <c r="M56" s="10"/>
      <c r="N56" s="10"/>
      <c r="O56" s="10"/>
      <c r="P56" s="10"/>
      <c r="Q56" s="11"/>
      <c r="R56" s="46">
        <v>77.64</v>
      </c>
      <c r="S56" s="11"/>
      <c r="T56" s="11">
        <v>120.16</v>
      </c>
      <c r="U56" s="10">
        <f>T56*J56</f>
        <v>189.8912512</v>
      </c>
      <c r="V56" s="10"/>
      <c r="W56" s="10"/>
    </row>
    <row r="57" spans="1:23" x14ac:dyDescent="0.2">
      <c r="A57" s="2">
        <v>43623</v>
      </c>
      <c r="B57" s="2">
        <v>43616</v>
      </c>
      <c r="C57" s="2" t="s">
        <v>48</v>
      </c>
      <c r="D57" s="18"/>
      <c r="E57">
        <v>28510.31</v>
      </c>
      <c r="F57">
        <v>13051.12</v>
      </c>
      <c r="G57">
        <f t="shared" si="0"/>
        <v>41561.43</v>
      </c>
      <c r="H57" t="s">
        <v>56</v>
      </c>
      <c r="I57" t="s">
        <v>22</v>
      </c>
      <c r="J57">
        <v>4.7249610000000004</v>
      </c>
      <c r="K57" s="8">
        <v>113.148</v>
      </c>
      <c r="L57" s="8"/>
      <c r="Q57" s="8"/>
      <c r="R57" s="44"/>
      <c r="S57" s="8"/>
      <c r="T57" s="17"/>
    </row>
    <row r="58" spans="1:23" x14ac:dyDescent="0.2">
      <c r="A58" s="2">
        <v>43654</v>
      </c>
      <c r="B58" s="2">
        <v>43646</v>
      </c>
      <c r="C58" s="2" t="s">
        <v>48</v>
      </c>
      <c r="D58" s="18"/>
      <c r="E58">
        <v>28510.31</v>
      </c>
      <c r="F58">
        <v>13051.12</v>
      </c>
      <c r="G58">
        <f t="shared" si="0"/>
        <v>41561.43</v>
      </c>
      <c r="H58" t="s">
        <v>56</v>
      </c>
      <c r="I58" t="s">
        <v>22</v>
      </c>
      <c r="J58">
        <v>4.2873520000000003</v>
      </c>
      <c r="K58" s="8">
        <v>123.4538</v>
      </c>
      <c r="L58" s="8"/>
      <c r="Q58" s="8"/>
      <c r="R58" s="44"/>
      <c r="S58" s="8"/>
      <c r="T58" s="17"/>
    </row>
    <row r="59" spans="1:23" x14ac:dyDescent="0.2">
      <c r="A59" s="2">
        <v>43685</v>
      </c>
      <c r="B59" s="2">
        <v>43677</v>
      </c>
      <c r="C59" s="2" t="s">
        <v>48</v>
      </c>
      <c r="D59" s="16"/>
      <c r="E59">
        <v>28510.31</v>
      </c>
      <c r="F59">
        <v>13051.12</v>
      </c>
      <c r="G59">
        <f t="shared" si="0"/>
        <v>41561.43</v>
      </c>
      <c r="H59" t="s">
        <v>56</v>
      </c>
      <c r="I59" t="s">
        <v>22</v>
      </c>
      <c r="J59">
        <v>5.0156929999999997</v>
      </c>
      <c r="K59" s="6">
        <v>108.04089999999999</v>
      </c>
      <c r="L59" s="6"/>
      <c r="Q59" s="6"/>
      <c r="R59" s="44"/>
      <c r="S59" s="6"/>
      <c r="T59" s="16"/>
    </row>
    <row r="60" spans="1:23" x14ac:dyDescent="0.2">
      <c r="A60" s="2">
        <v>43717</v>
      </c>
      <c r="B60" s="2">
        <v>43708</v>
      </c>
      <c r="C60" s="2" t="s">
        <v>48</v>
      </c>
      <c r="D60" s="16"/>
      <c r="E60">
        <v>28510.31</v>
      </c>
      <c r="F60">
        <v>13051.12</v>
      </c>
      <c r="G60">
        <f t="shared" si="0"/>
        <v>41561.43</v>
      </c>
      <c r="H60" t="s">
        <v>56</v>
      </c>
      <c r="I60" t="s">
        <v>22</v>
      </c>
      <c r="J60">
        <v>4.749536</v>
      </c>
      <c r="K60" s="6">
        <v>110.9982</v>
      </c>
      <c r="L60" s="6"/>
      <c r="Q60" s="6"/>
      <c r="R60" s="44"/>
      <c r="S60" s="6"/>
      <c r="T60" s="16"/>
    </row>
    <row r="61" spans="1:23" x14ac:dyDescent="0.2">
      <c r="A61" s="2">
        <v>43747</v>
      </c>
      <c r="B61" s="2">
        <v>43738</v>
      </c>
      <c r="C61" s="2" t="s">
        <v>48</v>
      </c>
      <c r="D61" s="16"/>
      <c r="E61">
        <v>28510.31</v>
      </c>
      <c r="F61">
        <v>13051.12</v>
      </c>
      <c r="G61">
        <f t="shared" si="0"/>
        <v>41561.43</v>
      </c>
      <c r="H61" t="s">
        <v>56</v>
      </c>
      <c r="I61" t="s">
        <v>22</v>
      </c>
      <c r="J61">
        <v>5.1105739999999997</v>
      </c>
      <c r="K61" s="6">
        <v>105.3952</v>
      </c>
      <c r="L61" s="6"/>
      <c r="Q61" s="6"/>
      <c r="R61" s="44"/>
      <c r="S61" s="6"/>
      <c r="T61" s="16"/>
    </row>
    <row r="62" spans="1:23" x14ac:dyDescent="0.2">
      <c r="A62" s="12">
        <v>43760</v>
      </c>
      <c r="B62" s="12"/>
      <c r="C62" s="12" t="s">
        <v>48</v>
      </c>
      <c r="D62" s="12">
        <v>43760</v>
      </c>
      <c r="E62" s="13"/>
      <c r="F62" s="13"/>
      <c r="G62" s="13">
        <f>SUM(G64:G66)</f>
        <v>96998.678402476799</v>
      </c>
      <c r="H62" s="13" t="s">
        <v>57</v>
      </c>
      <c r="I62" s="13" t="s">
        <v>159</v>
      </c>
      <c r="J62" s="13">
        <v>-10.592633000000001</v>
      </c>
      <c r="K62" s="14"/>
      <c r="L62" s="19">
        <f>S62-G62</f>
        <v>370.47159752319567</v>
      </c>
      <c r="M62" s="13"/>
      <c r="N62" s="13"/>
      <c r="O62" s="13"/>
      <c r="P62" s="13"/>
      <c r="Q62" s="14"/>
      <c r="R62" s="47"/>
      <c r="S62" s="19">
        <f>S63</f>
        <v>97369.15</v>
      </c>
      <c r="T62" s="14">
        <v>120.16</v>
      </c>
      <c r="U62" s="13"/>
      <c r="V62" s="13"/>
      <c r="W62" s="13"/>
    </row>
    <row r="63" spans="1:23" x14ac:dyDescent="0.2">
      <c r="A63" s="12">
        <v>43763</v>
      </c>
      <c r="B63" s="12"/>
      <c r="C63" s="12" t="s">
        <v>48</v>
      </c>
      <c r="D63" s="12">
        <v>43760</v>
      </c>
      <c r="E63" s="13"/>
      <c r="F63" s="13"/>
      <c r="G63" s="13"/>
      <c r="H63" s="13" t="s">
        <v>67</v>
      </c>
      <c r="I63" s="13" t="s">
        <v>159</v>
      </c>
      <c r="J63" s="13">
        <f>SUM(J62:J62)</f>
        <v>-10.592633000000001</v>
      </c>
      <c r="K63" s="14"/>
      <c r="L63" s="14"/>
      <c r="M63" s="13"/>
      <c r="N63" s="13"/>
      <c r="O63" s="13"/>
      <c r="P63" s="13"/>
      <c r="Q63" s="14"/>
      <c r="R63" s="47"/>
      <c r="S63" s="19">
        <v>97369.15</v>
      </c>
      <c r="T63" s="14">
        <v>120.16</v>
      </c>
      <c r="U63" s="13"/>
      <c r="V63" s="13"/>
      <c r="W63" s="13"/>
    </row>
    <row r="64" spans="1:23" x14ac:dyDescent="0.2">
      <c r="A64" s="12">
        <v>43616</v>
      </c>
      <c r="B64" s="12"/>
      <c r="C64" s="12" t="s">
        <v>48</v>
      </c>
      <c r="D64" s="12">
        <v>43760</v>
      </c>
      <c r="E64" s="13"/>
      <c r="F64" s="13"/>
      <c r="G64" s="47">
        <f>G56</f>
        <v>13875.818402476798</v>
      </c>
      <c r="H64" s="13" t="s">
        <v>59</v>
      </c>
      <c r="I64" s="13" t="s">
        <v>60</v>
      </c>
      <c r="J64" s="13">
        <v>-1.5803199999999999</v>
      </c>
      <c r="K64" s="14">
        <v>113.09099999999999</v>
      </c>
      <c r="L64" s="19">
        <f>S64-G64</f>
        <v>650.73180727746876</v>
      </c>
      <c r="M64" s="13"/>
      <c r="N64" s="13"/>
      <c r="O64" s="13"/>
      <c r="P64" s="13"/>
      <c r="Q64" s="14"/>
      <c r="R64" s="47"/>
      <c r="S64" s="19">
        <f>$S$63/$J$62*J64</f>
        <v>14526.550209754267</v>
      </c>
      <c r="T64" s="14">
        <v>120.16</v>
      </c>
      <c r="U64" s="13"/>
      <c r="V64" s="13"/>
      <c r="W64" s="13"/>
    </row>
    <row r="65" spans="1:23" x14ac:dyDescent="0.2">
      <c r="A65" s="12">
        <v>43623</v>
      </c>
      <c r="B65" s="12">
        <v>43616</v>
      </c>
      <c r="C65" s="12" t="s">
        <v>48</v>
      </c>
      <c r="D65" s="12">
        <v>43760</v>
      </c>
      <c r="E65" s="13">
        <v>28510.31</v>
      </c>
      <c r="F65" s="13">
        <v>13051.12</v>
      </c>
      <c r="G65" s="13">
        <f>G57</f>
        <v>41561.43</v>
      </c>
      <c r="H65" s="13" t="s">
        <v>59</v>
      </c>
      <c r="I65" s="13" t="s">
        <v>33</v>
      </c>
      <c r="J65" s="13">
        <v>-4.7249610000000004</v>
      </c>
      <c r="K65" s="14">
        <v>113.148</v>
      </c>
      <c r="L65" s="19">
        <f>S65-G65</f>
        <v>1871.1553027429472</v>
      </c>
      <c r="M65" s="13"/>
      <c r="N65" s="13"/>
      <c r="O65" s="13"/>
      <c r="P65" s="13"/>
      <c r="Q65" s="14"/>
      <c r="R65" s="47"/>
      <c r="S65" s="19">
        <f>$S$63/$J$62*J65</f>
        <v>43432.585302742948</v>
      </c>
      <c r="T65" s="14">
        <v>120.16</v>
      </c>
      <c r="U65" s="13"/>
      <c r="V65" s="13"/>
      <c r="W65" s="13"/>
    </row>
    <row r="66" spans="1:23" x14ac:dyDescent="0.2">
      <c r="A66" s="12">
        <v>43654</v>
      </c>
      <c r="B66" s="12">
        <v>43646</v>
      </c>
      <c r="C66" s="12" t="s">
        <v>48</v>
      </c>
      <c r="D66" s="12">
        <v>43760</v>
      </c>
      <c r="E66" s="13">
        <v>28510.31</v>
      </c>
      <c r="F66" s="13">
        <v>13051.12</v>
      </c>
      <c r="G66" s="13">
        <f>G58</f>
        <v>41561.43</v>
      </c>
      <c r="H66" s="13" t="s">
        <v>59</v>
      </c>
      <c r="I66" s="13" t="s">
        <v>33</v>
      </c>
      <c r="J66" s="13">
        <v>-4.2873520000000003</v>
      </c>
      <c r="K66" s="14">
        <v>123.4538</v>
      </c>
      <c r="L66" s="19">
        <f>S66-G66</f>
        <v>-2151.4155124972312</v>
      </c>
      <c r="M66" s="13"/>
      <c r="N66" s="13"/>
      <c r="O66" s="13"/>
      <c r="P66" s="13"/>
      <c r="Q66" s="14"/>
      <c r="R66" s="47"/>
      <c r="S66" s="19">
        <f>$S$63/$J$62*J66</f>
        <v>39410.014487502769</v>
      </c>
      <c r="T66" s="14">
        <v>120.16</v>
      </c>
      <c r="U66" s="13"/>
      <c r="V66" s="13"/>
      <c r="W66" s="13"/>
    </row>
    <row r="67" spans="1:23" x14ac:dyDescent="0.2">
      <c r="A67" s="2">
        <v>43777</v>
      </c>
      <c r="B67" s="2">
        <v>43769</v>
      </c>
      <c r="C67" s="2" t="s">
        <v>48</v>
      </c>
      <c r="D67" s="18"/>
      <c r="E67">
        <v>28510.31</v>
      </c>
      <c r="F67">
        <v>13051.12</v>
      </c>
      <c r="G67">
        <f t="shared" si="0"/>
        <v>41561.43</v>
      </c>
      <c r="H67" t="s">
        <v>56</v>
      </c>
      <c r="I67" t="s">
        <v>22</v>
      </c>
      <c r="J67">
        <v>4.2716479999999999</v>
      </c>
      <c r="K67" s="8">
        <v>122.9853</v>
      </c>
      <c r="L67" s="8"/>
      <c r="Q67" s="8"/>
      <c r="R67" s="44"/>
      <c r="S67" s="8"/>
      <c r="T67" s="17"/>
    </row>
    <row r="68" spans="1:23" x14ac:dyDescent="0.2">
      <c r="A68" s="12">
        <v>43783</v>
      </c>
      <c r="B68" s="12"/>
      <c r="C68" s="12" t="s">
        <v>48</v>
      </c>
      <c r="D68" s="12">
        <v>43783</v>
      </c>
      <c r="E68" s="13"/>
      <c r="F68" s="13"/>
      <c r="G68" s="13"/>
      <c r="H68" s="13" t="s">
        <v>57</v>
      </c>
      <c r="I68" s="13" t="s">
        <v>33</v>
      </c>
      <c r="J68" s="13">
        <v>-9.0625009999999993</v>
      </c>
      <c r="K68" s="14"/>
      <c r="L68" s="14"/>
      <c r="M68" s="13"/>
      <c r="N68" s="13"/>
      <c r="O68" s="13"/>
      <c r="P68" s="13"/>
      <c r="Q68" s="14"/>
      <c r="R68" s="47"/>
      <c r="S68" s="14"/>
      <c r="T68" s="14">
        <v>122.18</v>
      </c>
      <c r="U68" s="13"/>
      <c r="V68" s="13"/>
      <c r="W68" s="13"/>
    </row>
    <row r="69" spans="1:23" x14ac:dyDescent="0.2">
      <c r="A69" s="12">
        <v>43788</v>
      </c>
      <c r="B69" s="12"/>
      <c r="C69" s="12" t="s">
        <v>48</v>
      </c>
      <c r="D69" s="12">
        <v>43783</v>
      </c>
      <c r="E69" s="13"/>
      <c r="F69" s="13"/>
      <c r="G69" s="13"/>
      <c r="H69" s="13" t="s">
        <v>67</v>
      </c>
      <c r="I69" s="13" t="s">
        <v>33</v>
      </c>
      <c r="J69" s="13">
        <f>J68</f>
        <v>-9.0625009999999993</v>
      </c>
      <c r="K69" s="14"/>
      <c r="L69" s="14"/>
      <c r="M69" s="13"/>
      <c r="N69" s="13"/>
      <c r="O69" s="13"/>
      <c r="P69" s="13"/>
      <c r="Q69" s="14"/>
      <c r="R69" s="47"/>
      <c r="S69" s="19">
        <v>84902.65</v>
      </c>
      <c r="T69" s="14"/>
      <c r="U69" s="13"/>
      <c r="V69" s="13"/>
      <c r="W69" s="13"/>
    </row>
    <row r="70" spans="1:23" x14ac:dyDescent="0.2">
      <c r="A70" s="12">
        <v>43777</v>
      </c>
      <c r="B70" s="12">
        <v>43769</v>
      </c>
      <c r="C70" s="12" t="s">
        <v>48</v>
      </c>
      <c r="D70" s="12">
        <v>43783</v>
      </c>
      <c r="E70" s="13">
        <v>28510.31</v>
      </c>
      <c r="F70" s="13">
        <v>13051.12</v>
      </c>
      <c r="G70" s="13">
        <f t="shared" ref="G70:G71" si="1">SUM(E70:F70)</f>
        <v>41561.43</v>
      </c>
      <c r="H70" s="13" t="s">
        <v>59</v>
      </c>
      <c r="I70" s="13" t="s">
        <v>33</v>
      </c>
      <c r="J70" s="13">
        <v>-4.2716479999999999</v>
      </c>
      <c r="K70" s="14">
        <v>122.9853</v>
      </c>
      <c r="L70" s="14"/>
      <c r="M70" s="13"/>
      <c r="N70" s="13"/>
      <c r="O70" s="13"/>
      <c r="P70" s="13"/>
      <c r="Q70" s="14"/>
      <c r="R70" s="47"/>
      <c r="S70" s="14"/>
      <c r="T70" s="14">
        <v>122.18</v>
      </c>
      <c r="U70" s="13"/>
      <c r="V70" s="13"/>
      <c r="W70" s="13"/>
    </row>
    <row r="71" spans="1:23" x14ac:dyDescent="0.2">
      <c r="A71" s="12">
        <v>43594</v>
      </c>
      <c r="B71" s="12">
        <v>43585</v>
      </c>
      <c r="C71" s="12" t="s">
        <v>48</v>
      </c>
      <c r="D71" s="12">
        <v>43783</v>
      </c>
      <c r="E71" s="13">
        <v>28510.31</v>
      </c>
      <c r="F71" s="13">
        <v>13051.12</v>
      </c>
      <c r="G71" s="13">
        <f t="shared" si="1"/>
        <v>41561.43</v>
      </c>
      <c r="H71" s="13" t="s">
        <v>59</v>
      </c>
      <c r="I71" s="13" t="s">
        <v>33</v>
      </c>
      <c r="J71" s="13">
        <v>-4.7908530000000003</v>
      </c>
      <c r="K71" s="14">
        <v>111.1326</v>
      </c>
      <c r="L71" s="14"/>
      <c r="M71" s="13"/>
      <c r="N71" s="13"/>
      <c r="O71" s="13"/>
      <c r="P71" s="13"/>
      <c r="Q71" s="14"/>
      <c r="R71" s="47"/>
      <c r="S71" s="14"/>
      <c r="T71" s="14">
        <v>122.18</v>
      </c>
      <c r="U71" s="13"/>
      <c r="V71" s="13"/>
      <c r="W71" s="13"/>
    </row>
    <row r="72" spans="1:23" x14ac:dyDescent="0.2">
      <c r="A72" s="2">
        <v>43808</v>
      </c>
      <c r="B72" s="2">
        <v>43799</v>
      </c>
      <c r="C72" s="2" t="s">
        <v>48</v>
      </c>
      <c r="D72" s="18"/>
      <c r="E72">
        <v>28510.31</v>
      </c>
      <c r="F72">
        <v>13051.12</v>
      </c>
      <c r="G72">
        <f t="shared" si="0"/>
        <v>41561.43</v>
      </c>
      <c r="H72" s="16" t="s">
        <v>56</v>
      </c>
      <c r="I72" t="s">
        <v>22</v>
      </c>
      <c r="J72">
        <v>4.3324720000000001</v>
      </c>
      <c r="K72" s="8">
        <v>121.9119</v>
      </c>
      <c r="L72" s="8"/>
      <c r="Q72" s="8"/>
      <c r="R72" s="44"/>
      <c r="S72" s="8"/>
      <c r="T72" s="17"/>
    </row>
    <row r="73" spans="1:23" x14ac:dyDescent="0.2">
      <c r="A73" s="2">
        <v>43839</v>
      </c>
      <c r="B73" s="2">
        <v>43830</v>
      </c>
      <c r="C73" s="2" t="s">
        <v>48</v>
      </c>
      <c r="D73" s="18"/>
      <c r="E73">
        <v>28510.31</v>
      </c>
      <c r="F73">
        <v>13051.12</v>
      </c>
      <c r="G73">
        <f t="shared" si="0"/>
        <v>41561.43</v>
      </c>
      <c r="H73" s="16" t="s">
        <v>56</v>
      </c>
      <c r="I73" t="s">
        <v>22</v>
      </c>
      <c r="J73">
        <v>4.2163120000000003</v>
      </c>
      <c r="K73" s="8">
        <v>122.9297</v>
      </c>
      <c r="L73" s="8"/>
      <c r="Q73" s="8"/>
      <c r="R73" s="44"/>
      <c r="S73" s="8"/>
      <c r="T73" s="17"/>
    </row>
    <row r="74" spans="1:23" x14ac:dyDescent="0.2">
      <c r="A74" s="12">
        <v>43867</v>
      </c>
      <c r="B74" s="12"/>
      <c r="C74" s="12" t="s">
        <v>48</v>
      </c>
      <c r="D74" s="12">
        <v>43867</v>
      </c>
      <c r="E74" s="13"/>
      <c r="F74" s="13"/>
      <c r="G74" s="13"/>
      <c r="H74" s="13" t="s">
        <v>57</v>
      </c>
      <c r="I74" s="13" t="s">
        <v>33</v>
      </c>
      <c r="J74" s="13">
        <v>-8.5487839999999995</v>
      </c>
      <c r="K74" s="14"/>
      <c r="L74" s="14"/>
      <c r="M74" s="13"/>
      <c r="N74" s="13"/>
      <c r="O74" s="13"/>
      <c r="P74" s="13"/>
      <c r="Q74" s="14"/>
      <c r="R74" s="47"/>
      <c r="S74" s="14"/>
      <c r="T74" s="14">
        <v>124.62</v>
      </c>
      <c r="U74" s="13"/>
      <c r="V74" s="13"/>
      <c r="W74" s="13"/>
    </row>
    <row r="75" spans="1:23" x14ac:dyDescent="0.2">
      <c r="A75" s="12">
        <v>43872</v>
      </c>
      <c r="B75" s="12"/>
      <c r="C75" s="12" t="s">
        <v>48</v>
      </c>
      <c r="D75" s="12">
        <v>43867</v>
      </c>
      <c r="E75" s="13"/>
      <c r="F75" s="13"/>
      <c r="G75" s="13"/>
      <c r="H75" s="13" t="s">
        <v>67</v>
      </c>
      <c r="I75" s="13" t="s">
        <v>33</v>
      </c>
      <c r="J75" s="13">
        <f>J74</f>
        <v>-8.5487839999999995</v>
      </c>
      <c r="K75" s="14"/>
      <c r="L75" s="14"/>
      <c r="M75" s="13"/>
      <c r="N75" s="13"/>
      <c r="O75" s="13"/>
      <c r="P75" s="13"/>
      <c r="Q75" s="14"/>
      <c r="R75" s="47"/>
      <c r="S75" s="19">
        <v>80043.44</v>
      </c>
      <c r="T75" s="14"/>
      <c r="U75" s="13"/>
      <c r="V75" s="13"/>
      <c r="W75" s="13"/>
    </row>
    <row r="76" spans="1:23" x14ac:dyDescent="0.2">
      <c r="A76" s="12">
        <v>43808</v>
      </c>
      <c r="B76" s="12">
        <v>43799</v>
      </c>
      <c r="C76" s="12" t="s">
        <v>48</v>
      </c>
      <c r="D76" s="12">
        <v>43867</v>
      </c>
      <c r="E76" s="13">
        <v>28510.31</v>
      </c>
      <c r="F76" s="13">
        <v>13051.12</v>
      </c>
      <c r="G76" s="13">
        <f t="shared" ref="G76:G77" si="2">SUM(E76:F76)</f>
        <v>41561.43</v>
      </c>
      <c r="H76" s="13" t="s">
        <v>59</v>
      </c>
      <c r="I76" s="13" t="s">
        <v>33</v>
      </c>
      <c r="J76" s="13">
        <v>-4.3324720000000001</v>
      </c>
      <c r="K76" s="14">
        <v>121.9119</v>
      </c>
      <c r="L76" s="14"/>
      <c r="M76" s="13"/>
      <c r="N76" s="13"/>
      <c r="O76" s="13"/>
      <c r="P76" s="13"/>
      <c r="Q76" s="14"/>
      <c r="R76" s="47"/>
      <c r="S76" s="14"/>
      <c r="T76" s="14">
        <v>124.62</v>
      </c>
      <c r="U76" s="13"/>
      <c r="V76" s="13"/>
      <c r="W76" s="13"/>
    </row>
    <row r="77" spans="1:23" x14ac:dyDescent="0.2">
      <c r="A77" s="12">
        <v>43839</v>
      </c>
      <c r="B77" s="12">
        <v>43830</v>
      </c>
      <c r="C77" s="12" t="s">
        <v>48</v>
      </c>
      <c r="D77" s="12">
        <v>43867</v>
      </c>
      <c r="E77" s="13">
        <v>28510.31</v>
      </c>
      <c r="F77" s="13">
        <v>13051.12</v>
      </c>
      <c r="G77" s="13">
        <f t="shared" si="2"/>
        <v>41561.43</v>
      </c>
      <c r="H77" s="13" t="s">
        <v>59</v>
      </c>
      <c r="I77" s="13" t="s">
        <v>33</v>
      </c>
      <c r="J77" s="13">
        <v>-4.2163120000000003</v>
      </c>
      <c r="K77" s="14">
        <v>122.9297</v>
      </c>
      <c r="L77" s="14"/>
      <c r="M77" s="13"/>
      <c r="N77" s="13"/>
      <c r="O77" s="13"/>
      <c r="P77" s="13"/>
      <c r="Q77" s="14"/>
      <c r="R77" s="47"/>
      <c r="S77" s="14"/>
      <c r="T77" s="14">
        <v>124.62</v>
      </c>
      <c r="U77" s="13"/>
      <c r="V77" s="13"/>
      <c r="W77" s="13"/>
    </row>
    <row r="78" spans="1:23" x14ac:dyDescent="0.2">
      <c r="A78" s="2">
        <v>43868</v>
      </c>
      <c r="B78" s="2">
        <v>43861</v>
      </c>
      <c r="C78" s="2" t="s">
        <v>48</v>
      </c>
      <c r="E78">
        <v>28510.31</v>
      </c>
      <c r="F78">
        <v>13044.12</v>
      </c>
      <c r="G78">
        <f t="shared" si="0"/>
        <v>41554.43</v>
      </c>
      <c r="H78" s="16" t="s">
        <v>56</v>
      </c>
      <c r="I78" t="s">
        <v>22</v>
      </c>
      <c r="J78">
        <v>4.2392110000000001</v>
      </c>
      <c r="K78" s="6">
        <v>124.2283</v>
      </c>
      <c r="L78" s="6"/>
      <c r="Q78" s="6"/>
      <c r="R78" s="44"/>
      <c r="S78" s="6"/>
    </row>
    <row r="79" spans="1:23" x14ac:dyDescent="0.2">
      <c r="A79" s="2">
        <v>43896</v>
      </c>
      <c r="B79" s="2">
        <v>43890</v>
      </c>
      <c r="C79" s="2" t="s">
        <v>48</v>
      </c>
      <c r="E79">
        <v>28510.31</v>
      </c>
      <c r="F79">
        <v>13044.12</v>
      </c>
      <c r="G79">
        <f t="shared" si="0"/>
        <v>41554.43</v>
      </c>
      <c r="H79" s="16" t="s">
        <v>56</v>
      </c>
      <c r="I79" t="s">
        <v>22</v>
      </c>
      <c r="J79">
        <v>4.8900160000000001</v>
      </c>
      <c r="K79" s="6">
        <v>107.17959999999999</v>
      </c>
      <c r="L79" s="6"/>
      <c r="Q79" s="6"/>
      <c r="R79" s="44"/>
      <c r="S79" s="6"/>
    </row>
    <row r="80" spans="1:23" x14ac:dyDescent="0.2">
      <c r="A80" s="2">
        <v>43930</v>
      </c>
      <c r="B80" s="2">
        <v>43921</v>
      </c>
      <c r="C80" s="2" t="s">
        <v>48</v>
      </c>
      <c r="E80">
        <v>28510.31</v>
      </c>
      <c r="F80">
        <v>13044.12</v>
      </c>
      <c r="G80">
        <f t="shared" si="0"/>
        <v>41554.43</v>
      </c>
      <c r="H80" s="16" t="s">
        <v>56</v>
      </c>
      <c r="I80" t="s">
        <v>22</v>
      </c>
      <c r="J80">
        <v>4.658353</v>
      </c>
      <c r="K80" s="6">
        <v>107.6067</v>
      </c>
      <c r="L80" s="6"/>
      <c r="Q80" s="6"/>
      <c r="R80" s="44"/>
      <c r="S80" s="6"/>
    </row>
    <row r="81" spans="1:23" x14ac:dyDescent="0.2">
      <c r="A81" s="2">
        <v>43958</v>
      </c>
      <c r="B81" s="2">
        <v>43951</v>
      </c>
      <c r="C81" s="2" t="s">
        <v>49</v>
      </c>
      <c r="E81">
        <v>31443.86</v>
      </c>
      <c r="F81">
        <v>14217.54</v>
      </c>
      <c r="G81">
        <f t="shared" si="0"/>
        <v>45661.4</v>
      </c>
      <c r="H81" s="16" t="s">
        <v>56</v>
      </c>
      <c r="I81" t="s">
        <v>22</v>
      </c>
      <c r="J81">
        <v>5.1995529999999999</v>
      </c>
      <c r="K81" s="6">
        <v>107.6054</v>
      </c>
      <c r="L81" s="6"/>
      <c r="Q81" s="6"/>
      <c r="R81" s="44"/>
      <c r="S81" s="6"/>
    </row>
    <row r="82" spans="1:23" x14ac:dyDescent="0.2">
      <c r="A82" s="9">
        <v>43987</v>
      </c>
      <c r="B82" s="9"/>
      <c r="C82" s="9" t="s">
        <v>49</v>
      </c>
      <c r="D82" s="10"/>
      <c r="E82" s="10"/>
      <c r="F82" s="10"/>
      <c r="G82" s="10">
        <f>J82*K82*R82</f>
        <v>18932.761396266564</v>
      </c>
      <c r="H82" s="10" t="s">
        <v>58</v>
      </c>
      <c r="I82" s="10" t="s">
        <v>32</v>
      </c>
      <c r="J82" s="10">
        <v>1.9208810000000001</v>
      </c>
      <c r="K82" s="7">
        <v>115.61360000000001</v>
      </c>
      <c r="L82" s="7"/>
      <c r="M82" s="10"/>
      <c r="N82" s="10"/>
      <c r="O82" s="10"/>
      <c r="P82" s="10"/>
      <c r="Q82" s="7"/>
      <c r="R82" s="46">
        <v>85.251999999999995</v>
      </c>
      <c r="S82" s="7"/>
      <c r="T82" s="10"/>
      <c r="U82" s="10"/>
      <c r="V82" s="10"/>
      <c r="W82" s="10"/>
    </row>
    <row r="83" spans="1:23" x14ac:dyDescent="0.2">
      <c r="A83" s="2">
        <v>43991</v>
      </c>
      <c r="B83" s="2">
        <v>43982</v>
      </c>
      <c r="C83" s="2" t="s">
        <v>49</v>
      </c>
      <c r="E83">
        <v>31443.86</v>
      </c>
      <c r="F83">
        <v>14217.54</v>
      </c>
      <c r="G83">
        <f t="shared" si="0"/>
        <v>45661.4</v>
      </c>
      <c r="H83" s="16" t="s">
        <v>56</v>
      </c>
      <c r="I83" t="s">
        <v>22</v>
      </c>
      <c r="J83">
        <v>4.4893840000000003</v>
      </c>
      <c r="K83" s="6">
        <v>120.93640000000001</v>
      </c>
      <c r="L83" s="6"/>
      <c r="Q83" s="6"/>
      <c r="R83" s="44"/>
      <c r="S83" s="6"/>
    </row>
    <row r="84" spans="1:23" x14ac:dyDescent="0.2">
      <c r="A84" s="2">
        <v>44021</v>
      </c>
      <c r="B84" s="2">
        <v>44012</v>
      </c>
      <c r="C84" s="2" t="s">
        <v>49</v>
      </c>
      <c r="E84">
        <v>31443.86</v>
      </c>
      <c r="F84">
        <v>14217.54</v>
      </c>
      <c r="G84">
        <f t="shared" si="0"/>
        <v>45661.4</v>
      </c>
      <c r="H84" s="16" t="s">
        <v>56</v>
      </c>
      <c r="I84" t="s">
        <v>22</v>
      </c>
      <c r="J84">
        <v>3.9000880000000002</v>
      </c>
      <c r="K84" s="6">
        <v>138.35069999999999</v>
      </c>
      <c r="L84" s="6"/>
      <c r="Q84" s="6"/>
      <c r="R84" s="44"/>
      <c r="S84" s="6"/>
    </row>
    <row r="85" spans="1:23" x14ac:dyDescent="0.2">
      <c r="A85" s="2">
        <v>44050</v>
      </c>
      <c r="B85" s="2">
        <v>44043</v>
      </c>
      <c r="C85" s="2" t="s">
        <v>49</v>
      </c>
      <c r="E85">
        <v>31443.86</v>
      </c>
      <c r="F85">
        <v>14217.54</v>
      </c>
      <c r="G85">
        <f t="shared" si="0"/>
        <v>45661.4</v>
      </c>
      <c r="H85" s="16" t="s">
        <v>56</v>
      </c>
      <c r="I85" t="s">
        <v>22</v>
      </c>
      <c r="J85">
        <v>3.7664979999999999</v>
      </c>
      <c r="K85" s="6">
        <v>136.77690000000001</v>
      </c>
      <c r="L85" s="6"/>
      <c r="Q85" s="6"/>
      <c r="R85" s="44"/>
      <c r="S85" s="6"/>
    </row>
    <row r="86" spans="1:23" x14ac:dyDescent="0.2">
      <c r="A86" s="2">
        <v>44083</v>
      </c>
      <c r="B86" s="2">
        <v>44074</v>
      </c>
      <c r="C86" s="2" t="s">
        <v>49</v>
      </c>
      <c r="E86">
        <v>31443.86</v>
      </c>
      <c r="F86">
        <v>14217.54</v>
      </c>
      <c r="G86">
        <f t="shared" si="0"/>
        <v>45661.4</v>
      </c>
      <c r="H86" s="16" t="s">
        <v>56</v>
      </c>
      <c r="I86" t="s">
        <v>22</v>
      </c>
      <c r="J86">
        <v>3.8555220000000001</v>
      </c>
      <c r="K86" s="6">
        <v>135.4006</v>
      </c>
      <c r="L86" s="6"/>
      <c r="Q86" s="6"/>
      <c r="R86" s="44"/>
      <c r="S86" s="6"/>
    </row>
    <row r="87" spans="1:23" x14ac:dyDescent="0.2">
      <c r="A87" s="2">
        <v>44113</v>
      </c>
      <c r="B87" s="2">
        <v>44104</v>
      </c>
      <c r="C87" s="2" t="s">
        <v>49</v>
      </c>
      <c r="E87">
        <v>31443.86</v>
      </c>
      <c r="F87">
        <v>14217.54</v>
      </c>
      <c r="G87">
        <f t="shared" si="0"/>
        <v>45661.4</v>
      </c>
      <c r="H87" s="16" t="s">
        <v>56</v>
      </c>
      <c r="I87" t="s">
        <v>22</v>
      </c>
      <c r="J87">
        <v>3.9909180000000002</v>
      </c>
      <c r="K87" s="6">
        <v>132.57849999999999</v>
      </c>
      <c r="L87" s="6"/>
      <c r="Q87" s="6"/>
      <c r="R87" s="44"/>
      <c r="S87" s="6"/>
    </row>
    <row r="88" spans="1:23" x14ac:dyDescent="0.2">
      <c r="A88" s="2">
        <v>44144</v>
      </c>
      <c r="B88" s="2">
        <v>44135</v>
      </c>
      <c r="C88" s="2" t="s">
        <v>49</v>
      </c>
      <c r="E88">
        <v>31443.86</v>
      </c>
      <c r="F88">
        <v>14217.54</v>
      </c>
      <c r="G88">
        <f t="shared" si="0"/>
        <v>45661.4</v>
      </c>
      <c r="H88" s="16" t="s">
        <v>56</v>
      </c>
      <c r="I88" t="s">
        <v>22</v>
      </c>
      <c r="J88">
        <v>5.1963869999999996</v>
      </c>
      <c r="K88" s="6">
        <v>100.872</v>
      </c>
      <c r="L88" s="6"/>
      <c r="Q88" s="6"/>
      <c r="R88" s="44"/>
      <c r="S88" s="6"/>
    </row>
    <row r="89" spans="1:23" x14ac:dyDescent="0.2">
      <c r="A89" s="2">
        <v>44173</v>
      </c>
      <c r="B89" s="2">
        <v>44165</v>
      </c>
      <c r="C89" s="2" t="s">
        <v>49</v>
      </c>
      <c r="E89">
        <v>31443.86</v>
      </c>
      <c r="F89">
        <v>14217.54</v>
      </c>
      <c r="G89">
        <f t="shared" si="0"/>
        <v>45661.4</v>
      </c>
      <c r="H89" s="16" t="s">
        <v>56</v>
      </c>
      <c r="I89" t="s">
        <v>22</v>
      </c>
      <c r="J89">
        <v>5.0818960000000004</v>
      </c>
      <c r="K89" s="6">
        <v>101.26139999999999</v>
      </c>
      <c r="L89" s="6"/>
      <c r="Q89" s="6"/>
      <c r="R89" s="44"/>
      <c r="S89" s="6"/>
    </row>
    <row r="90" spans="1:23" x14ac:dyDescent="0.2">
      <c r="A90" s="2"/>
      <c r="B90" s="2"/>
      <c r="C90" s="2"/>
      <c r="K90" s="5"/>
      <c r="L90" s="5"/>
      <c r="Q90" s="5"/>
      <c r="R90" s="48"/>
      <c r="S90" s="5"/>
    </row>
    <row r="91" spans="1:23" x14ac:dyDescent="0.2">
      <c r="A91" s="2"/>
      <c r="K91" s="5"/>
      <c r="L91" s="5"/>
      <c r="Q91" s="5"/>
      <c r="R91" s="48"/>
      <c r="S91" s="5"/>
    </row>
    <row r="92" spans="1:23" x14ac:dyDescent="0.2">
      <c r="K92" s="5"/>
      <c r="L92" s="5"/>
      <c r="Q92" s="5"/>
      <c r="R92" s="48"/>
      <c r="S92" s="5"/>
    </row>
    <row r="93" spans="1:23" x14ac:dyDescent="0.2">
      <c r="K93" s="5"/>
      <c r="L93" s="5"/>
      <c r="Q93" s="5"/>
      <c r="R93" s="48"/>
      <c r="S93" s="5"/>
    </row>
    <row r="94" spans="1:23" x14ac:dyDescent="0.2">
      <c r="K94" s="5"/>
      <c r="L94" s="5"/>
      <c r="Q94" s="5"/>
      <c r="R94" s="48"/>
      <c r="S94" s="5"/>
    </row>
    <row r="95" spans="1:23" x14ac:dyDescent="0.2">
      <c r="K95" s="5"/>
      <c r="L95" s="5"/>
      <c r="Q95" s="5"/>
      <c r="R95" s="48"/>
      <c r="S95" s="5"/>
    </row>
    <row r="96" spans="1:23" x14ac:dyDescent="0.2">
      <c r="K96" s="5"/>
      <c r="L96" s="5"/>
      <c r="Q96" s="5"/>
      <c r="R96" s="48"/>
      <c r="S96" s="5"/>
    </row>
    <row r="97" spans="11:19" x14ac:dyDescent="0.2">
      <c r="K97" s="5"/>
      <c r="L97" s="5"/>
      <c r="Q97" s="5"/>
      <c r="R97" s="48"/>
      <c r="S97" s="5"/>
    </row>
    <row r="98" spans="11:19" x14ac:dyDescent="0.2">
      <c r="K98" s="5"/>
      <c r="L98" s="5"/>
      <c r="Q98" s="5"/>
      <c r="R98" s="48"/>
      <c r="S98" s="5"/>
    </row>
    <row r="99" spans="11:19" x14ac:dyDescent="0.2">
      <c r="K99" s="5"/>
      <c r="L99" s="5"/>
      <c r="Q99" s="5"/>
      <c r="R99" s="48"/>
      <c r="S99" s="5"/>
    </row>
  </sheetData>
  <autoFilter ref="A1:W89" xr:uid="{A8217FB2-8F0C-8F46-BA95-5F1133ED7E3D}"/>
  <pageMargins left="0.7" right="0.7" top="0.75" bottom="0.75" header="0.3" footer="0.3"/>
  <ignoredErrors>
    <ignoredError sqref="G83:G89 G10:G16 G18:G29 G78:G81 G55 G57:G61 G67 G72:G73 G39:G48 G3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55A0-99BB-0D4F-B128-F364518FA703}">
  <dimension ref="A1:M48"/>
  <sheetViews>
    <sheetView workbookViewId="0">
      <pane ySplit="1" topLeftCell="A2" activePane="bottomLeft" state="frozen"/>
      <selection pane="bottomLeft" activeCell="H47" sqref="H47"/>
    </sheetView>
  </sheetViews>
  <sheetFormatPr baseColWidth="10" defaultRowHeight="16" x14ac:dyDescent="0.2"/>
  <cols>
    <col min="1" max="1" width="9.83203125" customWidth="1"/>
    <col min="2" max="2" width="10" customWidth="1"/>
    <col min="3" max="3" width="20.1640625" customWidth="1"/>
    <col min="4" max="4" width="13.5" customWidth="1"/>
    <col min="5" max="5" width="15" customWidth="1"/>
    <col min="6" max="6" width="15.83203125" customWidth="1"/>
    <col min="7" max="7" width="13.83203125" customWidth="1"/>
    <col min="8" max="8" width="15" customWidth="1"/>
    <col min="9" max="9" width="30.6640625" customWidth="1"/>
    <col min="10" max="10" width="15.5" customWidth="1"/>
    <col min="11" max="11" width="21.5" customWidth="1"/>
    <col min="12" max="12" width="23.33203125" customWidth="1"/>
    <col min="13" max="13" width="22.5" customWidth="1"/>
  </cols>
  <sheetData>
    <row r="1" spans="1:13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>
        <v>69190</v>
      </c>
      <c r="C2" t="s">
        <v>13</v>
      </c>
      <c r="D2" t="s">
        <v>15</v>
      </c>
      <c r="E2" t="s">
        <v>16</v>
      </c>
      <c r="F2" t="s">
        <v>17</v>
      </c>
      <c r="G2" s="3">
        <v>42674</v>
      </c>
      <c r="H2">
        <v>40275.68</v>
      </c>
      <c r="I2">
        <v>0</v>
      </c>
      <c r="J2">
        <v>0</v>
      </c>
      <c r="K2">
        <v>0</v>
      </c>
      <c r="L2" t="s">
        <v>18</v>
      </c>
      <c r="M2">
        <v>0</v>
      </c>
    </row>
    <row r="3" spans="1:13" x14ac:dyDescent="0.2">
      <c r="A3" t="s">
        <v>12</v>
      </c>
      <c r="B3">
        <v>69190</v>
      </c>
      <c r="C3" t="s">
        <v>13</v>
      </c>
      <c r="D3" t="s">
        <v>15</v>
      </c>
      <c r="E3" t="s">
        <v>16</v>
      </c>
      <c r="F3" t="s">
        <v>17</v>
      </c>
      <c r="G3" s="3">
        <v>42704</v>
      </c>
      <c r="H3">
        <v>40275.68</v>
      </c>
      <c r="I3">
        <v>0</v>
      </c>
      <c r="J3">
        <v>0</v>
      </c>
      <c r="K3">
        <v>0</v>
      </c>
      <c r="L3" t="s">
        <v>18</v>
      </c>
      <c r="M3">
        <v>0</v>
      </c>
    </row>
    <row r="4" spans="1:13" x14ac:dyDescent="0.2">
      <c r="A4" t="s">
        <v>12</v>
      </c>
      <c r="B4">
        <v>69190</v>
      </c>
      <c r="C4" t="s">
        <v>13</v>
      </c>
      <c r="D4" t="s">
        <v>15</v>
      </c>
      <c r="E4" t="s">
        <v>16</v>
      </c>
      <c r="F4" t="s">
        <v>17</v>
      </c>
      <c r="G4" s="3">
        <v>42735</v>
      </c>
      <c r="H4">
        <v>40275.68</v>
      </c>
      <c r="I4">
        <v>0</v>
      </c>
      <c r="J4">
        <v>0</v>
      </c>
      <c r="K4">
        <v>0</v>
      </c>
      <c r="L4" t="s">
        <v>18</v>
      </c>
      <c r="M4">
        <v>0</v>
      </c>
    </row>
    <row r="5" spans="1:13" x14ac:dyDescent="0.2">
      <c r="A5" t="s">
        <v>12</v>
      </c>
      <c r="B5">
        <v>69190</v>
      </c>
      <c r="C5" t="s">
        <v>13</v>
      </c>
      <c r="D5" t="s">
        <v>15</v>
      </c>
      <c r="E5" t="s">
        <v>16</v>
      </c>
      <c r="F5" t="s">
        <v>17</v>
      </c>
      <c r="G5" s="3">
        <v>42766</v>
      </c>
      <c r="H5">
        <v>30551.090000000004</v>
      </c>
      <c r="I5">
        <v>0</v>
      </c>
      <c r="J5">
        <v>0</v>
      </c>
      <c r="K5">
        <v>0</v>
      </c>
      <c r="L5" t="s">
        <v>18</v>
      </c>
      <c r="M5">
        <v>0</v>
      </c>
    </row>
    <row r="6" spans="1:13" x14ac:dyDescent="0.2">
      <c r="A6" t="s">
        <v>12</v>
      </c>
      <c r="B6">
        <v>69190</v>
      </c>
      <c r="C6" t="s">
        <v>13</v>
      </c>
      <c r="D6" t="s">
        <v>15</v>
      </c>
      <c r="E6" t="s">
        <v>16</v>
      </c>
      <c r="F6" t="s">
        <v>17</v>
      </c>
      <c r="G6" s="3">
        <v>42794</v>
      </c>
      <c r="H6">
        <v>30461.090000000004</v>
      </c>
      <c r="I6">
        <v>0</v>
      </c>
      <c r="J6">
        <v>0</v>
      </c>
      <c r="K6">
        <v>0</v>
      </c>
      <c r="L6" t="s">
        <v>18</v>
      </c>
      <c r="M6">
        <v>0</v>
      </c>
    </row>
    <row r="7" spans="1:13" x14ac:dyDescent="0.2">
      <c r="A7" t="s">
        <v>12</v>
      </c>
      <c r="B7">
        <v>69190</v>
      </c>
      <c r="C7" t="s">
        <v>13</v>
      </c>
      <c r="D7" t="s">
        <v>15</v>
      </c>
      <c r="E7" t="s">
        <v>16</v>
      </c>
      <c r="F7" t="s">
        <v>17</v>
      </c>
      <c r="G7" s="3">
        <v>42825</v>
      </c>
      <c r="H7">
        <v>30461.090000000004</v>
      </c>
      <c r="I7">
        <v>0</v>
      </c>
      <c r="J7">
        <v>0</v>
      </c>
      <c r="K7">
        <v>0</v>
      </c>
      <c r="L7" t="s">
        <v>18</v>
      </c>
      <c r="M7">
        <v>0</v>
      </c>
    </row>
    <row r="8" spans="1:13" x14ac:dyDescent="0.2">
      <c r="A8" t="s">
        <v>12</v>
      </c>
      <c r="B8">
        <v>69190</v>
      </c>
      <c r="C8" t="s">
        <v>13</v>
      </c>
      <c r="D8" t="s">
        <v>15</v>
      </c>
      <c r="E8" t="s">
        <v>16</v>
      </c>
      <c r="F8" t="s">
        <v>17</v>
      </c>
      <c r="G8" s="3">
        <v>42853</v>
      </c>
      <c r="H8">
        <v>35111.83</v>
      </c>
      <c r="I8">
        <v>0</v>
      </c>
      <c r="J8">
        <v>0</v>
      </c>
      <c r="K8">
        <v>0</v>
      </c>
      <c r="L8" t="s">
        <v>18</v>
      </c>
      <c r="M8">
        <v>0</v>
      </c>
    </row>
    <row r="9" spans="1:13" x14ac:dyDescent="0.2">
      <c r="A9" t="s">
        <v>12</v>
      </c>
      <c r="B9">
        <v>69190</v>
      </c>
      <c r="C9" t="s">
        <v>13</v>
      </c>
      <c r="D9" t="s">
        <v>15</v>
      </c>
      <c r="E9" t="s">
        <v>16</v>
      </c>
      <c r="F9" t="s">
        <v>17</v>
      </c>
      <c r="G9" s="3">
        <v>42886</v>
      </c>
      <c r="H9">
        <v>35111.83</v>
      </c>
      <c r="I9">
        <v>0</v>
      </c>
      <c r="J9">
        <v>0</v>
      </c>
      <c r="K9">
        <v>0</v>
      </c>
      <c r="L9" t="s">
        <v>18</v>
      </c>
      <c r="M9">
        <v>0</v>
      </c>
    </row>
    <row r="10" spans="1:13" x14ac:dyDescent="0.2">
      <c r="A10" t="s">
        <v>12</v>
      </c>
      <c r="B10">
        <v>69190</v>
      </c>
      <c r="C10" t="s">
        <v>13</v>
      </c>
      <c r="D10" t="s">
        <v>15</v>
      </c>
      <c r="E10" t="s">
        <v>16</v>
      </c>
      <c r="F10" t="s">
        <v>17</v>
      </c>
      <c r="G10" s="3">
        <v>42916</v>
      </c>
      <c r="H10">
        <v>35111.83</v>
      </c>
      <c r="I10">
        <v>0</v>
      </c>
      <c r="J10">
        <v>0</v>
      </c>
      <c r="K10">
        <v>0</v>
      </c>
      <c r="L10" t="s">
        <v>18</v>
      </c>
      <c r="M10">
        <v>0</v>
      </c>
    </row>
    <row r="11" spans="1:13" x14ac:dyDescent="0.2">
      <c r="A11" t="s">
        <v>12</v>
      </c>
      <c r="B11">
        <v>69190</v>
      </c>
      <c r="C11" t="s">
        <v>13</v>
      </c>
      <c r="D11" t="s">
        <v>15</v>
      </c>
      <c r="E11" t="s">
        <v>16</v>
      </c>
      <c r="F11" t="s">
        <v>17</v>
      </c>
      <c r="G11" s="3">
        <v>42947</v>
      </c>
      <c r="H11">
        <v>35111.83</v>
      </c>
      <c r="I11">
        <v>0</v>
      </c>
      <c r="J11">
        <v>0</v>
      </c>
      <c r="K11">
        <v>0</v>
      </c>
      <c r="L11" t="s">
        <v>18</v>
      </c>
      <c r="M11">
        <v>0</v>
      </c>
    </row>
    <row r="12" spans="1:13" x14ac:dyDescent="0.2">
      <c r="A12" t="s">
        <v>12</v>
      </c>
      <c r="B12">
        <v>69190</v>
      </c>
      <c r="C12" t="s">
        <v>13</v>
      </c>
      <c r="D12" t="s">
        <v>15</v>
      </c>
      <c r="E12" t="s">
        <v>16</v>
      </c>
      <c r="F12" t="s">
        <v>17</v>
      </c>
      <c r="G12" s="3">
        <v>42978</v>
      </c>
      <c r="H12">
        <v>35111.83</v>
      </c>
      <c r="I12">
        <v>0</v>
      </c>
      <c r="J12">
        <v>0</v>
      </c>
      <c r="K12">
        <v>0</v>
      </c>
      <c r="L12" t="s">
        <v>18</v>
      </c>
      <c r="M12">
        <v>0</v>
      </c>
    </row>
    <row r="13" spans="1:13" x14ac:dyDescent="0.2">
      <c r="A13" t="s">
        <v>12</v>
      </c>
      <c r="B13">
        <v>69190</v>
      </c>
      <c r="C13" t="s">
        <v>13</v>
      </c>
      <c r="D13" t="s">
        <v>15</v>
      </c>
      <c r="E13" t="s">
        <v>16</v>
      </c>
      <c r="F13" t="s">
        <v>17</v>
      </c>
      <c r="G13" s="3">
        <v>43008</v>
      </c>
      <c r="H13">
        <v>35111.83</v>
      </c>
      <c r="I13">
        <v>0</v>
      </c>
      <c r="J13">
        <v>0</v>
      </c>
      <c r="K13">
        <v>0</v>
      </c>
      <c r="L13" t="s">
        <v>18</v>
      </c>
      <c r="M13">
        <v>0</v>
      </c>
    </row>
    <row r="14" spans="1:13" x14ac:dyDescent="0.2">
      <c r="A14" t="s">
        <v>12</v>
      </c>
      <c r="B14">
        <v>69190</v>
      </c>
      <c r="C14" t="s">
        <v>13</v>
      </c>
      <c r="D14" t="s">
        <v>15</v>
      </c>
      <c r="E14" t="s">
        <v>16</v>
      </c>
      <c r="F14" t="s">
        <v>17</v>
      </c>
      <c r="G14" s="3">
        <v>43039</v>
      </c>
      <c r="H14">
        <v>35111.83</v>
      </c>
      <c r="I14">
        <v>0</v>
      </c>
      <c r="J14">
        <v>0</v>
      </c>
      <c r="K14">
        <v>0</v>
      </c>
      <c r="L14" t="s">
        <v>18</v>
      </c>
      <c r="M14">
        <v>0</v>
      </c>
    </row>
    <row r="15" spans="1:13" x14ac:dyDescent="0.2">
      <c r="A15" t="s">
        <v>12</v>
      </c>
      <c r="B15">
        <v>69190</v>
      </c>
      <c r="C15" t="s">
        <v>13</v>
      </c>
      <c r="D15" t="s">
        <v>15</v>
      </c>
      <c r="E15" t="s">
        <v>16</v>
      </c>
      <c r="F15" t="s">
        <v>17</v>
      </c>
      <c r="G15" s="3">
        <v>43069</v>
      </c>
      <c r="H15">
        <v>35111.83</v>
      </c>
      <c r="I15">
        <v>0</v>
      </c>
      <c r="J15">
        <v>0</v>
      </c>
      <c r="K15">
        <v>0</v>
      </c>
      <c r="L15" t="s">
        <v>18</v>
      </c>
      <c r="M15">
        <v>0</v>
      </c>
    </row>
    <row r="16" spans="1:13" x14ac:dyDescent="0.2">
      <c r="A16" t="s">
        <v>12</v>
      </c>
      <c r="B16">
        <v>69190</v>
      </c>
      <c r="C16" t="s">
        <v>13</v>
      </c>
      <c r="D16" t="s">
        <v>15</v>
      </c>
      <c r="E16" t="s">
        <v>16</v>
      </c>
      <c r="F16" t="s">
        <v>17</v>
      </c>
      <c r="G16" s="3">
        <v>43100</v>
      </c>
      <c r="H16">
        <v>35111.83</v>
      </c>
      <c r="I16">
        <v>0</v>
      </c>
      <c r="J16">
        <v>0</v>
      </c>
      <c r="K16">
        <v>0</v>
      </c>
      <c r="L16" t="s">
        <v>18</v>
      </c>
      <c r="M16">
        <v>0</v>
      </c>
    </row>
    <row r="17" spans="1:13" x14ac:dyDescent="0.2">
      <c r="A17" t="s">
        <v>12</v>
      </c>
      <c r="B17">
        <v>69190</v>
      </c>
      <c r="C17" t="s">
        <v>13</v>
      </c>
      <c r="D17" t="s">
        <v>15</v>
      </c>
      <c r="E17" t="s">
        <v>16</v>
      </c>
      <c r="F17" t="s">
        <v>17</v>
      </c>
      <c r="G17" s="3">
        <v>43131</v>
      </c>
      <c r="H17">
        <v>35077.120000000003</v>
      </c>
      <c r="I17">
        <v>0</v>
      </c>
      <c r="J17">
        <v>0</v>
      </c>
      <c r="K17">
        <v>0</v>
      </c>
      <c r="L17" t="s">
        <v>18</v>
      </c>
      <c r="M17">
        <v>0</v>
      </c>
    </row>
    <row r="18" spans="1:13" x14ac:dyDescent="0.2">
      <c r="A18" t="s">
        <v>12</v>
      </c>
      <c r="B18">
        <v>69190</v>
      </c>
      <c r="C18" t="s">
        <v>13</v>
      </c>
      <c r="D18" t="s">
        <v>15</v>
      </c>
      <c r="E18" t="s">
        <v>16</v>
      </c>
      <c r="F18" t="s">
        <v>17</v>
      </c>
      <c r="G18" s="3">
        <v>43159</v>
      </c>
      <c r="H18">
        <v>35077.120000000003</v>
      </c>
      <c r="I18">
        <v>0</v>
      </c>
      <c r="J18">
        <v>0</v>
      </c>
      <c r="K18">
        <v>0</v>
      </c>
      <c r="L18" t="s">
        <v>18</v>
      </c>
      <c r="M18">
        <v>0</v>
      </c>
    </row>
    <row r="19" spans="1:13" x14ac:dyDescent="0.2">
      <c r="A19" t="s">
        <v>12</v>
      </c>
      <c r="B19">
        <v>69190</v>
      </c>
      <c r="C19" t="s">
        <v>13</v>
      </c>
      <c r="D19" t="s">
        <v>15</v>
      </c>
      <c r="E19" t="s">
        <v>16</v>
      </c>
      <c r="F19" t="s">
        <v>17</v>
      </c>
      <c r="G19" s="3">
        <v>43190</v>
      </c>
      <c r="H19">
        <v>35077.120000000003</v>
      </c>
      <c r="I19">
        <v>0</v>
      </c>
      <c r="J19">
        <v>0</v>
      </c>
      <c r="K19">
        <v>0</v>
      </c>
      <c r="L19" t="s">
        <v>18</v>
      </c>
      <c r="M19">
        <v>0</v>
      </c>
    </row>
    <row r="20" spans="1:13" x14ac:dyDescent="0.2">
      <c r="A20" t="s">
        <v>12</v>
      </c>
      <c r="B20">
        <v>69190</v>
      </c>
      <c r="C20" t="s">
        <v>13</v>
      </c>
      <c r="D20" t="s">
        <v>15</v>
      </c>
      <c r="E20" t="s">
        <v>16</v>
      </c>
      <c r="F20" t="s">
        <v>17</v>
      </c>
      <c r="G20" s="3">
        <v>43220</v>
      </c>
      <c r="H20">
        <v>39046.39</v>
      </c>
      <c r="I20">
        <v>0</v>
      </c>
      <c r="J20">
        <v>0</v>
      </c>
      <c r="K20">
        <v>0</v>
      </c>
      <c r="L20" t="s">
        <v>18</v>
      </c>
      <c r="M20">
        <v>0</v>
      </c>
    </row>
    <row r="21" spans="1:13" x14ac:dyDescent="0.2">
      <c r="A21" t="s">
        <v>12</v>
      </c>
      <c r="B21">
        <v>69190</v>
      </c>
      <c r="C21" t="s">
        <v>13</v>
      </c>
      <c r="D21" t="s">
        <v>15</v>
      </c>
      <c r="E21" t="s">
        <v>16</v>
      </c>
      <c r="F21" t="s">
        <v>17</v>
      </c>
      <c r="G21" s="3">
        <v>43251</v>
      </c>
      <c r="H21">
        <v>39046.39</v>
      </c>
      <c r="I21">
        <v>0</v>
      </c>
      <c r="J21">
        <v>0</v>
      </c>
      <c r="K21">
        <v>0</v>
      </c>
      <c r="L21" t="s">
        <v>18</v>
      </c>
      <c r="M21">
        <v>0</v>
      </c>
    </row>
    <row r="22" spans="1:13" x14ac:dyDescent="0.2">
      <c r="A22" t="s">
        <v>12</v>
      </c>
      <c r="B22">
        <v>69190</v>
      </c>
      <c r="C22" t="s">
        <v>13</v>
      </c>
      <c r="D22" t="s">
        <v>15</v>
      </c>
      <c r="E22" t="s">
        <v>16</v>
      </c>
      <c r="F22" t="s">
        <v>17</v>
      </c>
      <c r="G22" s="3">
        <v>43281</v>
      </c>
      <c r="H22">
        <v>39046.39</v>
      </c>
      <c r="I22">
        <v>0</v>
      </c>
      <c r="J22">
        <v>0</v>
      </c>
      <c r="K22">
        <v>0</v>
      </c>
      <c r="L22" t="s">
        <v>18</v>
      </c>
      <c r="M22">
        <v>0</v>
      </c>
    </row>
    <row r="23" spans="1:13" x14ac:dyDescent="0.2">
      <c r="A23" t="s">
        <v>12</v>
      </c>
      <c r="B23">
        <v>69190</v>
      </c>
      <c r="C23" t="s">
        <v>13</v>
      </c>
      <c r="D23" t="s">
        <v>15</v>
      </c>
      <c r="E23" t="s">
        <v>16</v>
      </c>
      <c r="F23" t="s">
        <v>17</v>
      </c>
      <c r="G23" s="3">
        <v>43312</v>
      </c>
      <c r="H23">
        <v>39046.39</v>
      </c>
      <c r="I23">
        <v>0</v>
      </c>
      <c r="J23">
        <v>0</v>
      </c>
      <c r="K23">
        <v>0</v>
      </c>
      <c r="L23" t="s">
        <v>18</v>
      </c>
      <c r="M23">
        <v>0</v>
      </c>
    </row>
    <row r="24" spans="1:13" x14ac:dyDescent="0.2">
      <c r="A24" t="s">
        <v>12</v>
      </c>
      <c r="B24">
        <v>69190</v>
      </c>
      <c r="C24" t="s">
        <v>13</v>
      </c>
      <c r="D24" t="s">
        <v>15</v>
      </c>
      <c r="E24" t="s">
        <v>16</v>
      </c>
      <c r="F24" t="s">
        <v>17</v>
      </c>
      <c r="G24" s="3">
        <v>43343</v>
      </c>
      <c r="H24">
        <v>39046.39</v>
      </c>
      <c r="I24">
        <v>0</v>
      </c>
      <c r="J24">
        <v>0</v>
      </c>
      <c r="K24">
        <v>0</v>
      </c>
      <c r="L24" t="s">
        <v>18</v>
      </c>
      <c r="M24">
        <v>0</v>
      </c>
    </row>
    <row r="25" spans="1:13" x14ac:dyDescent="0.2">
      <c r="A25" t="s">
        <v>12</v>
      </c>
      <c r="B25">
        <v>69190</v>
      </c>
      <c r="C25" t="s">
        <v>13</v>
      </c>
      <c r="D25" t="s">
        <v>15</v>
      </c>
      <c r="E25" t="s">
        <v>16</v>
      </c>
      <c r="F25" t="s">
        <v>17</v>
      </c>
      <c r="G25" s="3">
        <v>43373</v>
      </c>
      <c r="H25">
        <v>39046.39</v>
      </c>
      <c r="I25">
        <v>0</v>
      </c>
      <c r="J25">
        <v>0</v>
      </c>
      <c r="K25">
        <v>0</v>
      </c>
      <c r="L25" t="s">
        <v>18</v>
      </c>
      <c r="M25">
        <v>0</v>
      </c>
    </row>
    <row r="26" spans="1:13" x14ac:dyDescent="0.2">
      <c r="A26" t="s">
        <v>12</v>
      </c>
      <c r="B26">
        <v>69190</v>
      </c>
      <c r="C26" t="s">
        <v>13</v>
      </c>
      <c r="D26" t="s">
        <v>15</v>
      </c>
      <c r="E26" t="s">
        <v>16</v>
      </c>
      <c r="F26" t="s">
        <v>17</v>
      </c>
      <c r="G26" s="3">
        <v>43404</v>
      </c>
      <c r="H26">
        <v>39046.39</v>
      </c>
      <c r="I26">
        <v>0</v>
      </c>
      <c r="J26">
        <v>0</v>
      </c>
      <c r="K26">
        <v>0</v>
      </c>
      <c r="L26" t="s">
        <v>18</v>
      </c>
      <c r="M26">
        <v>0</v>
      </c>
    </row>
    <row r="27" spans="1:13" x14ac:dyDescent="0.2">
      <c r="A27" t="s">
        <v>12</v>
      </c>
      <c r="B27">
        <v>69190</v>
      </c>
      <c r="C27" t="s">
        <v>13</v>
      </c>
      <c r="D27" t="s">
        <v>15</v>
      </c>
      <c r="E27" t="s">
        <v>16</v>
      </c>
      <c r="F27" t="s">
        <v>17</v>
      </c>
      <c r="G27" s="3">
        <v>43434</v>
      </c>
      <c r="H27">
        <v>39046.39</v>
      </c>
      <c r="I27">
        <v>0</v>
      </c>
      <c r="J27">
        <v>0</v>
      </c>
      <c r="K27">
        <v>0</v>
      </c>
      <c r="L27" t="s">
        <v>18</v>
      </c>
      <c r="M27">
        <v>0</v>
      </c>
    </row>
    <row r="28" spans="1:13" x14ac:dyDescent="0.2">
      <c r="A28" t="s">
        <v>12</v>
      </c>
      <c r="B28">
        <v>69190</v>
      </c>
      <c r="C28" t="s">
        <v>13</v>
      </c>
      <c r="D28" t="s">
        <v>15</v>
      </c>
      <c r="E28" t="s">
        <v>16</v>
      </c>
      <c r="F28" t="s">
        <v>17</v>
      </c>
      <c r="G28" s="3">
        <v>43465</v>
      </c>
      <c r="H28">
        <v>39046.39</v>
      </c>
      <c r="I28">
        <v>0</v>
      </c>
      <c r="J28">
        <v>0</v>
      </c>
      <c r="K28">
        <v>0</v>
      </c>
      <c r="L28" t="s">
        <v>18</v>
      </c>
      <c r="M28">
        <v>0</v>
      </c>
    </row>
    <row r="29" spans="1:13" x14ac:dyDescent="0.2">
      <c r="A29" t="s">
        <v>12</v>
      </c>
      <c r="B29">
        <v>69190</v>
      </c>
      <c r="C29" t="s">
        <v>13</v>
      </c>
      <c r="D29" t="s">
        <v>15</v>
      </c>
      <c r="E29" t="s">
        <v>16</v>
      </c>
      <c r="F29" t="s">
        <v>17</v>
      </c>
      <c r="G29" s="3">
        <v>43496</v>
      </c>
      <c r="H29">
        <v>39228.1</v>
      </c>
      <c r="I29">
        <v>0</v>
      </c>
      <c r="J29">
        <v>0</v>
      </c>
      <c r="K29">
        <v>0</v>
      </c>
      <c r="L29" t="s">
        <v>18</v>
      </c>
      <c r="M29">
        <v>0</v>
      </c>
    </row>
    <row r="30" spans="1:13" x14ac:dyDescent="0.2">
      <c r="A30" t="s">
        <v>12</v>
      </c>
      <c r="B30">
        <v>69190</v>
      </c>
      <c r="C30" t="s">
        <v>13</v>
      </c>
      <c r="D30" t="s">
        <v>15</v>
      </c>
      <c r="E30" t="s">
        <v>16</v>
      </c>
      <c r="F30" t="s">
        <v>17</v>
      </c>
      <c r="G30" s="3">
        <v>43524</v>
      </c>
      <c r="H30">
        <v>39228.1</v>
      </c>
      <c r="I30">
        <v>0</v>
      </c>
      <c r="J30">
        <v>0</v>
      </c>
      <c r="K30">
        <v>0</v>
      </c>
      <c r="L30" t="s">
        <v>18</v>
      </c>
      <c r="M30">
        <v>0</v>
      </c>
    </row>
    <row r="31" spans="1:13" x14ac:dyDescent="0.2">
      <c r="A31" t="s">
        <v>12</v>
      </c>
      <c r="B31">
        <v>69190</v>
      </c>
      <c r="C31" t="s">
        <v>13</v>
      </c>
      <c r="D31" t="s">
        <v>15</v>
      </c>
      <c r="E31" t="s">
        <v>16</v>
      </c>
      <c r="F31" t="s">
        <v>17</v>
      </c>
      <c r="G31" s="3">
        <v>43555</v>
      </c>
      <c r="H31">
        <v>39228.1</v>
      </c>
      <c r="I31">
        <v>0</v>
      </c>
      <c r="J31">
        <v>0</v>
      </c>
      <c r="K31">
        <v>0</v>
      </c>
      <c r="L31" t="s">
        <v>18</v>
      </c>
      <c r="M31">
        <v>0</v>
      </c>
    </row>
    <row r="32" spans="1:13" x14ac:dyDescent="0.2">
      <c r="A32" t="s">
        <v>12</v>
      </c>
      <c r="B32">
        <v>69190</v>
      </c>
      <c r="C32" t="s">
        <v>13</v>
      </c>
      <c r="D32" t="s">
        <v>15</v>
      </c>
      <c r="E32" t="s">
        <v>16</v>
      </c>
      <c r="F32" t="s">
        <v>17</v>
      </c>
      <c r="G32" s="3">
        <v>43585</v>
      </c>
      <c r="H32">
        <v>41561.43</v>
      </c>
      <c r="I32">
        <v>0</v>
      </c>
      <c r="J32">
        <v>0</v>
      </c>
      <c r="K32">
        <v>0</v>
      </c>
      <c r="L32" t="s">
        <v>18</v>
      </c>
      <c r="M32">
        <v>0</v>
      </c>
    </row>
    <row r="33" spans="1:13" x14ac:dyDescent="0.2">
      <c r="A33" t="s">
        <v>12</v>
      </c>
      <c r="B33">
        <v>69190</v>
      </c>
      <c r="C33" t="s">
        <v>13</v>
      </c>
      <c r="D33" t="s">
        <v>15</v>
      </c>
      <c r="E33" t="s">
        <v>16</v>
      </c>
      <c r="F33" t="s">
        <v>17</v>
      </c>
      <c r="G33" s="3">
        <v>43616</v>
      </c>
      <c r="H33">
        <v>41561.43</v>
      </c>
      <c r="I33">
        <v>0</v>
      </c>
      <c r="J33">
        <v>0</v>
      </c>
      <c r="K33">
        <v>0</v>
      </c>
      <c r="L33" t="s">
        <v>18</v>
      </c>
      <c r="M33">
        <v>0</v>
      </c>
    </row>
    <row r="34" spans="1:13" x14ac:dyDescent="0.2">
      <c r="A34" t="s">
        <v>12</v>
      </c>
      <c r="B34">
        <v>69190</v>
      </c>
      <c r="C34" t="s">
        <v>13</v>
      </c>
      <c r="D34" t="s">
        <v>15</v>
      </c>
      <c r="E34" t="s">
        <v>16</v>
      </c>
      <c r="F34" t="s">
        <v>17</v>
      </c>
      <c r="G34" s="3">
        <v>43646</v>
      </c>
      <c r="H34">
        <v>41561.43</v>
      </c>
      <c r="I34">
        <v>0</v>
      </c>
      <c r="J34">
        <v>0</v>
      </c>
      <c r="K34">
        <v>0</v>
      </c>
      <c r="L34" t="s">
        <v>18</v>
      </c>
      <c r="M34">
        <v>0</v>
      </c>
    </row>
    <row r="35" spans="1:13" x14ac:dyDescent="0.2">
      <c r="A35" t="s">
        <v>12</v>
      </c>
      <c r="B35">
        <v>69190</v>
      </c>
      <c r="C35" t="s">
        <v>13</v>
      </c>
      <c r="D35" t="s">
        <v>15</v>
      </c>
      <c r="E35" t="s">
        <v>16</v>
      </c>
      <c r="F35" t="s">
        <v>17</v>
      </c>
      <c r="G35" s="3">
        <v>43677</v>
      </c>
      <c r="H35">
        <v>41561.43</v>
      </c>
      <c r="I35">
        <v>0</v>
      </c>
      <c r="J35">
        <v>0</v>
      </c>
      <c r="K35">
        <v>0</v>
      </c>
      <c r="L35" t="s">
        <v>18</v>
      </c>
      <c r="M35">
        <v>0</v>
      </c>
    </row>
    <row r="36" spans="1:13" x14ac:dyDescent="0.2">
      <c r="A36" t="s">
        <v>12</v>
      </c>
      <c r="B36">
        <v>69190</v>
      </c>
      <c r="C36" t="s">
        <v>13</v>
      </c>
      <c r="D36" t="s">
        <v>15</v>
      </c>
      <c r="E36" t="s">
        <v>16</v>
      </c>
      <c r="F36" t="s">
        <v>17</v>
      </c>
      <c r="G36" s="3">
        <v>43708</v>
      </c>
      <c r="H36">
        <v>41561.43</v>
      </c>
      <c r="I36">
        <v>0</v>
      </c>
      <c r="J36">
        <v>0</v>
      </c>
      <c r="K36">
        <v>0</v>
      </c>
      <c r="L36" t="s">
        <v>18</v>
      </c>
      <c r="M36">
        <v>0</v>
      </c>
    </row>
    <row r="37" spans="1:13" x14ac:dyDescent="0.2">
      <c r="A37" t="s">
        <v>12</v>
      </c>
      <c r="B37">
        <v>69190</v>
      </c>
      <c r="C37" t="s">
        <v>13</v>
      </c>
      <c r="D37" t="s">
        <v>15</v>
      </c>
      <c r="E37" t="s">
        <v>16</v>
      </c>
      <c r="F37" t="s">
        <v>17</v>
      </c>
      <c r="G37" s="3">
        <v>43738</v>
      </c>
      <c r="H37">
        <v>41561.43</v>
      </c>
      <c r="I37">
        <v>0</v>
      </c>
      <c r="J37">
        <v>0</v>
      </c>
      <c r="K37">
        <v>0</v>
      </c>
      <c r="L37" t="s">
        <v>18</v>
      </c>
      <c r="M37">
        <v>0</v>
      </c>
    </row>
    <row r="38" spans="1:13" x14ac:dyDescent="0.2">
      <c r="A38" t="s">
        <v>12</v>
      </c>
      <c r="B38">
        <v>69190</v>
      </c>
      <c r="C38" t="s">
        <v>13</v>
      </c>
      <c r="D38" t="s">
        <v>15</v>
      </c>
      <c r="E38" t="s">
        <v>16</v>
      </c>
      <c r="F38" t="s">
        <v>17</v>
      </c>
      <c r="G38" s="3">
        <v>43769</v>
      </c>
      <c r="H38">
        <v>41561.43</v>
      </c>
      <c r="I38">
        <v>0</v>
      </c>
      <c r="J38">
        <v>0</v>
      </c>
      <c r="K38">
        <v>0</v>
      </c>
      <c r="L38" t="s">
        <v>18</v>
      </c>
      <c r="M38">
        <v>0</v>
      </c>
    </row>
    <row r="39" spans="1:13" x14ac:dyDescent="0.2">
      <c r="A39" t="s">
        <v>12</v>
      </c>
      <c r="B39">
        <v>69190</v>
      </c>
      <c r="C39" t="s">
        <v>13</v>
      </c>
      <c r="D39" t="s">
        <v>15</v>
      </c>
      <c r="E39" t="s">
        <v>16</v>
      </c>
      <c r="F39" t="s">
        <v>17</v>
      </c>
      <c r="G39" s="3">
        <v>43799</v>
      </c>
      <c r="H39">
        <v>41561.43</v>
      </c>
      <c r="I39">
        <v>0</v>
      </c>
      <c r="J39">
        <v>0</v>
      </c>
      <c r="K39">
        <v>0</v>
      </c>
      <c r="L39" t="s">
        <v>18</v>
      </c>
      <c r="M39">
        <v>0</v>
      </c>
    </row>
    <row r="40" spans="1:13" x14ac:dyDescent="0.2">
      <c r="A40" t="s">
        <v>12</v>
      </c>
      <c r="B40">
        <v>69190</v>
      </c>
      <c r="C40" t="s">
        <v>13</v>
      </c>
      <c r="D40" t="s">
        <v>15</v>
      </c>
      <c r="E40" t="s">
        <v>16</v>
      </c>
      <c r="F40" t="s">
        <v>17</v>
      </c>
      <c r="G40" s="3">
        <v>43830</v>
      </c>
      <c r="H40">
        <v>41561.43</v>
      </c>
      <c r="I40">
        <v>0</v>
      </c>
      <c r="J40">
        <v>0</v>
      </c>
      <c r="K40">
        <v>0</v>
      </c>
      <c r="L40" t="s">
        <v>18</v>
      </c>
      <c r="M40">
        <v>0</v>
      </c>
    </row>
    <row r="41" spans="1:13" x14ac:dyDescent="0.2">
      <c r="A41" t="s">
        <v>12</v>
      </c>
      <c r="B41">
        <v>69190</v>
      </c>
      <c r="C41" t="s">
        <v>13</v>
      </c>
      <c r="D41" t="s">
        <v>15</v>
      </c>
      <c r="E41" t="s">
        <v>16</v>
      </c>
      <c r="F41" t="s">
        <v>17</v>
      </c>
      <c r="G41" s="3">
        <v>43861</v>
      </c>
      <c r="H41">
        <v>41554.43</v>
      </c>
      <c r="I41">
        <v>0</v>
      </c>
      <c r="J41">
        <v>0</v>
      </c>
      <c r="K41">
        <v>0</v>
      </c>
      <c r="L41" t="s">
        <v>18</v>
      </c>
      <c r="M41">
        <v>0</v>
      </c>
    </row>
    <row r="42" spans="1:13" x14ac:dyDescent="0.2">
      <c r="A42" t="s">
        <v>12</v>
      </c>
      <c r="B42">
        <v>69190</v>
      </c>
      <c r="C42" t="s">
        <v>13</v>
      </c>
      <c r="D42" t="s">
        <v>15</v>
      </c>
      <c r="E42" t="s">
        <v>16</v>
      </c>
      <c r="F42" t="s">
        <v>17</v>
      </c>
      <c r="G42" s="3">
        <v>43890</v>
      </c>
      <c r="H42">
        <v>41554.43</v>
      </c>
      <c r="I42">
        <v>0</v>
      </c>
      <c r="J42">
        <v>0</v>
      </c>
      <c r="K42">
        <v>0</v>
      </c>
      <c r="L42" t="s">
        <v>18</v>
      </c>
      <c r="M42">
        <v>0</v>
      </c>
    </row>
    <row r="43" spans="1:13" x14ac:dyDescent="0.2">
      <c r="A43" t="s">
        <v>12</v>
      </c>
      <c r="B43">
        <v>69190</v>
      </c>
      <c r="C43" t="s">
        <v>13</v>
      </c>
      <c r="D43" t="s">
        <v>15</v>
      </c>
      <c r="E43" t="s">
        <v>16</v>
      </c>
      <c r="F43" t="s">
        <v>17</v>
      </c>
      <c r="G43" s="3">
        <v>43921</v>
      </c>
      <c r="H43">
        <v>41554.43</v>
      </c>
      <c r="I43">
        <v>0</v>
      </c>
      <c r="J43">
        <v>0</v>
      </c>
      <c r="K43">
        <v>0</v>
      </c>
      <c r="L43" t="s">
        <v>18</v>
      </c>
      <c r="M43">
        <v>0</v>
      </c>
    </row>
    <row r="44" spans="1:13" x14ac:dyDescent="0.2">
      <c r="A44" t="s">
        <v>12</v>
      </c>
      <c r="B44">
        <v>69190</v>
      </c>
      <c r="C44" t="s">
        <v>13</v>
      </c>
      <c r="D44" t="s">
        <v>15</v>
      </c>
      <c r="E44" t="s">
        <v>16</v>
      </c>
      <c r="F44" t="s">
        <v>17</v>
      </c>
      <c r="G44" s="3">
        <v>42880</v>
      </c>
      <c r="H44">
        <v>2693.8</v>
      </c>
      <c r="I44">
        <v>0</v>
      </c>
      <c r="J44" t="s">
        <v>161</v>
      </c>
      <c r="K44">
        <v>0</v>
      </c>
      <c r="L44" t="s">
        <v>18</v>
      </c>
      <c r="M44">
        <v>0</v>
      </c>
    </row>
    <row r="45" spans="1:13" x14ac:dyDescent="0.2">
      <c r="A45" t="s">
        <v>12</v>
      </c>
      <c r="B45">
        <v>69190</v>
      </c>
      <c r="C45" t="s">
        <v>13</v>
      </c>
      <c r="D45" t="s">
        <v>15</v>
      </c>
      <c r="E45" t="s">
        <v>16</v>
      </c>
      <c r="F45" t="s">
        <v>17</v>
      </c>
      <c r="G45" s="3">
        <v>43255</v>
      </c>
      <c r="H45">
        <v>8130.87</v>
      </c>
      <c r="I45">
        <v>0</v>
      </c>
      <c r="J45" t="s">
        <v>161</v>
      </c>
      <c r="K45">
        <v>0</v>
      </c>
      <c r="L45" t="s">
        <v>18</v>
      </c>
      <c r="M45">
        <v>0</v>
      </c>
    </row>
    <row r="46" spans="1:13" x14ac:dyDescent="0.2">
      <c r="A46" t="s">
        <v>12</v>
      </c>
      <c r="B46">
        <v>69190</v>
      </c>
      <c r="C46" t="s">
        <v>13</v>
      </c>
      <c r="D46" t="s">
        <v>15</v>
      </c>
      <c r="E46" t="s">
        <v>16</v>
      </c>
      <c r="F46" t="s">
        <v>17</v>
      </c>
      <c r="G46" s="3">
        <v>43616</v>
      </c>
      <c r="H46" s="16">
        <v>13875.818402476798</v>
      </c>
      <c r="I46">
        <v>650.73</v>
      </c>
      <c r="J46" t="s">
        <v>161</v>
      </c>
      <c r="K46">
        <v>650.73</v>
      </c>
      <c r="L46" t="s">
        <v>18</v>
      </c>
      <c r="M46">
        <v>0</v>
      </c>
    </row>
    <row r="47" spans="1:13" x14ac:dyDescent="0.2">
      <c r="A47" t="s">
        <v>12</v>
      </c>
      <c r="B47">
        <v>69190</v>
      </c>
      <c r="C47" t="s">
        <v>13</v>
      </c>
      <c r="D47" t="s">
        <v>15</v>
      </c>
      <c r="E47" t="s">
        <v>16</v>
      </c>
      <c r="F47" t="s">
        <v>17</v>
      </c>
      <c r="G47" s="3">
        <v>43987</v>
      </c>
      <c r="H47" s="16">
        <v>18932.8</v>
      </c>
      <c r="I47">
        <v>0</v>
      </c>
      <c r="J47" t="s">
        <v>161</v>
      </c>
      <c r="K47">
        <v>0</v>
      </c>
      <c r="L47" t="s">
        <v>18</v>
      </c>
      <c r="M47">
        <v>0</v>
      </c>
    </row>
    <row r="48" spans="1:13" x14ac:dyDescent="0.2">
      <c r="G48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EDFB-0172-B149-94C6-D58FD1869642}">
  <dimension ref="A1:X82"/>
  <sheetViews>
    <sheetView zoomScale="111" workbookViewId="0">
      <selection activeCell="E13" sqref="E13"/>
    </sheetView>
  </sheetViews>
  <sheetFormatPr baseColWidth="10" defaultColWidth="8.83203125" defaultRowHeight="15" x14ac:dyDescent="0.2"/>
  <cols>
    <col min="1" max="1" width="11.33203125" style="26" customWidth="1"/>
    <col min="2" max="2" width="13.5" style="26" customWidth="1"/>
    <col min="3" max="3" width="17" style="26" customWidth="1"/>
    <col min="4" max="4" width="15.6640625" style="26" customWidth="1"/>
    <col min="5" max="5" width="21.5" style="26" customWidth="1"/>
    <col min="6" max="6" width="17" style="26" customWidth="1"/>
    <col min="7" max="7" width="16.5" style="26" customWidth="1"/>
    <col min="8" max="8" width="15.1640625" style="26" customWidth="1"/>
    <col min="9" max="9" width="15" style="27" customWidth="1"/>
    <col min="10" max="10" width="9.5" style="26" customWidth="1"/>
    <col min="11" max="11" width="14" style="26" customWidth="1"/>
    <col min="12" max="12" width="17" style="26" customWidth="1"/>
    <col min="13" max="13" width="15.6640625" style="26" customWidth="1"/>
    <col min="14" max="14" width="8.33203125" style="26" customWidth="1"/>
    <col min="15" max="15" width="15.33203125" style="26" customWidth="1"/>
    <col min="16" max="16" width="29.33203125" style="26" customWidth="1"/>
    <col min="17" max="17" width="10.6640625" style="26" customWidth="1"/>
    <col min="18" max="18" width="12" style="26" customWidth="1"/>
    <col min="19" max="19" width="17.6640625" style="26" customWidth="1"/>
    <col min="20" max="16384" width="8.83203125" style="26"/>
  </cols>
  <sheetData>
    <row r="1" spans="1:24" x14ac:dyDescent="0.2">
      <c r="A1" s="32" t="s">
        <v>103</v>
      </c>
      <c r="B1" s="32" t="s">
        <v>102</v>
      </c>
      <c r="C1" s="32" t="s">
        <v>69</v>
      </c>
      <c r="D1" s="32" t="s">
        <v>144</v>
      </c>
      <c r="E1" s="32" t="s">
        <v>143</v>
      </c>
      <c r="F1" s="32" t="s">
        <v>113</v>
      </c>
      <c r="G1" s="32" t="s">
        <v>142</v>
      </c>
      <c r="H1" s="32" t="s">
        <v>141</v>
      </c>
      <c r="I1" s="38" t="s">
        <v>19</v>
      </c>
      <c r="J1" s="32" t="s">
        <v>140</v>
      </c>
      <c r="K1" s="32" t="s">
        <v>139</v>
      </c>
      <c r="L1" s="32" t="s">
        <v>137</v>
      </c>
      <c r="M1" s="32" t="s">
        <v>20</v>
      </c>
      <c r="N1" s="32" t="s">
        <v>138</v>
      </c>
      <c r="O1" s="32" t="s">
        <v>137</v>
      </c>
      <c r="R1" s="26" t="s">
        <v>129</v>
      </c>
      <c r="S1" s="26" t="s">
        <v>136</v>
      </c>
    </row>
    <row r="2" spans="1:24" x14ac:dyDescent="0.2">
      <c r="A2" s="26">
        <v>2010</v>
      </c>
      <c r="B2" s="26" t="s">
        <v>94</v>
      </c>
      <c r="C2" s="33">
        <v>40410</v>
      </c>
      <c r="D2" s="26">
        <v>12</v>
      </c>
      <c r="E2" s="26">
        <v>35.119999999999997</v>
      </c>
      <c r="F2" s="26">
        <v>21.07</v>
      </c>
      <c r="G2" s="26">
        <v>59.6</v>
      </c>
      <c r="H2" s="26">
        <f t="shared" ref="H2:H9" si="0">E2*G2*D2</f>
        <v>25117.824000000001</v>
      </c>
      <c r="I2" s="27" t="s">
        <v>135</v>
      </c>
      <c r="J2" s="26">
        <v>15050</v>
      </c>
      <c r="K2" s="26">
        <v>9955</v>
      </c>
      <c r="L2" s="26" t="s">
        <v>129</v>
      </c>
      <c r="M2" s="26">
        <f t="shared" ref="M2:M9" si="1">J2+K2</f>
        <v>25005</v>
      </c>
      <c r="O2" s="26" t="s">
        <v>133</v>
      </c>
    </row>
    <row r="3" spans="1:24" ht="16" x14ac:dyDescent="0.2">
      <c r="A3" s="26">
        <v>2012</v>
      </c>
      <c r="B3" s="26" t="s">
        <v>94</v>
      </c>
      <c r="C3" s="33">
        <v>41047</v>
      </c>
      <c r="D3" s="26">
        <v>12</v>
      </c>
      <c r="E3" s="26">
        <v>46.02</v>
      </c>
      <c r="F3" s="26">
        <v>28.94</v>
      </c>
      <c r="G3" s="26">
        <v>72.040000000000006</v>
      </c>
      <c r="H3" s="26">
        <f t="shared" si="0"/>
        <v>39783.369600000005</v>
      </c>
      <c r="I3" s="27" t="s">
        <v>134</v>
      </c>
      <c r="J3" s="26">
        <v>23995</v>
      </c>
      <c r="K3" s="26">
        <v>13925</v>
      </c>
      <c r="L3" s="26" t="s">
        <v>129</v>
      </c>
      <c r="M3" s="26">
        <f t="shared" si="1"/>
        <v>37920</v>
      </c>
      <c r="O3" s="26" t="s">
        <v>133</v>
      </c>
      <c r="T3" s="37"/>
      <c r="U3" s="37"/>
      <c r="V3" s="37"/>
      <c r="X3" s="37"/>
    </row>
    <row r="4" spans="1:24" x14ac:dyDescent="0.2">
      <c r="A4" s="26">
        <v>2013</v>
      </c>
      <c r="B4" s="26" t="s">
        <v>94</v>
      </c>
      <c r="C4" s="33">
        <v>41500</v>
      </c>
      <c r="D4" s="26">
        <v>12</v>
      </c>
      <c r="E4" s="26">
        <v>53.95</v>
      </c>
      <c r="G4" s="26">
        <v>85</v>
      </c>
      <c r="H4" s="26">
        <f t="shared" si="0"/>
        <v>55029</v>
      </c>
      <c r="I4" s="27" t="s">
        <v>131</v>
      </c>
      <c r="J4" s="26">
        <v>32926</v>
      </c>
      <c r="K4" s="36">
        <v>21754</v>
      </c>
      <c r="L4" s="26" t="s">
        <v>129</v>
      </c>
      <c r="M4" s="26">
        <f t="shared" si="1"/>
        <v>54680</v>
      </c>
      <c r="O4" s="26" t="s">
        <v>133</v>
      </c>
    </row>
    <row r="5" spans="1:24" x14ac:dyDescent="0.2">
      <c r="A5" s="26">
        <v>2013</v>
      </c>
      <c r="B5" s="26" t="s">
        <v>132</v>
      </c>
      <c r="C5" s="33">
        <v>41508</v>
      </c>
      <c r="D5" s="26">
        <v>4</v>
      </c>
      <c r="E5" s="26">
        <v>56.29</v>
      </c>
      <c r="G5" s="26">
        <v>85</v>
      </c>
      <c r="H5" s="26">
        <f t="shared" si="0"/>
        <v>19138.599999999999</v>
      </c>
      <c r="I5" s="27" t="s">
        <v>131</v>
      </c>
      <c r="K5" s="26">
        <v>18958</v>
      </c>
      <c r="L5" s="26" t="s">
        <v>122</v>
      </c>
      <c r="M5" s="26">
        <f t="shared" si="1"/>
        <v>18958</v>
      </c>
    </row>
    <row r="6" spans="1:24" x14ac:dyDescent="0.2">
      <c r="A6" s="26">
        <v>2014</v>
      </c>
      <c r="B6" s="26" t="s">
        <v>94</v>
      </c>
      <c r="C6" s="33">
        <v>41775</v>
      </c>
      <c r="D6" s="26">
        <v>12</v>
      </c>
      <c r="E6" s="26">
        <v>55.45</v>
      </c>
      <c r="F6" s="26">
        <v>33.409999999999997</v>
      </c>
      <c r="G6" s="26">
        <v>76.13</v>
      </c>
      <c r="H6" s="26">
        <f t="shared" si="0"/>
        <v>50656.901999999995</v>
      </c>
      <c r="I6" s="27" t="s">
        <v>130</v>
      </c>
      <c r="J6" s="26">
        <v>32466</v>
      </c>
      <c r="K6" s="26">
        <v>20773</v>
      </c>
      <c r="L6" s="26" t="s">
        <v>129</v>
      </c>
      <c r="M6" s="26">
        <f t="shared" si="1"/>
        <v>53239</v>
      </c>
    </row>
    <row r="7" spans="1:24" x14ac:dyDescent="0.2">
      <c r="A7" s="26">
        <v>2015</v>
      </c>
      <c r="B7" s="26" t="s">
        <v>128</v>
      </c>
      <c r="C7" s="33">
        <v>42131</v>
      </c>
      <c r="D7" s="26">
        <v>12</v>
      </c>
      <c r="E7" s="26">
        <v>67.44</v>
      </c>
      <c r="G7" s="26">
        <v>71.94</v>
      </c>
      <c r="H7" s="26">
        <f t="shared" si="0"/>
        <v>58219.603199999998</v>
      </c>
      <c r="I7" s="27" t="s">
        <v>127</v>
      </c>
      <c r="K7" s="26">
        <v>95110</v>
      </c>
      <c r="L7" s="26" t="s">
        <v>122</v>
      </c>
      <c r="M7" s="26">
        <f t="shared" si="1"/>
        <v>95110</v>
      </c>
      <c r="N7" s="26">
        <v>37365</v>
      </c>
      <c r="O7" s="26" t="s">
        <v>125</v>
      </c>
    </row>
    <row r="8" spans="1:24" x14ac:dyDescent="0.2">
      <c r="A8" s="26">
        <v>2016</v>
      </c>
      <c r="B8" s="26" t="s">
        <v>93</v>
      </c>
      <c r="C8" s="33">
        <v>42598</v>
      </c>
      <c r="D8" s="26">
        <v>2</v>
      </c>
      <c r="E8" s="26">
        <v>78.64</v>
      </c>
      <c r="G8" s="26">
        <v>71.08</v>
      </c>
      <c r="H8" s="26">
        <f t="shared" si="0"/>
        <v>11179.4624</v>
      </c>
      <c r="I8" s="27" t="s">
        <v>126</v>
      </c>
      <c r="K8" s="26">
        <v>23522</v>
      </c>
      <c r="L8" s="26" t="s">
        <v>122</v>
      </c>
      <c r="M8" s="26">
        <f t="shared" si="1"/>
        <v>23522</v>
      </c>
      <c r="N8" s="26">
        <v>10194</v>
      </c>
      <c r="O8" s="26" t="s">
        <v>125</v>
      </c>
      <c r="S8" s="26" t="s">
        <v>124</v>
      </c>
    </row>
    <row r="9" spans="1:24" x14ac:dyDescent="0.2">
      <c r="A9" s="26">
        <v>2017</v>
      </c>
      <c r="B9" s="26" t="s">
        <v>92</v>
      </c>
      <c r="C9" s="33">
        <v>42861</v>
      </c>
      <c r="D9" s="26">
        <v>4</v>
      </c>
      <c r="E9" s="26">
        <v>93.45</v>
      </c>
      <c r="G9" s="26">
        <v>70.73</v>
      </c>
      <c r="H9" s="26">
        <f t="shared" si="0"/>
        <v>26438.874000000003</v>
      </c>
      <c r="I9" s="27" t="s">
        <v>123</v>
      </c>
      <c r="K9" s="26">
        <v>26377.200000000001</v>
      </c>
      <c r="L9" s="26" t="s">
        <v>122</v>
      </c>
      <c r="M9" s="26">
        <f t="shared" si="1"/>
        <v>26377.200000000001</v>
      </c>
    </row>
    <row r="10" spans="1:24" x14ac:dyDescent="0.2">
      <c r="B10" s="26" t="s">
        <v>20</v>
      </c>
      <c r="D10" s="26">
        <f>SUM(D2:D9)</f>
        <v>70</v>
      </c>
    </row>
    <row r="12" spans="1:24" x14ac:dyDescent="0.2">
      <c r="B12" s="32" t="s">
        <v>121</v>
      </c>
      <c r="C12" s="32" t="s">
        <v>105</v>
      </c>
      <c r="D12" s="32" t="s">
        <v>120</v>
      </c>
    </row>
    <row r="13" spans="1:24" x14ac:dyDescent="0.2">
      <c r="A13" s="26" t="s">
        <v>47</v>
      </c>
      <c r="B13" s="26">
        <v>280</v>
      </c>
      <c r="C13" s="33">
        <v>43266</v>
      </c>
      <c r="D13" s="26">
        <v>77.400000000000006</v>
      </c>
    </row>
    <row r="14" spans="1:24" x14ac:dyDescent="0.2">
      <c r="A14" s="32" t="s">
        <v>103</v>
      </c>
      <c r="B14" s="32" t="s">
        <v>102</v>
      </c>
      <c r="C14" s="32" t="s">
        <v>101</v>
      </c>
      <c r="D14" s="32" t="s">
        <v>100</v>
      </c>
      <c r="E14" s="32" t="s">
        <v>99</v>
      </c>
      <c r="F14" s="32" t="s">
        <v>119</v>
      </c>
      <c r="G14" s="32" t="s">
        <v>118</v>
      </c>
      <c r="H14" s="32" t="s">
        <v>109</v>
      </c>
      <c r="I14" s="32" t="s">
        <v>117</v>
      </c>
      <c r="K14" s="32" t="s">
        <v>103</v>
      </c>
      <c r="L14" s="32" t="s">
        <v>102</v>
      </c>
      <c r="M14" s="32" t="s">
        <v>116</v>
      </c>
      <c r="N14" s="32" t="s">
        <v>99</v>
      </c>
      <c r="O14" s="32" t="s">
        <v>115</v>
      </c>
    </row>
    <row r="15" spans="1:24" ht="19" customHeight="1" x14ac:dyDescent="0.2">
      <c r="A15" s="26">
        <v>2010</v>
      </c>
      <c r="B15" s="26" t="s">
        <v>94</v>
      </c>
      <c r="C15" s="26">
        <v>35.119999999999997</v>
      </c>
      <c r="D15" s="26">
        <v>69.84</v>
      </c>
      <c r="E15" s="26">
        <v>12</v>
      </c>
      <c r="F15" s="26">
        <f>(C15+D15)*E15*$D$13</f>
        <v>97486.848000000013</v>
      </c>
      <c r="G15" s="26">
        <v>25005</v>
      </c>
      <c r="H15" s="26">
        <v>167</v>
      </c>
      <c r="I15" s="26">
        <f>$B$13/H15*G15</f>
        <v>41924.55089820359</v>
      </c>
      <c r="K15" s="33">
        <v>43266</v>
      </c>
      <c r="L15" s="26" t="s">
        <v>57</v>
      </c>
      <c r="M15" s="26">
        <v>104.96</v>
      </c>
      <c r="N15" s="26">
        <v>50</v>
      </c>
      <c r="O15" s="26">
        <f>404415 - 227 - 227</f>
        <v>403961</v>
      </c>
    </row>
    <row r="16" spans="1:24" ht="19" customHeight="1" x14ac:dyDescent="0.2">
      <c r="A16" s="26">
        <v>2012</v>
      </c>
      <c r="B16" s="26" t="s">
        <v>94</v>
      </c>
      <c r="C16" s="26">
        <v>46.02</v>
      </c>
      <c r="D16" s="26">
        <v>58.94</v>
      </c>
      <c r="E16" s="26">
        <v>12</v>
      </c>
      <c r="F16" s="26">
        <f>(C16+D16)*E16*$D$13</f>
        <v>97486.848000000013</v>
      </c>
      <c r="G16" s="26">
        <v>37920</v>
      </c>
      <c r="H16" s="26">
        <v>200</v>
      </c>
      <c r="I16" s="26">
        <f>$B$13/H16*G16</f>
        <v>53088</v>
      </c>
      <c r="K16" s="35">
        <v>43580</v>
      </c>
      <c r="L16" s="26" t="s">
        <v>57</v>
      </c>
      <c r="M16" s="26">
        <v>114.22</v>
      </c>
      <c r="N16" s="26">
        <v>20</v>
      </c>
      <c r="O16" s="26">
        <v>173471.99</v>
      </c>
      <c r="P16" s="26">
        <f>O16/(M16*N16)</f>
        <v>75.937659779373135</v>
      </c>
    </row>
    <row r="17" spans="1:21" ht="19" customHeight="1" x14ac:dyDescent="0.2">
      <c r="A17" s="26">
        <v>2013</v>
      </c>
      <c r="B17" s="26" t="s">
        <v>94</v>
      </c>
      <c r="C17" s="26">
        <v>53.95</v>
      </c>
      <c r="D17" s="26">
        <v>51.01</v>
      </c>
      <c r="E17" s="26">
        <v>12</v>
      </c>
      <c r="F17" s="26">
        <f>(C17+D17)*E17*$D$13</f>
        <v>97486.848000000013</v>
      </c>
      <c r="G17" s="26">
        <v>54680</v>
      </c>
      <c r="H17" s="26">
        <v>220</v>
      </c>
      <c r="I17" s="26">
        <f>$B$13/H17*G17</f>
        <v>69592.727272727265</v>
      </c>
    </row>
    <row r="18" spans="1:21" ht="19" customHeight="1" x14ac:dyDescent="0.2">
      <c r="A18" s="26">
        <v>2013</v>
      </c>
      <c r="B18" s="26" t="s">
        <v>26</v>
      </c>
      <c r="C18" s="26">
        <v>56.29</v>
      </c>
      <c r="D18" s="26">
        <v>48.67</v>
      </c>
      <c r="E18" s="26">
        <v>4</v>
      </c>
      <c r="F18" s="26">
        <f>(C18+D18)*E18*$D$13</f>
        <v>32495.616000000005</v>
      </c>
      <c r="G18" s="26">
        <v>18958</v>
      </c>
      <c r="H18" s="26">
        <v>220</v>
      </c>
      <c r="I18" s="26">
        <f>$B$13/H18*G18</f>
        <v>24128.363636363636</v>
      </c>
    </row>
    <row r="19" spans="1:21" ht="19" customHeight="1" x14ac:dyDescent="0.2">
      <c r="A19" s="26">
        <v>2014</v>
      </c>
      <c r="B19" s="26" t="s">
        <v>94</v>
      </c>
      <c r="C19" s="26">
        <v>55.45</v>
      </c>
      <c r="D19" s="26">
        <v>49.51</v>
      </c>
      <c r="E19" s="26">
        <v>10</v>
      </c>
      <c r="F19" s="26">
        <f>(C19+D19)*E19*$D$13</f>
        <v>81239.040000000023</v>
      </c>
      <c r="G19" s="26">
        <f>M6*10/12</f>
        <v>44365.833333333336</v>
      </c>
      <c r="H19" s="26">
        <v>240</v>
      </c>
      <c r="I19" s="26">
        <f>$B$13/H19*G19</f>
        <v>51760.138888888898</v>
      </c>
      <c r="K19" s="26" t="s">
        <v>114</v>
      </c>
    </row>
    <row r="20" spans="1:21" ht="19" customHeight="1" x14ac:dyDescent="0.2">
      <c r="E20" s="31" t="s">
        <v>90</v>
      </c>
      <c r="F20" s="26">
        <f>SUM(F15:F19)</f>
        <v>406195.20000000007</v>
      </c>
      <c r="G20" s="26">
        <f>SUM(G15:G19)</f>
        <v>180928.83333333334</v>
      </c>
      <c r="I20" s="26">
        <f>SUM(I15:I19)</f>
        <v>240493.78069618341</v>
      </c>
      <c r="K20" s="32" t="s">
        <v>69</v>
      </c>
      <c r="L20" s="32" t="s">
        <v>102</v>
      </c>
      <c r="M20" s="32" t="s">
        <v>113</v>
      </c>
      <c r="N20" s="32" t="s">
        <v>99</v>
      </c>
      <c r="O20" s="32" t="s">
        <v>112</v>
      </c>
      <c r="P20" s="32" t="s">
        <v>111</v>
      </c>
      <c r="Q20" s="32" t="s">
        <v>110</v>
      </c>
      <c r="R20" s="32" t="s">
        <v>109</v>
      </c>
      <c r="S20" s="32" t="s">
        <v>108</v>
      </c>
      <c r="T20" s="32" t="s">
        <v>107</v>
      </c>
      <c r="U20" s="32" t="s">
        <v>106</v>
      </c>
    </row>
    <row r="21" spans="1:21" x14ac:dyDescent="0.2">
      <c r="A21" s="28"/>
      <c r="E21" s="31" t="s">
        <v>89</v>
      </c>
      <c r="G21" s="26">
        <f>404415 - 227 - 227</f>
        <v>403961</v>
      </c>
      <c r="I21" s="26"/>
      <c r="K21" s="34">
        <v>40633</v>
      </c>
      <c r="L21" s="26" t="s">
        <v>56</v>
      </c>
      <c r="M21" s="26">
        <v>373.9</v>
      </c>
      <c r="N21" s="26">
        <v>20</v>
      </c>
      <c r="O21" s="26">
        <v>186.58080000000001</v>
      </c>
      <c r="P21" s="34">
        <v>43294</v>
      </c>
      <c r="Q21" s="26">
        <v>-3746.384</v>
      </c>
      <c r="R21" s="26">
        <v>184</v>
      </c>
      <c r="S21" s="26">
        <f>M21*N21</f>
        <v>7478</v>
      </c>
      <c r="T21" s="26">
        <f>S21*B13/R21</f>
        <v>11379.565217391304</v>
      </c>
      <c r="U21" s="26">
        <f>T21-O21*N21</f>
        <v>7647.949217391304</v>
      </c>
    </row>
    <row r="22" spans="1:21" x14ac:dyDescent="0.2">
      <c r="A22" s="28"/>
      <c r="E22" s="31" t="s">
        <v>88</v>
      </c>
      <c r="G22" s="26">
        <f>G21-G20</f>
        <v>223032.16666666666</v>
      </c>
      <c r="I22" s="26">
        <f>G21-I20</f>
        <v>163467.21930381659</v>
      </c>
    </row>
    <row r="23" spans="1:21" x14ac:dyDescent="0.2">
      <c r="I23" s="26">
        <v>7647.949217391304</v>
      </c>
    </row>
    <row r="24" spans="1:21" x14ac:dyDescent="0.2">
      <c r="E24" s="26" t="s">
        <v>83</v>
      </c>
      <c r="G24" s="30">
        <v>404415</v>
      </c>
      <c r="I24" s="26"/>
      <c r="M24" s="26">
        <f>M21*N21</f>
        <v>7478</v>
      </c>
      <c r="O24" s="26">
        <f>O21*N21</f>
        <v>3731.616</v>
      </c>
    </row>
    <row r="25" spans="1:21" x14ac:dyDescent="0.2">
      <c r="E25" s="26" t="s">
        <v>84</v>
      </c>
      <c r="G25" s="26">
        <v>-227</v>
      </c>
      <c r="I25" s="26">
        <f>I22-I23</f>
        <v>155819.27008642527</v>
      </c>
    </row>
    <row r="26" spans="1:21" x14ac:dyDescent="0.2">
      <c r="E26" s="26" t="s">
        <v>84</v>
      </c>
      <c r="G26" s="26">
        <v>-227</v>
      </c>
      <c r="I26" s="26"/>
    </row>
    <row r="27" spans="1:21" x14ac:dyDescent="0.2">
      <c r="B27" s="32" t="s">
        <v>105</v>
      </c>
      <c r="I27" s="26"/>
    </row>
    <row r="28" spans="1:21" x14ac:dyDescent="0.2">
      <c r="B28" s="33">
        <v>43580</v>
      </c>
      <c r="I28" s="26"/>
    </row>
    <row r="29" spans="1:21" x14ac:dyDescent="0.2">
      <c r="A29" s="26" t="s">
        <v>48</v>
      </c>
      <c r="B29" s="26" t="s">
        <v>104</v>
      </c>
      <c r="C29" s="26">
        <f>O16/20</f>
        <v>8673.5995000000003</v>
      </c>
    </row>
    <row r="30" spans="1:21" x14ac:dyDescent="0.2">
      <c r="A30" s="32" t="s">
        <v>103</v>
      </c>
      <c r="B30" s="32" t="s">
        <v>102</v>
      </c>
      <c r="C30" s="32" t="s">
        <v>101</v>
      </c>
      <c r="D30" s="32" t="s">
        <v>100</v>
      </c>
      <c r="E30" s="32" t="s">
        <v>99</v>
      </c>
      <c r="F30" s="32" t="s">
        <v>98</v>
      </c>
      <c r="G30" s="32" t="s">
        <v>97</v>
      </c>
      <c r="H30" s="32" t="s">
        <v>96</v>
      </c>
      <c r="I30" s="32" t="s">
        <v>95</v>
      </c>
    </row>
    <row r="31" spans="1:21" x14ac:dyDescent="0.2">
      <c r="A31" s="26">
        <v>2014</v>
      </c>
      <c r="B31" s="26" t="s">
        <v>94</v>
      </c>
      <c r="C31" s="26">
        <v>55.45</v>
      </c>
      <c r="D31" s="26">
        <v>58.77</v>
      </c>
      <c r="E31" s="26">
        <v>2</v>
      </c>
      <c r="F31" s="26">
        <f>E31*D31</f>
        <v>117.54</v>
      </c>
      <c r="G31" s="26">
        <f>M6*2/12</f>
        <v>8873.1666666666661</v>
      </c>
      <c r="H31" s="26">
        <f>$C$29*E31</f>
        <v>17347.199000000001</v>
      </c>
      <c r="I31" s="26"/>
      <c r="L31" s="26">
        <v>240493.78069618341</v>
      </c>
      <c r="M31" s="26">
        <f>L31*B13/H15</f>
        <v>403223.10535887035</v>
      </c>
    </row>
    <row r="32" spans="1:21" x14ac:dyDescent="0.2">
      <c r="A32" s="26">
        <v>2015</v>
      </c>
      <c r="B32" s="26" t="s">
        <v>27</v>
      </c>
      <c r="C32" s="26">
        <v>67.44</v>
      </c>
      <c r="D32" s="26">
        <v>46.78</v>
      </c>
      <c r="E32" s="26">
        <v>12</v>
      </c>
      <c r="F32" s="26">
        <f>E32*D32</f>
        <v>561.36</v>
      </c>
      <c r="G32" s="26">
        <v>57458.879999999997</v>
      </c>
      <c r="H32" s="26">
        <f>$C$29*E32</f>
        <v>104083.194</v>
      </c>
      <c r="I32" s="26"/>
    </row>
    <row r="33" spans="1:12" x14ac:dyDescent="0.2">
      <c r="A33" s="26">
        <v>2016</v>
      </c>
      <c r="B33" s="26" t="s">
        <v>93</v>
      </c>
      <c r="C33" s="26">
        <v>78.64</v>
      </c>
      <c r="D33" s="26">
        <v>35.58</v>
      </c>
      <c r="E33" s="26">
        <v>2</v>
      </c>
      <c r="F33" s="26">
        <f>E33*D33</f>
        <v>71.16</v>
      </c>
      <c r="G33" s="26">
        <v>23522</v>
      </c>
      <c r="H33" s="26">
        <f>$C$29*E33</f>
        <v>17347.199000000001</v>
      </c>
      <c r="I33" s="26"/>
      <c r="L33" s="26">
        <f>F20-G24</f>
        <v>1780.2000000000698</v>
      </c>
    </row>
    <row r="34" spans="1:12" x14ac:dyDescent="0.2">
      <c r="A34" s="26">
        <v>2017</v>
      </c>
      <c r="B34" s="26" t="s">
        <v>92</v>
      </c>
      <c r="C34" s="26">
        <v>93.45</v>
      </c>
      <c r="D34" s="26">
        <v>20.77</v>
      </c>
      <c r="E34" s="26">
        <v>4</v>
      </c>
      <c r="F34" s="26">
        <f>E34*D34</f>
        <v>83.08</v>
      </c>
      <c r="G34" s="26">
        <v>26377.200000000001</v>
      </c>
      <c r="H34" s="26">
        <f>$C$29*E34</f>
        <v>34694.398000000001</v>
      </c>
      <c r="I34" s="26"/>
    </row>
    <row r="35" spans="1:12" x14ac:dyDescent="0.2">
      <c r="E35" s="31" t="s">
        <v>91</v>
      </c>
      <c r="F35" s="26">
        <f>SUM(F31:F34)</f>
        <v>833.14</v>
      </c>
      <c r="I35" s="26">
        <v>23</v>
      </c>
      <c r="J35" s="26">
        <f>F35-I35</f>
        <v>810.14</v>
      </c>
    </row>
    <row r="36" spans="1:12" x14ac:dyDescent="0.2">
      <c r="E36" s="31" t="s">
        <v>90</v>
      </c>
      <c r="G36" s="26">
        <f>SUM(G31:G34)</f>
        <v>116231.24666666666</v>
      </c>
      <c r="I36" s="26"/>
    </row>
    <row r="37" spans="1:12" x14ac:dyDescent="0.2">
      <c r="E37" s="31" t="s">
        <v>89</v>
      </c>
      <c r="G37" s="26">
        <v>173471.99</v>
      </c>
      <c r="I37" s="26"/>
    </row>
    <row r="38" spans="1:12" x14ac:dyDescent="0.2">
      <c r="E38" s="31" t="s">
        <v>88</v>
      </c>
      <c r="G38" s="26">
        <f>G37-G36</f>
        <v>57240.743333333332</v>
      </c>
      <c r="I38" s="26"/>
    </row>
    <row r="39" spans="1:12" x14ac:dyDescent="0.2">
      <c r="I39" s="26"/>
    </row>
    <row r="40" spans="1:12" x14ac:dyDescent="0.2">
      <c r="E40" s="30" t="s">
        <v>85</v>
      </c>
      <c r="G40" s="26">
        <f>J35*76.71</f>
        <v>62145.839399999997</v>
      </c>
      <c r="I40" s="26"/>
    </row>
    <row r="41" spans="1:12" x14ac:dyDescent="0.2">
      <c r="E41" s="30" t="s">
        <v>86</v>
      </c>
      <c r="I41" s="26"/>
    </row>
    <row r="42" spans="1:12" x14ac:dyDescent="0.2">
      <c r="E42" s="30" t="s">
        <v>87</v>
      </c>
      <c r="I42" s="26"/>
    </row>
    <row r="43" spans="1:12" x14ac:dyDescent="0.2">
      <c r="G43" s="26">
        <f>G40*10/100</f>
        <v>6214.5839399999995</v>
      </c>
      <c r="I43" s="26"/>
    </row>
    <row r="50" spans="1:1" x14ac:dyDescent="0.2">
      <c r="A50" s="28"/>
    </row>
    <row r="54" spans="1:1" x14ac:dyDescent="0.2">
      <c r="A54" s="29"/>
    </row>
    <row r="56" spans="1:1" x14ac:dyDescent="0.2">
      <c r="A56" s="29"/>
    </row>
    <row r="58" spans="1:1" x14ac:dyDescent="0.2">
      <c r="A58" s="29"/>
    </row>
    <row r="78" spans="1:1" x14ac:dyDescent="0.2">
      <c r="A78" s="28"/>
    </row>
    <row r="79" spans="1:1" x14ac:dyDescent="0.2">
      <c r="A79" s="28"/>
    </row>
    <row r="80" spans="1:1" x14ac:dyDescent="0.2">
      <c r="A80" s="28"/>
    </row>
    <row r="81" spans="1:1" x14ac:dyDescent="0.2">
      <c r="A81" s="28"/>
    </row>
    <row r="82" spans="1:1" x14ac:dyDescent="0.2">
      <c r="A82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E34A-7A7E-DF4B-89B4-EB3FBFBB6C2B}">
  <dimension ref="A1:S43"/>
  <sheetViews>
    <sheetView workbookViewId="0">
      <selection activeCell="E35" sqref="E35"/>
    </sheetView>
  </sheetViews>
  <sheetFormatPr baseColWidth="10" defaultRowHeight="15" x14ac:dyDescent="0.2"/>
  <cols>
    <col min="1" max="1" width="13.6640625" style="26" customWidth="1"/>
    <col min="2" max="2" width="15.5" style="26" customWidth="1"/>
    <col min="3" max="3" width="18.5" style="26" customWidth="1"/>
    <col min="4" max="4" width="12.83203125" style="26" customWidth="1"/>
    <col min="5" max="5" width="21.83203125" style="26" customWidth="1"/>
    <col min="6" max="6" width="16.6640625" style="26" customWidth="1"/>
    <col min="7" max="7" width="9.1640625" style="26" customWidth="1"/>
    <col min="8" max="8" width="10.83203125" style="26"/>
    <col min="9" max="9" width="16.6640625" style="26" customWidth="1"/>
    <col min="10" max="10" width="14.83203125" style="26" customWidth="1"/>
    <col min="11" max="12" width="8.83203125" style="26" customWidth="1"/>
    <col min="13" max="13" width="13.6640625" style="26" customWidth="1"/>
    <col min="14" max="14" width="24.6640625" style="26" customWidth="1"/>
    <col min="15" max="15" width="18.5" style="26" customWidth="1"/>
    <col min="16" max="16" width="16.6640625" style="26" customWidth="1"/>
    <col min="17" max="17" width="8.83203125" style="26" customWidth="1"/>
    <col min="18" max="16384" width="10.83203125" style="26"/>
  </cols>
  <sheetData>
    <row r="1" spans="1:18" ht="16" x14ac:dyDescent="0.2">
      <c r="A1" s="42" t="s">
        <v>25</v>
      </c>
      <c r="B1" s="42" t="s">
        <v>148</v>
      </c>
      <c r="C1" s="42" t="s">
        <v>147</v>
      </c>
      <c r="D1" s="42" t="s">
        <v>153</v>
      </c>
      <c r="E1" s="42" t="s">
        <v>152</v>
      </c>
      <c r="F1" s="42" t="s">
        <v>146</v>
      </c>
      <c r="G1" s="42" t="s">
        <v>34</v>
      </c>
      <c r="H1" s="42" t="s">
        <v>151</v>
      </c>
      <c r="I1" s="42" t="s">
        <v>150</v>
      </c>
      <c r="J1" s="42" t="s">
        <v>149</v>
      </c>
      <c r="K1" s="42" t="s">
        <v>137</v>
      </c>
      <c r="M1" s="42" t="s">
        <v>25</v>
      </c>
      <c r="N1" s="42" t="s">
        <v>148</v>
      </c>
      <c r="O1" s="42" t="s">
        <v>147</v>
      </c>
      <c r="P1" s="42" t="s">
        <v>146</v>
      </c>
      <c r="Q1" s="42" t="s">
        <v>34</v>
      </c>
      <c r="R1" s="43" t="s">
        <v>145</v>
      </c>
    </row>
    <row r="2" spans="1:18" x14ac:dyDescent="0.2">
      <c r="A2" s="33">
        <v>42684</v>
      </c>
      <c r="B2" s="26">
        <v>6.9836999999999998</v>
      </c>
      <c r="C2" s="26">
        <v>78.8994</v>
      </c>
      <c r="F2" s="26">
        <v>551.01</v>
      </c>
      <c r="M2" s="33">
        <v>43616</v>
      </c>
      <c r="N2" s="26">
        <v>1.5803199999999999</v>
      </c>
      <c r="O2" s="26">
        <v>113.09099999999999</v>
      </c>
      <c r="P2" s="26">
        <v>178.72</v>
      </c>
    </row>
    <row r="3" spans="1:18" x14ac:dyDescent="0.2">
      <c r="A3" s="33">
        <v>42863</v>
      </c>
      <c r="B3" s="26">
        <v>5.3132000000000001</v>
      </c>
      <c r="C3" s="26">
        <v>94.053600000000003</v>
      </c>
      <c r="F3" s="26">
        <v>499.73</v>
      </c>
      <c r="M3" s="33">
        <v>43255</v>
      </c>
      <c r="N3" s="26">
        <v>1.0838369999999999</v>
      </c>
      <c r="O3" s="26">
        <v>95.890799999999999</v>
      </c>
      <c r="P3" s="26">
        <v>103.93</v>
      </c>
      <c r="Q3" s="33"/>
    </row>
    <row r="4" spans="1:18" x14ac:dyDescent="0.2">
      <c r="A4" s="33">
        <v>42863</v>
      </c>
      <c r="B4" s="26">
        <v>5.3132000000000001</v>
      </c>
      <c r="C4" s="26">
        <v>94.053600000000003</v>
      </c>
      <c r="F4" s="26">
        <v>499.73</v>
      </c>
      <c r="M4" s="33">
        <v>42880</v>
      </c>
      <c r="N4" s="26">
        <v>0.3972</v>
      </c>
      <c r="O4" s="26">
        <v>93.826099999999997</v>
      </c>
      <c r="P4" s="26">
        <v>37.270000000000003</v>
      </c>
    </row>
    <row r="5" spans="1:18" x14ac:dyDescent="0.2">
      <c r="A5" s="33">
        <v>42880</v>
      </c>
      <c r="B5" s="26">
        <v>0.3972</v>
      </c>
      <c r="C5" s="26">
        <v>93.826099999999997</v>
      </c>
      <c r="F5" s="26">
        <v>37.270000000000003</v>
      </c>
      <c r="M5" s="33"/>
    </row>
    <row r="6" spans="1:18" x14ac:dyDescent="0.2">
      <c r="A6" s="33">
        <v>42894</v>
      </c>
      <c r="B6" s="26">
        <v>5.0789999999999997</v>
      </c>
      <c r="C6" s="26">
        <v>95.570700000000002</v>
      </c>
      <c r="F6" s="26">
        <v>485.41</v>
      </c>
      <c r="M6" s="33"/>
    </row>
    <row r="7" spans="1:18" x14ac:dyDescent="0.2">
      <c r="A7" s="33">
        <v>42894</v>
      </c>
      <c r="B7" s="26">
        <v>5.0789999999999997</v>
      </c>
      <c r="C7" s="26">
        <v>95.570700000000002</v>
      </c>
      <c r="F7" s="26">
        <v>485.41</v>
      </c>
      <c r="M7" s="33"/>
    </row>
    <row r="8" spans="1:18" x14ac:dyDescent="0.2">
      <c r="A8" s="33">
        <v>42922</v>
      </c>
      <c r="B8" s="26">
        <v>5.2263999999999999</v>
      </c>
      <c r="C8" s="26">
        <v>91.099900000000005</v>
      </c>
      <c r="F8" s="26">
        <v>476.13</v>
      </c>
      <c r="M8" s="33"/>
    </row>
    <row r="9" spans="1:18" x14ac:dyDescent="0.2">
      <c r="A9" s="33">
        <v>42922</v>
      </c>
      <c r="B9" s="26">
        <v>5.2263999999999999</v>
      </c>
      <c r="C9" s="26">
        <v>91.099900000000005</v>
      </c>
      <c r="F9" s="26">
        <v>476.13</v>
      </c>
      <c r="M9" s="33"/>
    </row>
    <row r="10" spans="1:18" x14ac:dyDescent="0.2">
      <c r="A10" s="33">
        <v>42955</v>
      </c>
      <c r="B10" s="26">
        <v>5.1432000000000002</v>
      </c>
      <c r="C10" s="26">
        <v>90.696399999999997</v>
      </c>
      <c r="F10" s="26">
        <v>466.47</v>
      </c>
      <c r="M10" s="33"/>
    </row>
    <row r="11" spans="1:18" x14ac:dyDescent="0.2">
      <c r="A11" s="33">
        <v>42955</v>
      </c>
      <c r="B11" s="26">
        <v>5.1432000000000002</v>
      </c>
      <c r="C11" s="26">
        <v>90.696399999999997</v>
      </c>
      <c r="F11" s="26">
        <v>466.47</v>
      </c>
      <c r="M11" s="33"/>
    </row>
    <row r="12" spans="1:18" x14ac:dyDescent="0.2">
      <c r="A12" s="33">
        <v>42985</v>
      </c>
      <c r="B12" s="26">
        <v>5.1806999999999999</v>
      </c>
      <c r="C12" s="26">
        <v>89.649699999999996</v>
      </c>
      <c r="F12" s="26">
        <v>464.45</v>
      </c>
      <c r="M12" s="33"/>
    </row>
    <row r="13" spans="1:18" x14ac:dyDescent="0.2">
      <c r="A13" s="33">
        <v>42985</v>
      </c>
      <c r="B13" s="26">
        <v>5.1806999999999999</v>
      </c>
      <c r="C13" s="26">
        <v>89.649699999999996</v>
      </c>
      <c r="F13" s="26">
        <v>464.45</v>
      </c>
      <c r="M13" s="33"/>
    </row>
    <row r="14" spans="1:18" x14ac:dyDescent="0.2">
      <c r="A14" s="33">
        <v>43017</v>
      </c>
      <c r="B14" s="26">
        <v>4.7986000000000004</v>
      </c>
      <c r="C14" s="26">
        <v>94.941299999999998</v>
      </c>
      <c r="F14" s="26">
        <v>455.59</v>
      </c>
      <c r="M14" s="33"/>
    </row>
    <row r="15" spans="1:18" x14ac:dyDescent="0.2">
      <c r="A15" s="33">
        <v>43047</v>
      </c>
      <c r="B15" s="26">
        <v>4.7103999999999999</v>
      </c>
      <c r="C15" s="26">
        <v>98.918400000000005</v>
      </c>
      <c r="F15" s="26">
        <v>465.95</v>
      </c>
      <c r="M15" s="33"/>
    </row>
    <row r="16" spans="1:18" x14ac:dyDescent="0.2">
      <c r="A16" s="33">
        <v>43077</v>
      </c>
      <c r="B16" s="26">
        <v>4.7695780000000001</v>
      </c>
      <c r="C16" s="26">
        <v>96.3733</v>
      </c>
      <c r="F16" s="26">
        <v>459.66</v>
      </c>
      <c r="M16" s="33"/>
    </row>
    <row r="17" spans="1:19" x14ac:dyDescent="0.2">
      <c r="A17" s="33">
        <v>43108</v>
      </c>
      <c r="B17" s="26">
        <v>4.7379369999999996</v>
      </c>
      <c r="C17" s="26">
        <v>96.738299999999995</v>
      </c>
      <c r="F17" s="26">
        <v>458.34</v>
      </c>
      <c r="M17" s="33"/>
    </row>
    <row r="18" spans="1:19" x14ac:dyDescent="0.2">
      <c r="A18" s="33">
        <v>43139</v>
      </c>
      <c r="B18" s="26">
        <v>5.1819160000000002</v>
      </c>
      <c r="C18" s="26">
        <v>85.489599999999996</v>
      </c>
      <c r="F18" s="26">
        <v>443</v>
      </c>
    </row>
    <row r="19" spans="1:19" x14ac:dyDescent="0.2">
      <c r="A19" s="33">
        <v>43167</v>
      </c>
      <c r="B19" s="26">
        <v>5.0675280000000003</v>
      </c>
      <c r="C19" s="26">
        <v>86.933899999999994</v>
      </c>
      <c r="F19" s="26">
        <v>440.54</v>
      </c>
    </row>
    <row r="20" spans="1:19" x14ac:dyDescent="0.2">
      <c r="A20" s="33">
        <v>43199</v>
      </c>
      <c r="B20" s="26">
        <v>4.9944889999999997</v>
      </c>
      <c r="C20" s="26">
        <v>87.466399999999993</v>
      </c>
      <c r="F20" s="26">
        <v>436.85</v>
      </c>
      <c r="M20" s="41"/>
      <c r="N20" s="40"/>
      <c r="O20" s="40"/>
      <c r="P20" s="41"/>
      <c r="Q20" s="40"/>
      <c r="R20" s="40"/>
      <c r="S20" s="39"/>
    </row>
    <row r="21" spans="1:19" x14ac:dyDescent="0.2">
      <c r="A21" s="33">
        <v>43229</v>
      </c>
      <c r="B21" s="26">
        <v>5.0398019999999999</v>
      </c>
      <c r="C21" s="26">
        <v>96.640699999999995</v>
      </c>
      <c r="F21" s="26">
        <v>487.05</v>
      </c>
      <c r="M21" s="41"/>
      <c r="N21" s="40"/>
      <c r="O21" s="40"/>
      <c r="P21" s="41"/>
      <c r="Q21" s="40"/>
      <c r="R21" s="40"/>
      <c r="S21" s="39"/>
    </row>
    <row r="22" spans="1:19" x14ac:dyDescent="0.2">
      <c r="A22" s="33">
        <v>43255</v>
      </c>
      <c r="B22" s="26">
        <v>1.0838369999999999</v>
      </c>
      <c r="C22" s="26">
        <v>95.890799999999999</v>
      </c>
      <c r="F22" s="26">
        <v>103.93</v>
      </c>
      <c r="M22" s="33"/>
    </row>
    <row r="23" spans="1:19" x14ac:dyDescent="0.2">
      <c r="A23" s="33">
        <v>43258</v>
      </c>
      <c r="B23" s="26">
        <v>4.9699489999999997</v>
      </c>
      <c r="C23" s="26">
        <v>99.699200000000005</v>
      </c>
      <c r="F23" s="26">
        <v>495.5</v>
      </c>
      <c r="M23" s="33"/>
    </row>
    <row r="24" spans="1:19" x14ac:dyDescent="0.2">
      <c r="A24" s="33">
        <v>43290</v>
      </c>
      <c r="B24" s="26">
        <v>4.8459159999999999</v>
      </c>
      <c r="C24" s="26">
        <v>100.9551</v>
      </c>
      <c r="F24" s="26">
        <v>489.22</v>
      </c>
      <c r="M24" s="33"/>
    </row>
    <row r="25" spans="1:19" x14ac:dyDescent="0.2">
      <c r="A25" s="33">
        <v>43320</v>
      </c>
      <c r="B25" s="26">
        <v>4.8494739999999998</v>
      </c>
      <c r="C25" s="26">
        <v>100.08920000000001</v>
      </c>
      <c r="F25" s="26">
        <v>485.38</v>
      </c>
      <c r="M25" s="33"/>
    </row>
    <row r="26" spans="1:19" x14ac:dyDescent="0.2">
      <c r="A26" s="33">
        <v>43350</v>
      </c>
      <c r="B26" s="26">
        <v>4.7271140000000003</v>
      </c>
      <c r="C26" s="26">
        <v>99.849500000000006</v>
      </c>
      <c r="F26" s="26">
        <v>472</v>
      </c>
      <c r="M26" s="33"/>
    </row>
    <row r="27" spans="1:19" x14ac:dyDescent="0.2">
      <c r="A27" s="33">
        <v>43382</v>
      </c>
      <c r="B27" s="26">
        <v>4.5449970000000004</v>
      </c>
      <c r="C27" s="26">
        <v>102.3785</v>
      </c>
      <c r="F27" s="26">
        <v>465.31</v>
      </c>
      <c r="M27" s="33"/>
    </row>
    <row r="28" spans="1:19" x14ac:dyDescent="0.2">
      <c r="A28" s="33">
        <v>43413</v>
      </c>
      <c r="B28" s="26">
        <v>4.918793</v>
      </c>
      <c r="C28" s="26">
        <v>94.8078</v>
      </c>
      <c r="F28" s="26">
        <v>466.34</v>
      </c>
      <c r="M28" s="33"/>
    </row>
    <row r="29" spans="1:19" x14ac:dyDescent="0.2">
      <c r="A29" s="33">
        <v>43441</v>
      </c>
      <c r="B29" s="26">
        <v>5.4935640000000001</v>
      </c>
      <c r="C29" s="26">
        <v>89.877899999999997</v>
      </c>
      <c r="F29" s="26">
        <v>493.75</v>
      </c>
      <c r="M29" s="33"/>
    </row>
    <row r="30" spans="1:19" x14ac:dyDescent="0.2">
      <c r="A30" s="33">
        <v>43474</v>
      </c>
      <c r="B30" s="26">
        <v>5.4914100000000001</v>
      </c>
      <c r="C30" s="26">
        <v>89.181100000000001</v>
      </c>
      <c r="F30" s="26">
        <v>489.73</v>
      </c>
      <c r="M30" s="33"/>
    </row>
    <row r="31" spans="1:19" x14ac:dyDescent="0.2">
      <c r="A31" s="33">
        <v>43504</v>
      </c>
      <c r="B31" s="26">
        <v>5.2319240000000002</v>
      </c>
      <c r="C31" s="26">
        <v>91.788399999999996</v>
      </c>
      <c r="F31" s="26">
        <v>480.23</v>
      </c>
      <c r="M31" s="33"/>
    </row>
    <row r="32" spans="1:19" x14ac:dyDescent="0.2">
      <c r="A32" s="33">
        <v>43532</v>
      </c>
      <c r="B32" s="26">
        <v>5.0892059999999999</v>
      </c>
      <c r="C32" s="26">
        <v>95.289900000000003</v>
      </c>
      <c r="F32" s="26">
        <v>484.95</v>
      </c>
      <c r="M32" s="33"/>
    </row>
    <row r="33" spans="1:13" x14ac:dyDescent="0.2">
      <c r="A33" s="33">
        <v>43563</v>
      </c>
      <c r="B33" s="26">
        <v>4.9730179999999997</v>
      </c>
      <c r="C33" s="26">
        <v>101.4957</v>
      </c>
      <c r="F33" s="26">
        <v>504.74</v>
      </c>
      <c r="M33" s="33"/>
    </row>
    <row r="34" spans="1:13" x14ac:dyDescent="0.2">
      <c r="A34" s="33">
        <v>43594</v>
      </c>
      <c r="B34" s="26">
        <v>4.7908530000000003</v>
      </c>
      <c r="C34" s="26">
        <v>111.1326</v>
      </c>
      <c r="E34" s="26">
        <f>28510.31+13051.12</f>
        <v>41561.43</v>
      </c>
      <c r="F34" s="26">
        <v>532.41999999999996</v>
      </c>
      <c r="G34" s="33">
        <v>43783</v>
      </c>
      <c r="I34" s="26">
        <v>122.18</v>
      </c>
      <c r="M34" s="33"/>
    </row>
    <row r="35" spans="1:13" x14ac:dyDescent="0.2">
      <c r="A35" s="33">
        <v>43616</v>
      </c>
      <c r="B35" s="26">
        <v>1.5803199999999999</v>
      </c>
      <c r="C35" s="26">
        <v>113.09099999999999</v>
      </c>
      <c r="D35" s="26">
        <v>77.64</v>
      </c>
      <c r="E35" s="26">
        <f>B35*C35*D35</f>
        <v>13875.818402476798</v>
      </c>
      <c r="F35" s="26">
        <v>178.72</v>
      </c>
      <c r="G35" s="33">
        <v>43760</v>
      </c>
      <c r="I35" s="26">
        <v>120.16</v>
      </c>
      <c r="K35" s="26" t="s">
        <v>58</v>
      </c>
      <c r="M35" s="33"/>
    </row>
    <row r="36" spans="1:13" x14ac:dyDescent="0.2">
      <c r="A36" s="33">
        <v>43623</v>
      </c>
      <c r="B36" s="26">
        <v>4.7249610000000004</v>
      </c>
      <c r="C36" s="26">
        <v>113.148</v>
      </c>
      <c r="E36" s="26">
        <f>28510.31 + 13051.12</f>
        <v>41561.43</v>
      </c>
      <c r="F36" s="26">
        <v>534.62</v>
      </c>
      <c r="G36" s="33">
        <v>43760</v>
      </c>
      <c r="I36" s="26">
        <v>120.16</v>
      </c>
      <c r="M36" s="33"/>
    </row>
    <row r="37" spans="1:13" x14ac:dyDescent="0.2">
      <c r="A37" s="33">
        <v>43654</v>
      </c>
      <c r="B37" s="26">
        <v>4.2873520000000003</v>
      </c>
      <c r="C37" s="26">
        <v>123.4538</v>
      </c>
      <c r="E37" s="26">
        <f>28510.31 + 13051.12</f>
        <v>41561.43</v>
      </c>
      <c r="F37" s="26">
        <v>529.29</v>
      </c>
      <c r="G37" s="33">
        <v>43760</v>
      </c>
      <c r="I37" s="26">
        <v>120.16</v>
      </c>
      <c r="M37" s="33"/>
    </row>
    <row r="38" spans="1:13" x14ac:dyDescent="0.2">
      <c r="A38" s="33">
        <v>43685</v>
      </c>
      <c r="B38" s="26">
        <v>5.0156929999999997</v>
      </c>
      <c r="C38" s="26">
        <v>108.04089999999999</v>
      </c>
      <c r="F38" s="26">
        <v>541.9</v>
      </c>
      <c r="M38" s="33"/>
    </row>
    <row r="39" spans="1:13" x14ac:dyDescent="0.2">
      <c r="A39" s="33">
        <v>43717</v>
      </c>
      <c r="B39" s="26">
        <v>4.749536</v>
      </c>
      <c r="C39" s="26">
        <v>110.9982</v>
      </c>
      <c r="F39" s="26">
        <v>527.19000000000005</v>
      </c>
      <c r="M39" s="33"/>
    </row>
    <row r="40" spans="1:13" x14ac:dyDescent="0.2">
      <c r="A40" s="33">
        <v>43747</v>
      </c>
      <c r="B40" s="26">
        <v>5.1105739999999997</v>
      </c>
      <c r="C40" s="26">
        <v>105.3952</v>
      </c>
      <c r="F40" s="26">
        <f>B40*C40</f>
        <v>538.62996884480003</v>
      </c>
      <c r="M40" s="33"/>
    </row>
    <row r="41" spans="1:13" x14ac:dyDescent="0.2">
      <c r="A41" s="33">
        <v>43777</v>
      </c>
      <c r="B41" s="26">
        <v>4.2716479999999999</v>
      </c>
      <c r="C41" s="26">
        <v>122.9853</v>
      </c>
      <c r="E41" s="26">
        <f>28510.31 + 13051.12</f>
        <v>41561.43</v>
      </c>
      <c r="F41" s="26">
        <f>B41*C41</f>
        <v>525.34991077439997</v>
      </c>
      <c r="G41" s="33">
        <v>43783</v>
      </c>
      <c r="I41" s="26">
        <v>122.18</v>
      </c>
      <c r="M41" s="33"/>
    </row>
    <row r="42" spans="1:13" x14ac:dyDescent="0.2">
      <c r="A42" s="33">
        <v>43839</v>
      </c>
      <c r="B42" s="26">
        <v>4.2163120000000003</v>
      </c>
      <c r="C42" s="26">
        <v>122.9297</v>
      </c>
      <c r="E42" s="26">
        <f>28510.31 + 13044.12</f>
        <v>41554.43</v>
      </c>
      <c r="F42" s="26">
        <f>B42*C42</f>
        <v>518.3099692664</v>
      </c>
      <c r="G42" s="33">
        <v>43867</v>
      </c>
      <c r="H42" s="26">
        <v>15</v>
      </c>
      <c r="I42" s="26">
        <v>124.62</v>
      </c>
      <c r="J42" s="26">
        <f>B42*I42-H42</f>
        <v>510.43680144000007</v>
      </c>
    </row>
    <row r="43" spans="1:13" x14ac:dyDescent="0.2">
      <c r="A43" s="33">
        <v>43808</v>
      </c>
      <c r="B43" s="26">
        <v>4.3324699999999998</v>
      </c>
      <c r="C43" s="26">
        <v>121.9119</v>
      </c>
      <c r="E43" s="26">
        <f>28510.31 + 13051.12</f>
        <v>41561.43</v>
      </c>
      <c r="F43" s="26">
        <f>B43*C43</f>
        <v>528.17964939299998</v>
      </c>
      <c r="G43" s="33">
        <v>43867</v>
      </c>
      <c r="H43" s="26">
        <v>0</v>
      </c>
      <c r="I43" s="26">
        <v>124.62</v>
      </c>
      <c r="J43" s="26">
        <f>B43*I43-H43</f>
        <v>539.9124114</v>
      </c>
    </row>
  </sheetData>
  <autoFilter ref="A1:H43" xr:uid="{7AFC6836-E8DA-2F4C-A30A-48CE52DE251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3608-BDAC-214D-B878-9A9508D8FD2D}">
  <dimension ref="A1:G17"/>
  <sheetViews>
    <sheetView workbookViewId="0">
      <selection activeCell="F6" sqref="F6"/>
    </sheetView>
  </sheetViews>
  <sheetFormatPr baseColWidth="10" defaultRowHeight="16" x14ac:dyDescent="0.2"/>
  <cols>
    <col min="1" max="1" width="14" customWidth="1"/>
    <col min="2" max="2" width="78.6640625" customWidth="1"/>
    <col min="3" max="3" width="16.33203125" customWidth="1"/>
    <col min="4" max="4" width="11.5" customWidth="1"/>
    <col min="5" max="5" width="24.5" customWidth="1"/>
    <col min="6" max="6" width="9.1640625" customWidth="1"/>
  </cols>
  <sheetData>
    <row r="1" spans="1:7" x14ac:dyDescent="0.2">
      <c r="A1" s="20" t="s">
        <v>69</v>
      </c>
      <c r="B1" s="20" t="s">
        <v>70</v>
      </c>
      <c r="C1" s="20" t="s">
        <v>71</v>
      </c>
      <c r="D1" s="20" t="s">
        <v>72</v>
      </c>
      <c r="E1" s="20" t="s">
        <v>73</v>
      </c>
      <c r="F1" s="20"/>
      <c r="G1" s="20"/>
    </row>
    <row r="2" spans="1:7" x14ac:dyDescent="0.2">
      <c r="A2" s="21">
        <v>43760</v>
      </c>
      <c r="B2" s="22">
        <v>10.592632999999999</v>
      </c>
      <c r="C2" s="22">
        <v>120.16</v>
      </c>
      <c r="D2" s="22">
        <v>15</v>
      </c>
      <c r="E2" s="22" t="s">
        <v>74</v>
      </c>
      <c r="F2" s="22"/>
      <c r="G2" s="22"/>
    </row>
    <row r="3" spans="1:7" x14ac:dyDescent="0.2">
      <c r="A3" s="21"/>
      <c r="B3" s="22"/>
      <c r="C3" s="22"/>
      <c r="D3" s="22"/>
      <c r="E3" s="22"/>
      <c r="F3" s="22"/>
      <c r="G3" s="22"/>
    </row>
    <row r="4" spans="1:7" x14ac:dyDescent="0.2">
      <c r="A4" s="22"/>
      <c r="B4" s="22"/>
      <c r="C4" s="22"/>
      <c r="D4" s="22"/>
      <c r="E4" s="22"/>
      <c r="F4" s="22"/>
      <c r="G4" s="22"/>
    </row>
    <row r="5" spans="1:7" x14ac:dyDescent="0.2">
      <c r="A5" s="21" t="s">
        <v>75</v>
      </c>
      <c r="B5" s="22"/>
      <c r="C5" s="22"/>
      <c r="D5" s="22"/>
      <c r="E5" s="22"/>
      <c r="F5" s="22" t="s">
        <v>76</v>
      </c>
      <c r="G5" s="22"/>
    </row>
    <row r="6" spans="1:7" x14ac:dyDescent="0.2">
      <c r="A6" s="23">
        <v>43763</v>
      </c>
      <c r="B6" s="24" t="s">
        <v>77</v>
      </c>
      <c r="C6" s="24" t="s">
        <v>78</v>
      </c>
      <c r="D6" s="23">
        <v>43763</v>
      </c>
      <c r="E6" s="24"/>
      <c r="F6" s="25">
        <v>97369.15</v>
      </c>
      <c r="G6" s="25"/>
    </row>
    <row r="7" spans="1:7" x14ac:dyDescent="0.2">
      <c r="A7" s="21">
        <v>43788</v>
      </c>
      <c r="B7" s="22" t="s">
        <v>79</v>
      </c>
      <c r="C7" s="22" t="s">
        <v>80</v>
      </c>
      <c r="D7" s="21">
        <v>43788</v>
      </c>
      <c r="E7" s="22"/>
      <c r="F7" s="22">
        <v>84902.65</v>
      </c>
      <c r="G7" s="22"/>
    </row>
    <row r="8" spans="1:7" x14ac:dyDescent="0.2">
      <c r="A8" s="21">
        <v>43872</v>
      </c>
      <c r="B8" s="22" t="s">
        <v>81</v>
      </c>
      <c r="C8" s="22" t="s">
        <v>82</v>
      </c>
      <c r="D8" s="21">
        <v>43872</v>
      </c>
      <c r="E8" s="22"/>
      <c r="F8" s="22">
        <v>80043.039999999994</v>
      </c>
      <c r="G8" s="22"/>
    </row>
    <row r="11" spans="1:7" x14ac:dyDescent="0.2">
      <c r="A11" t="s">
        <v>83</v>
      </c>
      <c r="C11" s="10">
        <v>404415</v>
      </c>
    </row>
    <row r="12" spans="1:7" x14ac:dyDescent="0.2">
      <c r="A12" t="s">
        <v>84</v>
      </c>
      <c r="C12">
        <v>-227</v>
      </c>
    </row>
    <row r="13" spans="1:7" x14ac:dyDescent="0.2">
      <c r="A13" t="s">
        <v>84</v>
      </c>
      <c r="C13">
        <v>-227</v>
      </c>
    </row>
    <row r="15" spans="1:7" x14ac:dyDescent="0.2">
      <c r="A15" s="10" t="s">
        <v>85</v>
      </c>
      <c r="C15">
        <v>62145.839399999997</v>
      </c>
      <c r="D15">
        <v>173471.99</v>
      </c>
    </row>
    <row r="16" spans="1:7" x14ac:dyDescent="0.2">
      <c r="A16" s="10" t="s">
        <v>86</v>
      </c>
    </row>
    <row r="17" spans="1:1" x14ac:dyDescent="0.2">
      <c r="A17" s="10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CBA7-9621-B74B-9BB0-CC7FB39AF111}">
  <dimension ref="A1:J12"/>
  <sheetViews>
    <sheetView workbookViewId="0">
      <selection activeCell="J14" sqref="J14"/>
    </sheetView>
  </sheetViews>
  <sheetFormatPr baseColWidth="10" defaultRowHeight="16" x14ac:dyDescent="0.2"/>
  <sheetData>
    <row r="1" spans="1:10" x14ac:dyDescent="0.2">
      <c r="A1" s="50" t="s">
        <v>40</v>
      </c>
      <c r="B1" s="50" t="s">
        <v>156</v>
      </c>
    </row>
    <row r="2" spans="1:10" x14ac:dyDescent="0.2">
      <c r="A2" t="s">
        <v>48</v>
      </c>
      <c r="B2">
        <v>289</v>
      </c>
      <c r="D2">
        <v>17347</v>
      </c>
      <c r="E2">
        <v>8873</v>
      </c>
      <c r="F2">
        <f>E2*B2/B7</f>
        <v>10684.570833333333</v>
      </c>
      <c r="G2">
        <f>D2-F2</f>
        <v>6662.4291666666668</v>
      </c>
      <c r="H2">
        <f>D2-E2</f>
        <v>8474</v>
      </c>
    </row>
    <row r="3" spans="1:10" x14ac:dyDescent="0.2">
      <c r="A3" t="s">
        <v>47</v>
      </c>
      <c r="B3">
        <v>280</v>
      </c>
      <c r="D3">
        <v>17347</v>
      </c>
      <c r="E3">
        <v>23522</v>
      </c>
      <c r="F3">
        <f>E3*289/264</f>
        <v>25749.46212121212</v>
      </c>
      <c r="G3">
        <f>D3-F3</f>
        <v>-8402.4621212121201</v>
      </c>
      <c r="H3">
        <f t="shared" ref="H3:H4" si="0">D3-E3</f>
        <v>-6175</v>
      </c>
    </row>
    <row r="4" spans="1:10" x14ac:dyDescent="0.2">
      <c r="A4" t="s">
        <v>46</v>
      </c>
      <c r="B4">
        <v>272</v>
      </c>
      <c r="D4">
        <v>104083</v>
      </c>
      <c r="E4">
        <v>57459</v>
      </c>
      <c r="F4">
        <f>E4*289/254</f>
        <v>65376.578740157478</v>
      </c>
      <c r="G4">
        <f>D4-F4</f>
        <v>38706.421259842522</v>
      </c>
      <c r="H4">
        <f t="shared" si="0"/>
        <v>46624</v>
      </c>
    </row>
    <row r="5" spans="1:10" x14ac:dyDescent="0.2">
      <c r="A5" t="s">
        <v>45</v>
      </c>
      <c r="B5">
        <v>264</v>
      </c>
    </row>
    <row r="6" spans="1:10" x14ac:dyDescent="0.2">
      <c r="A6" t="s">
        <v>154</v>
      </c>
      <c r="B6">
        <v>254</v>
      </c>
      <c r="G6">
        <f>SUM(G2:G4)</f>
        <v>36966.38830529707</v>
      </c>
      <c r="H6">
        <f>SUM(H2:H4)</f>
        <v>48923</v>
      </c>
    </row>
    <row r="7" spans="1:10" x14ac:dyDescent="0.2">
      <c r="A7" t="s">
        <v>44</v>
      </c>
      <c r="B7">
        <v>240</v>
      </c>
      <c r="G7">
        <f>G6*20/100</f>
        <v>7393.2776610594137</v>
      </c>
      <c r="H7">
        <f>H6*10/100</f>
        <v>4892.3</v>
      </c>
    </row>
    <row r="8" spans="1:10" x14ac:dyDescent="0.2">
      <c r="A8" t="s">
        <v>43</v>
      </c>
      <c r="B8">
        <v>220</v>
      </c>
    </row>
    <row r="9" spans="1:10" x14ac:dyDescent="0.2">
      <c r="A9" t="s">
        <v>155</v>
      </c>
      <c r="B9">
        <v>200</v>
      </c>
    </row>
    <row r="10" spans="1:10" x14ac:dyDescent="0.2">
      <c r="A10" t="s">
        <v>42</v>
      </c>
      <c r="B10">
        <v>184</v>
      </c>
    </row>
    <row r="11" spans="1:10" x14ac:dyDescent="0.2">
      <c r="A11" t="s">
        <v>41</v>
      </c>
      <c r="B11">
        <v>167</v>
      </c>
      <c r="J11">
        <v>20</v>
      </c>
    </row>
    <row r="12" spans="1:10" x14ac:dyDescent="0.2">
      <c r="J12">
        <v>8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1E13-BAD6-CC4D-9BF9-361AD7946357}">
  <dimension ref="A1:N2"/>
  <sheetViews>
    <sheetView workbookViewId="0">
      <selection activeCell="A3" sqref="A3"/>
    </sheetView>
  </sheetViews>
  <sheetFormatPr baseColWidth="10" defaultRowHeight="16" x14ac:dyDescent="0.2"/>
  <cols>
    <col min="1" max="1" width="14.83203125" customWidth="1"/>
    <col min="2" max="2" width="12.1640625" customWidth="1"/>
    <col min="3" max="3" width="9.83203125" customWidth="1"/>
    <col min="4" max="4" width="20.6640625" customWidth="1"/>
    <col min="5" max="5" width="19.1640625" customWidth="1"/>
    <col min="6" max="6" width="9.1640625" customWidth="1"/>
    <col min="7" max="7" width="8.1640625" customWidth="1"/>
    <col min="8" max="8" width="16.33203125" customWidth="1"/>
    <col min="9" max="10" width="16.6640625" customWidth="1"/>
    <col min="11" max="11" width="12.1640625" customWidth="1"/>
    <col min="12" max="12" width="7.6640625" customWidth="1"/>
    <col min="13" max="13" width="8.83203125" customWidth="1"/>
    <col min="14" max="15" width="14.6640625" customWidth="1"/>
    <col min="16" max="16" width="9.6640625" bestFit="1" customWidth="1"/>
    <col min="17" max="17" width="14.33203125" bestFit="1" customWidth="1"/>
    <col min="18" max="18" width="7.5" bestFit="1" customWidth="1"/>
    <col min="19" max="19" width="9.33203125" bestFit="1" customWidth="1"/>
    <col min="20" max="20" width="11" bestFit="1" customWidth="1"/>
  </cols>
  <sheetData>
    <row r="1" spans="1:14" x14ac:dyDescent="0.2">
      <c r="A1" s="2" t="s">
        <v>61</v>
      </c>
      <c r="B1" s="2"/>
      <c r="C1" s="2"/>
      <c r="N1" s="6"/>
    </row>
    <row r="2" spans="1:14" x14ac:dyDescent="0.2">
      <c r="A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SAP Shares</vt:lpstr>
      <vt:lpstr>ITR Foreign Assets </vt:lpstr>
      <vt:lpstr>SMP Shares</vt:lpstr>
      <vt:lpstr>OwnSAP Shares</vt:lpstr>
      <vt:lpstr>Bank Transactions</vt:lpstr>
      <vt:lpstr>Inflation adjustment</vt:lpstr>
      <vt:lpstr>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Nidamanuru</dc:creator>
  <cp:lastModifiedBy>Nidamanuru, Anand</cp:lastModifiedBy>
  <dcterms:created xsi:type="dcterms:W3CDTF">2020-12-23T13:48:50Z</dcterms:created>
  <dcterms:modified xsi:type="dcterms:W3CDTF">2021-01-06T12:26:43Z</dcterms:modified>
</cp:coreProperties>
</file>