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nand - OneDrive/OneDrive - SAP SE/--Anand from Company backup/Sync/Paisa/Salary/"/>
    </mc:Choice>
  </mc:AlternateContent>
  <xr:revisionPtr revIDLastSave="0" documentId="13_ncr:1_{1F58D224-B549-5645-8FD1-FD141AA0BA43}" xr6:coauthVersionLast="34" xr6:coauthVersionMax="34" xr10:uidLastSave="{00000000-0000-0000-0000-000000000000}"/>
  <bookViews>
    <workbookView xWindow="240" yWindow="460" windowWidth="33360" windowHeight="19180" activeTab="2" xr2:uid="{00000000-000D-0000-FFFF-FFFF00000000}"/>
  </bookViews>
  <sheets>
    <sheet name="2015" sheetId="1" r:id="rId1"/>
    <sheet name="2016" sheetId="4" r:id="rId2"/>
    <sheet name="2018" sheetId="2" r:id="rId3"/>
    <sheet name="Sheet3" sheetId="3" r:id="rId4"/>
  </sheets>
  <calcPr calcId="179017"/>
</workbook>
</file>

<file path=xl/calcChain.xml><?xml version="1.0" encoding="utf-8"?>
<calcChain xmlns="http://schemas.openxmlformats.org/spreadsheetml/2006/main">
  <c r="F6" i="2" l="1"/>
  <c r="A26" i="2"/>
  <c r="K16" i="2"/>
  <c r="K15" i="2"/>
  <c r="I15" i="2"/>
  <c r="I21" i="2" s="1"/>
  <c r="K21" i="2" s="1"/>
  <c r="I14" i="2"/>
  <c r="I20" i="2" s="1"/>
  <c r="B8" i="2"/>
  <c r="B11" i="2" s="1"/>
  <c r="B15" i="2" l="1"/>
  <c r="E14" i="2"/>
  <c r="K14" i="2"/>
  <c r="K18" i="2" s="1"/>
  <c r="I18" i="2"/>
  <c r="I22" i="2" s="1"/>
  <c r="K22" i="2" s="1"/>
  <c r="K20" i="2"/>
  <c r="K24" i="2" s="1"/>
  <c r="B20" i="2" s="1"/>
  <c r="L5" i="2" s="1"/>
  <c r="M5" i="2" s="1"/>
  <c r="F3" i="4"/>
  <c r="K15" i="4" s="1"/>
  <c r="I15" i="4" s="1"/>
  <c r="I24" i="2" l="1"/>
  <c r="I21" i="4"/>
  <c r="A26" i="4"/>
  <c r="I14" i="4" l="1"/>
  <c r="I20" i="4" s="1"/>
  <c r="K20" i="4" s="1"/>
  <c r="K21" i="4"/>
  <c r="F6" i="4"/>
  <c r="K16" i="4"/>
  <c r="B8" i="4"/>
  <c r="B11" i="4"/>
  <c r="I14" i="1"/>
  <c r="I18" i="1"/>
  <c r="I22" i="1" s="1"/>
  <c r="I20" i="1"/>
  <c r="K20" i="1"/>
  <c r="I21" i="1"/>
  <c r="K21" i="1"/>
  <c r="F6" i="1"/>
  <c r="B15" i="1"/>
  <c r="B8" i="1"/>
  <c r="B11" i="1" s="1"/>
  <c r="K14" i="1"/>
  <c r="K15" i="1"/>
  <c r="K16" i="1"/>
  <c r="K18" i="1"/>
  <c r="K14" i="4" l="1"/>
  <c r="K18" i="4" s="1"/>
  <c r="I18" i="4"/>
  <c r="I22" i="4" s="1"/>
  <c r="K22" i="4" s="1"/>
  <c r="K22" i="1"/>
  <c r="K24" i="1" s="1"/>
  <c r="B18" i="1" s="1"/>
  <c r="B20" i="1" s="1"/>
  <c r="L5" i="1" s="1"/>
  <c r="M5" i="1" s="1"/>
  <c r="E14" i="1" s="1"/>
  <c r="I24" i="1"/>
  <c r="I24" i="4"/>
  <c r="B15" i="4"/>
  <c r="K24" i="4"/>
  <c r="B18" i="4" s="1"/>
  <c r="B20" i="4" l="1"/>
  <c r="L5" i="4" s="1"/>
  <c r="M5" i="4" s="1"/>
  <c r="E14" i="4" s="1"/>
</calcChain>
</file>

<file path=xl/sharedStrings.xml><?xml version="1.0" encoding="utf-8"?>
<sst xmlns="http://schemas.openxmlformats.org/spreadsheetml/2006/main" count="134" uniqueCount="43">
  <si>
    <t xml:space="preserve"> </t>
  </si>
  <si>
    <t xml:space="preserve">Basic:        </t>
  </si>
  <si>
    <t xml:space="preserve">Flexible Benefits Plan (FBP):    </t>
  </si>
  <si>
    <t xml:space="preserve">Benefits Allowance:        </t>
  </si>
  <si>
    <t xml:space="preserve">Provident Fund:    </t>
  </si>
  <si>
    <t xml:space="preserve">Superannuation Allowance:      </t>
  </si>
  <si>
    <t xml:space="preserve">Gratuity:      </t>
  </si>
  <si>
    <t xml:space="preserve">Total Fixed Pay:    </t>
  </si>
  <si>
    <t xml:space="preserve">On Target Variable:        </t>
  </si>
  <si>
    <t xml:space="preserve">On Target Earning:         </t>
  </si>
  <si>
    <t>80C</t>
  </si>
  <si>
    <t>Interest</t>
  </si>
  <si>
    <t>HRA Exemption Calculator</t>
  </si>
  <si>
    <t>Description</t>
  </si>
  <si>
    <t>Monthly (Rs.)</t>
  </si>
  <si>
    <t>No. of Months</t>
  </si>
  <si>
    <t>Yearly (Rs.)</t>
  </si>
  <si>
    <t>Basic Salary</t>
  </si>
  <si>
    <t>House Rent Allowance</t>
  </si>
  <si>
    <t>Actual Rent paid you</t>
  </si>
  <si>
    <t>10% of your Basic Salary</t>
  </si>
  <si>
    <t>40% of your Basic</t>
  </si>
  <si>
    <t>HRA Annual Exemption</t>
  </si>
  <si>
    <t>Income From</t>
  </si>
  <si>
    <t>Income To</t>
  </si>
  <si>
    <t>Fixed Tax</t>
  </si>
  <si>
    <t>Extra %</t>
  </si>
  <si>
    <t>Total</t>
  </si>
  <si>
    <t>LTA</t>
  </si>
  <si>
    <t>HRA</t>
  </si>
  <si>
    <t>Medical</t>
  </si>
  <si>
    <t>Special Allowance</t>
  </si>
  <si>
    <t xml:space="preserve">Gross Sal </t>
  </si>
  <si>
    <t>Tele Reimbursement</t>
  </si>
  <si>
    <t>Perks</t>
  </si>
  <si>
    <t>Per year</t>
  </si>
  <si>
    <t>Prof Tax</t>
  </si>
  <si>
    <t>Net Sal</t>
  </si>
  <si>
    <t>Per month Tax</t>
  </si>
  <si>
    <t>Per Month Salary</t>
  </si>
  <si>
    <t>Actual Rent paid less 10% of your basic</t>
  </si>
  <si>
    <t>Salary Packaging (Part of FBP)</t>
  </si>
  <si>
    <t>Base Salary = Basic + FBP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</si>
</sst>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4" fillId="3" borderId="1" xfId="2" applyFont="1" applyBorder="1"/>
    <xf numFmtId="0" fontId="4" fillId="3" borderId="2" xfId="2" applyFont="1" applyBorder="1"/>
    <xf numFmtId="0" fontId="4" fillId="3" borderId="1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4" fontId="3" fillId="2" borderId="2" xfId="0" applyNumberFormat="1" applyFont="1" applyFill="1" applyBorder="1"/>
    <xf numFmtId="43" fontId="3" fillId="2" borderId="3" xfId="0" applyNumberFormat="1" applyFont="1" applyFill="1" applyBorder="1"/>
    <xf numFmtId="0" fontId="3" fillId="2" borderId="4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4" fillId="3" borderId="3" xfId="2" applyFont="1" applyBorder="1"/>
    <xf numFmtId="4" fontId="3" fillId="2" borderId="4" xfId="0" applyNumberFormat="1" applyFont="1" applyFill="1" applyBorder="1"/>
    <xf numFmtId="9" fontId="3" fillId="2" borderId="0" xfId="0" applyNumberFormat="1" applyFont="1" applyFill="1" applyBorder="1"/>
    <xf numFmtId="0" fontId="3" fillId="2" borderId="0" xfId="0" applyNumberFormat="1" applyFont="1" applyFill="1" applyBorder="1" applyAlignment="1">
      <alignment wrapText="1"/>
    </xf>
    <xf numFmtId="3" fontId="3" fillId="2" borderId="0" xfId="0" applyNumberFormat="1" applyFont="1" applyFill="1" applyBorder="1"/>
    <xf numFmtId="0" fontId="3" fillId="2" borderId="5" xfId="0" applyFont="1" applyFill="1" applyBorder="1"/>
    <xf numFmtId="0" fontId="3" fillId="2" borderId="8" xfId="0" applyFont="1" applyFill="1" applyBorder="1"/>
    <xf numFmtId="9" fontId="3" fillId="2" borderId="8" xfId="0" applyNumberFormat="1" applyFont="1" applyFill="1" applyBorder="1"/>
    <xf numFmtId="0" fontId="3" fillId="2" borderId="8" xfId="0" applyNumberFormat="1" applyFont="1" applyFill="1" applyBorder="1" applyAlignment="1">
      <alignment wrapText="1"/>
    </xf>
    <xf numFmtId="0" fontId="3" fillId="2" borderId="6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Fill="1"/>
    <xf numFmtId="164" fontId="3" fillId="0" borderId="0" xfId="1" applyNumberFormat="1" applyFont="1" applyBorder="1"/>
    <xf numFmtId="43" fontId="3" fillId="2" borderId="4" xfId="0" applyNumberFormat="1" applyFont="1" applyFill="1" applyBorder="1"/>
    <xf numFmtId="164" fontId="3" fillId="0" borderId="0" xfId="1" applyNumberFormat="1" applyFont="1"/>
    <xf numFmtId="0" fontId="3" fillId="0" borderId="3" xfId="0" applyFont="1" applyBorder="1"/>
    <xf numFmtId="0" fontId="3" fillId="0" borderId="4" xfId="0" applyFont="1" applyBorder="1"/>
    <xf numFmtId="0" fontId="4" fillId="3" borderId="0" xfId="2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3" xfId="2" applyFont="1" applyFill="1" applyBorder="1"/>
    <xf numFmtId="164" fontId="3" fillId="0" borderId="4" xfId="1" applyNumberFormat="1" applyFont="1" applyBorder="1"/>
    <xf numFmtId="164" fontId="4" fillId="3" borderId="7" xfId="2" applyNumberFormat="1" applyFont="1" applyBorder="1"/>
    <xf numFmtId="164" fontId="4" fillId="3" borderId="7" xfId="2" applyNumberFormat="1" applyFont="1" applyBorder="1" applyAlignment="1">
      <alignment wrapText="1"/>
    </xf>
    <xf numFmtId="0" fontId="7" fillId="5" borderId="3" xfId="3" applyFont="1" applyBorder="1"/>
    <xf numFmtId="0" fontId="7" fillId="5" borderId="0" xfId="3" applyFont="1" applyBorder="1" applyAlignment="1">
      <alignment horizontal="center"/>
    </xf>
    <xf numFmtId="0" fontId="7" fillId="5" borderId="0" xfId="3" applyFont="1" applyBorder="1"/>
    <xf numFmtId="0" fontId="7" fillId="5" borderId="4" xfId="3" applyFont="1" applyBorder="1"/>
    <xf numFmtId="0" fontId="7" fillId="5" borderId="3" xfId="3" applyFont="1" applyBorder="1" applyAlignment="1">
      <alignment wrapText="1"/>
    </xf>
    <xf numFmtId="0" fontId="7" fillId="5" borderId="5" xfId="3" applyFont="1" applyBorder="1"/>
    <xf numFmtId="0" fontId="7" fillId="5" borderId="8" xfId="3" applyFont="1" applyBorder="1"/>
    <xf numFmtId="0" fontId="7" fillId="5" borderId="6" xfId="3" applyFont="1" applyBorder="1"/>
    <xf numFmtId="0" fontId="7" fillId="5" borderId="7" xfId="3" applyFont="1" applyBorder="1" applyAlignment="1">
      <alignment horizontal="center"/>
    </xf>
    <xf numFmtId="0" fontId="7" fillId="5" borderId="2" xfId="3" applyFont="1" applyBorder="1" applyAlignment="1">
      <alignment horizontal="center"/>
    </xf>
    <xf numFmtId="4" fontId="3" fillId="0" borderId="0" xfId="0" applyNumberFormat="1" applyFont="1"/>
    <xf numFmtId="0" fontId="4" fillId="3" borderId="9" xfId="2" applyFont="1" applyBorder="1"/>
    <xf numFmtId="0" fontId="4" fillId="3" borderId="10" xfId="2" applyFont="1" applyBorder="1"/>
    <xf numFmtId="0" fontId="7" fillId="5" borderId="11" xfId="3" applyFont="1" applyBorder="1"/>
    <xf numFmtId="0" fontId="7" fillId="5" borderId="9" xfId="3" applyFont="1" applyBorder="1"/>
    <xf numFmtId="0" fontId="7" fillId="5" borderId="10" xfId="3" applyFont="1" applyBorder="1"/>
    <xf numFmtId="0" fontId="7" fillId="5" borderId="9" xfId="3" applyFont="1" applyBorder="1" applyAlignment="1">
      <alignment wrapText="1"/>
    </xf>
    <xf numFmtId="4" fontId="7" fillId="5" borderId="3" xfId="3" applyNumberFormat="1" applyFont="1" applyBorder="1"/>
    <xf numFmtId="0" fontId="6" fillId="4" borderId="0" xfId="0" applyFont="1" applyFill="1" applyBorder="1" applyAlignment="1">
      <alignment horizontal="center"/>
    </xf>
  </cellXfs>
  <cellStyles count="4">
    <cellStyle name="60% - Accent5" xfId="3" builtinId="48"/>
    <cellStyle name="Accent1" xfId="2" builtinId="29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workbookViewId="0">
      <selection activeCell="I22" sqref="I22"/>
    </sheetView>
  </sheetViews>
  <sheetFormatPr baseColWidth="10" defaultColWidth="9.1640625" defaultRowHeight="14" x14ac:dyDescent="0.2"/>
  <cols>
    <col min="1" max="1" width="28.6640625" style="1" bestFit="1" customWidth="1"/>
    <col min="2" max="2" width="11.83203125" style="1" bestFit="1" customWidth="1"/>
    <col min="3" max="3" width="10.1640625" style="1" bestFit="1" customWidth="1"/>
    <col min="4" max="4" width="9.1640625" style="1"/>
    <col min="5" max="5" width="23.83203125" style="1" bestFit="1" customWidth="1"/>
    <col min="6" max="6" width="11.83203125" style="1" bestFit="1" customWidth="1"/>
    <col min="7" max="7" width="9.1640625" style="1"/>
    <col min="8" max="8" width="23.83203125" style="1" customWidth="1"/>
    <col min="9" max="9" width="14.6640625" style="1" bestFit="1" customWidth="1"/>
    <col min="10" max="10" width="14.1640625" style="1" bestFit="1" customWidth="1"/>
    <col min="11" max="11" width="11" style="1" bestFit="1" customWidth="1"/>
    <col min="12" max="12" width="17.1640625" style="22" customWidth="1"/>
    <col min="13" max="13" width="13.83203125" style="1" bestFit="1" customWidth="1"/>
    <col min="14" max="16384" width="9.1640625" style="1"/>
  </cols>
  <sheetData>
    <row r="1" spans="1:13" x14ac:dyDescent="0.2">
      <c r="A1" s="1" t="s">
        <v>0</v>
      </c>
      <c r="E1" s="2" t="s">
        <v>41</v>
      </c>
      <c r="F1" s="3" t="s">
        <v>35</v>
      </c>
      <c r="H1" s="4" t="s">
        <v>23</v>
      </c>
      <c r="I1" s="5" t="s">
        <v>24</v>
      </c>
      <c r="J1" s="5" t="s">
        <v>25</v>
      </c>
      <c r="K1" s="5" t="s">
        <v>26</v>
      </c>
      <c r="L1" s="44" t="s">
        <v>27</v>
      </c>
      <c r="M1" s="45" t="s">
        <v>38</v>
      </c>
    </row>
    <row r="2" spans="1:13" x14ac:dyDescent="0.2">
      <c r="A2" s="2" t="s">
        <v>1</v>
      </c>
      <c r="B2" s="6">
        <v>651718.19999999995</v>
      </c>
      <c r="E2" s="7" t="s">
        <v>28</v>
      </c>
      <c r="F2" s="8">
        <v>10000</v>
      </c>
      <c r="H2" s="9">
        <v>0</v>
      </c>
      <c r="I2" s="10">
        <v>200000</v>
      </c>
      <c r="J2" s="10"/>
      <c r="K2" s="10"/>
      <c r="L2" s="11">
        <v>0</v>
      </c>
      <c r="M2" s="8"/>
    </row>
    <row r="3" spans="1:13" x14ac:dyDescent="0.2">
      <c r="A3" s="12" t="s">
        <v>2</v>
      </c>
      <c r="B3" s="13">
        <v>1210333.8</v>
      </c>
      <c r="E3" s="7" t="s">
        <v>29</v>
      </c>
      <c r="F3" s="8">
        <v>168000</v>
      </c>
      <c r="H3" s="9">
        <v>200000</v>
      </c>
      <c r="I3" s="10">
        <v>500000</v>
      </c>
      <c r="J3" s="10">
        <v>0</v>
      </c>
      <c r="K3" s="14">
        <v>0.1</v>
      </c>
      <c r="L3" s="15"/>
      <c r="M3" s="8"/>
    </row>
    <row r="4" spans="1:13" x14ac:dyDescent="0.2">
      <c r="A4" s="12" t="s">
        <v>3</v>
      </c>
      <c r="B4" s="13">
        <v>65861.52</v>
      </c>
      <c r="E4" s="9" t="s">
        <v>30</v>
      </c>
      <c r="F4" s="8">
        <v>15000</v>
      </c>
      <c r="H4" s="9">
        <v>500000</v>
      </c>
      <c r="I4" s="10">
        <v>1000000</v>
      </c>
      <c r="J4" s="16">
        <v>30000</v>
      </c>
      <c r="K4" s="14">
        <v>0.2</v>
      </c>
      <c r="L4" s="15"/>
      <c r="M4" s="8"/>
    </row>
    <row r="5" spans="1:13" x14ac:dyDescent="0.2">
      <c r="A5" s="12" t="s">
        <v>4</v>
      </c>
      <c r="B5" s="13">
        <v>78206.16</v>
      </c>
      <c r="E5" s="9" t="s">
        <v>33</v>
      </c>
      <c r="F5" s="8">
        <v>10000</v>
      </c>
      <c r="H5" s="17">
        <v>1000000</v>
      </c>
      <c r="I5" s="18"/>
      <c r="J5" s="18">
        <v>130000</v>
      </c>
      <c r="K5" s="19">
        <v>0.3</v>
      </c>
      <c r="L5" s="20">
        <f>J5 + (B20 - H5) * K5</f>
        <v>294412.93000000005</v>
      </c>
      <c r="M5" s="21">
        <f>L5/12</f>
        <v>24534.410833333339</v>
      </c>
    </row>
    <row r="6" spans="1:13" x14ac:dyDescent="0.2">
      <c r="A6" s="12" t="s">
        <v>5</v>
      </c>
      <c r="B6" s="13">
        <v>97757.759999999995</v>
      </c>
      <c r="E6" s="36" t="s">
        <v>31</v>
      </c>
      <c r="F6" s="36">
        <f xml:space="preserve"> B3 - SUM(F2:F5)</f>
        <v>1007333.8</v>
      </c>
    </row>
    <row r="7" spans="1:13" x14ac:dyDescent="0.2">
      <c r="A7" s="12" t="s">
        <v>6</v>
      </c>
      <c r="B7" s="13">
        <v>31347.599999999999</v>
      </c>
      <c r="E7" s="23"/>
      <c r="F7" s="23"/>
    </row>
    <row r="8" spans="1:13" x14ac:dyDescent="0.2">
      <c r="A8" s="36" t="s">
        <v>7</v>
      </c>
      <c r="B8" s="36">
        <f>SUM(B2:B7)</f>
        <v>2135225.04</v>
      </c>
      <c r="E8" s="23"/>
      <c r="F8" s="23"/>
    </row>
    <row r="9" spans="1:13" x14ac:dyDescent="0.2">
      <c r="A9" s="12"/>
      <c r="B9" s="13"/>
      <c r="E9" s="23"/>
      <c r="F9" s="23"/>
    </row>
    <row r="10" spans="1:13" x14ac:dyDescent="0.2">
      <c r="A10" s="12" t="s">
        <v>8</v>
      </c>
      <c r="B10" s="13">
        <v>533803</v>
      </c>
      <c r="E10" s="23"/>
      <c r="F10" s="23"/>
      <c r="H10" s="54" t="s">
        <v>12</v>
      </c>
      <c r="I10" s="54"/>
      <c r="J10" s="30"/>
      <c r="K10" s="31"/>
      <c r="L10" s="1"/>
    </row>
    <row r="11" spans="1:13" x14ac:dyDescent="0.2">
      <c r="A11" s="36" t="s">
        <v>9</v>
      </c>
      <c r="B11" s="36">
        <f>SUM(B8,B10)</f>
        <v>2669028.04</v>
      </c>
      <c r="H11" s="31"/>
      <c r="I11" s="24"/>
      <c r="J11" s="24"/>
      <c r="K11" s="31"/>
      <c r="L11" s="1"/>
    </row>
    <row r="12" spans="1:13" x14ac:dyDescent="0.2">
      <c r="A12" s="27"/>
      <c r="B12" s="28"/>
      <c r="H12" s="2" t="s">
        <v>13</v>
      </c>
      <c r="I12" s="34" t="s">
        <v>14</v>
      </c>
      <c r="J12" s="35" t="s">
        <v>15</v>
      </c>
      <c r="K12" s="3" t="s">
        <v>16</v>
      </c>
      <c r="L12" s="1"/>
    </row>
    <row r="13" spans="1:13" x14ac:dyDescent="0.2">
      <c r="A13" s="12" t="s">
        <v>34</v>
      </c>
      <c r="B13" s="8">
        <v>6600</v>
      </c>
      <c r="E13" s="37" t="s">
        <v>39</v>
      </c>
      <c r="H13" s="27"/>
      <c r="I13" s="24"/>
      <c r="J13" s="24"/>
      <c r="K13" s="28"/>
      <c r="L13" s="1"/>
    </row>
    <row r="14" spans="1:13" x14ac:dyDescent="0.2">
      <c r="A14" s="12"/>
      <c r="B14" s="8"/>
      <c r="E14" s="1">
        <f xml:space="preserve"> (B2 + B4 + B6 + F6 + F3 )/12 - M5 - B5/12</f>
        <v>134837.68250000002</v>
      </c>
      <c r="H14" s="12" t="s">
        <v>17</v>
      </c>
      <c r="I14" s="29">
        <f>B2/12</f>
        <v>54309.85</v>
      </c>
      <c r="J14" s="29">
        <v>12</v>
      </c>
      <c r="K14" s="39">
        <f>+I14*J14</f>
        <v>651718.19999999995</v>
      </c>
      <c r="L14" s="1"/>
    </row>
    <row r="15" spans="1:13" x14ac:dyDescent="0.2">
      <c r="A15" s="36" t="s">
        <v>32</v>
      </c>
      <c r="B15" s="36">
        <f>SUM(B2+B4+B6+F6 + F3 + B13)</f>
        <v>1997271.28</v>
      </c>
      <c r="H15" s="12" t="s">
        <v>18</v>
      </c>
      <c r="I15" s="29">
        <v>14000</v>
      </c>
      <c r="J15" s="29">
        <v>12</v>
      </c>
      <c r="K15" s="39">
        <f>+I15*J15</f>
        <v>168000</v>
      </c>
      <c r="L15" s="1"/>
    </row>
    <row r="16" spans="1:13" x14ac:dyDescent="0.2">
      <c r="A16" s="12" t="s">
        <v>10</v>
      </c>
      <c r="B16" s="8">
        <v>150000</v>
      </c>
      <c r="H16" s="12" t="s">
        <v>19</v>
      </c>
      <c r="I16" s="29">
        <v>13500</v>
      </c>
      <c r="J16" s="29">
        <v>12</v>
      </c>
      <c r="K16" s="39">
        <f>+I16*J16</f>
        <v>162000</v>
      </c>
      <c r="L16" s="1"/>
    </row>
    <row r="17" spans="1:12" x14ac:dyDescent="0.2">
      <c r="A17" s="12" t="s">
        <v>11</v>
      </c>
      <c r="B17" s="8">
        <v>200000</v>
      </c>
      <c r="H17" s="32"/>
      <c r="I17" s="24"/>
      <c r="J17" s="24"/>
      <c r="K17" s="28"/>
      <c r="L17" s="1"/>
    </row>
    <row r="18" spans="1:12" x14ac:dyDescent="0.2">
      <c r="A18" s="12" t="s">
        <v>29</v>
      </c>
      <c r="B18" s="25">
        <f>K24</f>
        <v>96828.18</v>
      </c>
      <c r="H18" s="36" t="s">
        <v>20</v>
      </c>
      <c r="I18" s="38">
        <f>+I14*10%</f>
        <v>5430.9850000000006</v>
      </c>
      <c r="J18" s="38"/>
      <c r="K18" s="39">
        <f>+K14*10%</f>
        <v>65171.82</v>
      </c>
      <c r="L18" s="1"/>
    </row>
    <row r="19" spans="1:12" x14ac:dyDescent="0.2">
      <c r="A19" s="12" t="s">
        <v>36</v>
      </c>
      <c r="B19" s="8">
        <v>2400</v>
      </c>
      <c r="H19" s="32"/>
      <c r="I19" s="24"/>
      <c r="J19" s="24"/>
      <c r="K19" s="28"/>
      <c r="L19" s="1"/>
    </row>
    <row r="20" spans="1:12" x14ac:dyDescent="0.2">
      <c r="A20" s="36" t="s">
        <v>37</v>
      </c>
      <c r="B20" s="36">
        <f>B15-SUM(B16:B19)</f>
        <v>1548043.1</v>
      </c>
      <c r="H20" s="36" t="s">
        <v>21</v>
      </c>
      <c r="I20" s="38">
        <f>+I14*40%</f>
        <v>21723.940000000002</v>
      </c>
      <c r="J20" s="38"/>
      <c r="K20" s="39">
        <f>+I20*12</f>
        <v>260687.28000000003</v>
      </c>
      <c r="L20" s="1"/>
    </row>
    <row r="21" spans="1:12" x14ac:dyDescent="0.2">
      <c r="H21" s="36" t="s">
        <v>18</v>
      </c>
      <c r="I21" s="38">
        <f>+I15</f>
        <v>14000</v>
      </c>
      <c r="J21" s="38"/>
      <c r="K21" s="39">
        <f>+I21*12</f>
        <v>168000</v>
      </c>
      <c r="L21" s="1"/>
    </row>
    <row r="22" spans="1:12" ht="28" x14ac:dyDescent="0.2">
      <c r="H22" s="40" t="s">
        <v>40</v>
      </c>
      <c r="I22" s="38">
        <f>+I16-I18</f>
        <v>8069.0149999999994</v>
      </c>
      <c r="J22" s="38"/>
      <c r="K22" s="39">
        <f>+I22*12</f>
        <v>96828.18</v>
      </c>
      <c r="L22" s="1"/>
    </row>
    <row r="23" spans="1:12" x14ac:dyDescent="0.2">
      <c r="H23" s="27"/>
      <c r="I23" s="24"/>
      <c r="J23" s="24"/>
      <c r="K23" s="33"/>
      <c r="L23" s="1"/>
    </row>
    <row r="24" spans="1:12" x14ac:dyDescent="0.2">
      <c r="H24" s="41" t="s">
        <v>22</v>
      </c>
      <c r="I24" s="42">
        <f>MIN(I20:I22)</f>
        <v>8069.0149999999994</v>
      </c>
      <c r="J24" s="42"/>
      <c r="K24" s="43">
        <f>MIN(K20:K22)</f>
        <v>96828.18</v>
      </c>
      <c r="L24" s="1"/>
    </row>
    <row r="25" spans="1:12" x14ac:dyDescent="0.2">
      <c r="I25" s="26"/>
      <c r="J25" s="26"/>
    </row>
    <row r="26" spans="1:12" x14ac:dyDescent="0.2">
      <c r="I26" s="26"/>
      <c r="J26" s="26"/>
    </row>
    <row r="35" ht="12.25" customHeight="1" x14ac:dyDescent="0.2"/>
  </sheetData>
  <mergeCells count="1">
    <mergeCell ref="H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sqref="A1:XFD1048576"/>
    </sheetView>
  </sheetViews>
  <sheetFormatPr baseColWidth="10" defaultColWidth="9.1640625" defaultRowHeight="14" x14ac:dyDescent="0.2"/>
  <cols>
    <col min="1" max="1" width="28.6640625" style="1" bestFit="1" customWidth="1"/>
    <col min="2" max="2" width="11.83203125" style="1" bestFit="1" customWidth="1"/>
    <col min="3" max="3" width="10.1640625" style="1" bestFit="1" customWidth="1"/>
    <col min="4" max="4" width="9.1640625" style="1"/>
    <col min="5" max="5" width="23.83203125" style="1" bestFit="1" customWidth="1"/>
    <col min="6" max="6" width="11.83203125" style="1" bestFit="1" customWidth="1"/>
    <col min="7" max="7" width="9.1640625" style="1"/>
    <col min="8" max="8" width="23.83203125" style="1" customWidth="1"/>
    <col min="9" max="9" width="14.6640625" style="1" bestFit="1" customWidth="1"/>
    <col min="10" max="10" width="14.1640625" style="1" bestFit="1" customWidth="1"/>
    <col min="11" max="11" width="11" style="1" bestFit="1" customWidth="1"/>
    <col min="12" max="12" width="17.1640625" style="22" customWidth="1"/>
    <col min="13" max="13" width="13.83203125" style="1" bestFit="1" customWidth="1"/>
    <col min="14" max="16384" width="9.1640625" style="1"/>
  </cols>
  <sheetData>
    <row r="1" spans="1:13" x14ac:dyDescent="0.2">
      <c r="A1" s="1" t="s">
        <v>0</v>
      </c>
      <c r="E1" s="2" t="s">
        <v>41</v>
      </c>
      <c r="F1" s="3" t="s">
        <v>35</v>
      </c>
      <c r="H1" s="4" t="s">
        <v>23</v>
      </c>
      <c r="I1" s="5" t="s">
        <v>24</v>
      </c>
      <c r="J1" s="5" t="s">
        <v>25</v>
      </c>
      <c r="K1" s="5" t="s">
        <v>26</v>
      </c>
      <c r="L1" s="44" t="s">
        <v>27</v>
      </c>
      <c r="M1" s="45" t="s">
        <v>38</v>
      </c>
    </row>
    <row r="2" spans="1:13" x14ac:dyDescent="0.2">
      <c r="A2" s="2" t="s">
        <v>1</v>
      </c>
      <c r="B2" s="6">
        <v>758175.6</v>
      </c>
      <c r="E2" s="7" t="s">
        <v>28</v>
      </c>
      <c r="F2" s="8">
        <v>10000</v>
      </c>
      <c r="H2" s="9">
        <v>0</v>
      </c>
      <c r="I2" s="10">
        <v>200000</v>
      </c>
      <c r="J2" s="10"/>
      <c r="K2" s="10"/>
      <c r="L2" s="11">
        <v>0</v>
      </c>
      <c r="M2" s="8"/>
    </row>
    <row r="3" spans="1:13" x14ac:dyDescent="0.2">
      <c r="A3" s="12" t="s">
        <v>2</v>
      </c>
      <c r="B3" s="13">
        <v>1408040.4</v>
      </c>
      <c r="E3" s="7" t="s">
        <v>29</v>
      </c>
      <c r="F3" s="8">
        <f>260000</f>
        <v>260000</v>
      </c>
      <c r="H3" s="9">
        <v>200000</v>
      </c>
      <c r="I3" s="10">
        <v>500000</v>
      </c>
      <c r="J3" s="10">
        <v>0</v>
      </c>
      <c r="K3" s="14">
        <v>0.1</v>
      </c>
      <c r="L3" s="15"/>
      <c r="M3" s="8"/>
    </row>
    <row r="4" spans="1:13" x14ac:dyDescent="0.2">
      <c r="A4" s="12" t="s">
        <v>3</v>
      </c>
      <c r="B4" s="13">
        <v>74986.44</v>
      </c>
      <c r="E4" s="9" t="s">
        <v>30</v>
      </c>
      <c r="F4" s="8">
        <v>15000</v>
      </c>
      <c r="H4" s="9">
        <v>500000</v>
      </c>
      <c r="I4" s="10">
        <v>1000000</v>
      </c>
      <c r="J4" s="16">
        <v>30000</v>
      </c>
      <c r="K4" s="14">
        <v>0.2</v>
      </c>
      <c r="L4" s="15"/>
      <c r="M4" s="8"/>
    </row>
    <row r="5" spans="1:13" x14ac:dyDescent="0.2">
      <c r="A5" s="12" t="s">
        <v>4</v>
      </c>
      <c r="B5" s="13">
        <v>90981.119999999995</v>
      </c>
      <c r="E5" s="9" t="s">
        <v>33</v>
      </c>
      <c r="F5" s="8">
        <v>10000</v>
      </c>
      <c r="H5" s="17">
        <v>1000000</v>
      </c>
      <c r="I5" s="18"/>
      <c r="J5" s="18">
        <v>130000</v>
      </c>
      <c r="K5" s="19">
        <v>0.3</v>
      </c>
      <c r="L5" s="20">
        <f>J5 + (B20 - H5) * K5</f>
        <v>378383.91999999993</v>
      </c>
      <c r="M5" s="21">
        <f>L5/12</f>
        <v>31531.993333333328</v>
      </c>
    </row>
    <row r="6" spans="1:13" x14ac:dyDescent="0.2">
      <c r="A6" s="12" t="s">
        <v>5</v>
      </c>
      <c r="B6" s="13">
        <v>113726.39999999999</v>
      </c>
      <c r="E6" s="36" t="s">
        <v>31</v>
      </c>
      <c r="F6" s="36">
        <f xml:space="preserve"> B3 - SUM(F2:F5)</f>
        <v>1113040.3999999999</v>
      </c>
    </row>
    <row r="7" spans="1:13" x14ac:dyDescent="0.2">
      <c r="A7" s="12" t="s">
        <v>6</v>
      </c>
      <c r="B7" s="13">
        <v>36468.239999999998</v>
      </c>
      <c r="E7" s="23"/>
      <c r="F7" s="23"/>
    </row>
    <row r="8" spans="1:13" x14ac:dyDescent="0.2">
      <c r="A8" s="36" t="s">
        <v>7</v>
      </c>
      <c r="B8" s="36">
        <f>SUM(B2:B7)</f>
        <v>2482378.2000000002</v>
      </c>
      <c r="E8" s="23"/>
      <c r="F8" s="23"/>
    </row>
    <row r="9" spans="1:13" x14ac:dyDescent="0.2">
      <c r="A9" s="12"/>
      <c r="B9" s="13"/>
      <c r="E9" s="23"/>
      <c r="F9" s="23"/>
    </row>
    <row r="10" spans="1:13" x14ac:dyDescent="0.2">
      <c r="A10" s="12" t="s">
        <v>8</v>
      </c>
      <c r="B10" s="13">
        <v>620592</v>
      </c>
      <c r="E10" s="23"/>
      <c r="F10" s="23"/>
      <c r="H10" s="54" t="s">
        <v>12</v>
      </c>
      <c r="I10" s="54"/>
      <c r="J10" s="30"/>
      <c r="K10" s="31"/>
      <c r="L10" s="1"/>
    </row>
    <row r="11" spans="1:13" x14ac:dyDescent="0.2">
      <c r="A11" s="36" t="s">
        <v>9</v>
      </c>
      <c r="B11" s="36">
        <f>SUM(B8,B10)</f>
        <v>3102970.2</v>
      </c>
      <c r="H11" s="31"/>
      <c r="I11" s="24"/>
      <c r="J11" s="24"/>
      <c r="K11" s="31"/>
      <c r="L11" s="1"/>
    </row>
    <row r="12" spans="1:13" x14ac:dyDescent="0.2">
      <c r="A12" s="27"/>
      <c r="B12" s="28"/>
      <c r="H12" s="2" t="s">
        <v>13</v>
      </c>
      <c r="I12" s="34" t="s">
        <v>14</v>
      </c>
      <c r="J12" s="35" t="s">
        <v>15</v>
      </c>
      <c r="K12" s="3" t="s">
        <v>16</v>
      </c>
      <c r="L12" s="1"/>
    </row>
    <row r="13" spans="1:13" x14ac:dyDescent="0.2">
      <c r="A13" s="12" t="s">
        <v>34</v>
      </c>
      <c r="B13" s="8">
        <v>6600</v>
      </c>
      <c r="E13" s="37" t="s">
        <v>39</v>
      </c>
      <c r="H13" s="27"/>
      <c r="I13" s="24"/>
      <c r="J13" s="24"/>
      <c r="K13" s="28"/>
      <c r="L13" s="1"/>
    </row>
    <row r="14" spans="1:13" x14ac:dyDescent="0.2">
      <c r="A14" s="12"/>
      <c r="B14" s="8"/>
      <c r="E14" s="1">
        <f xml:space="preserve"> (B2 + B4 + B6 + F6 + F3 )/12 - M5 - B5/12</f>
        <v>154213.65</v>
      </c>
      <c r="H14" s="47" t="s">
        <v>17</v>
      </c>
      <c r="I14" s="48">
        <f>B2/12</f>
        <v>63181.299999999996</v>
      </c>
      <c r="J14" s="48">
        <v>12</v>
      </c>
      <c r="K14" s="49">
        <f>+I14*J14</f>
        <v>758175.6</v>
      </c>
      <c r="L14" s="1"/>
    </row>
    <row r="15" spans="1:13" x14ac:dyDescent="0.2">
      <c r="A15" s="36" t="s">
        <v>32</v>
      </c>
      <c r="B15" s="36">
        <f>SUM(B2+B4+B6+F6 + F3 + B13)</f>
        <v>2326528.84</v>
      </c>
      <c r="H15" s="47" t="s">
        <v>18</v>
      </c>
      <c r="I15" s="48">
        <f>K15/12</f>
        <v>21666.666666666668</v>
      </c>
      <c r="J15" s="48">
        <v>12</v>
      </c>
      <c r="K15" s="49">
        <f>F3</f>
        <v>260000</v>
      </c>
      <c r="L15" s="1"/>
    </row>
    <row r="16" spans="1:13" x14ac:dyDescent="0.2">
      <c r="A16" s="12" t="s">
        <v>10</v>
      </c>
      <c r="B16" s="8">
        <v>150000</v>
      </c>
      <c r="H16" s="47" t="s">
        <v>19</v>
      </c>
      <c r="I16" s="48">
        <v>18500</v>
      </c>
      <c r="J16" s="48">
        <v>12</v>
      </c>
      <c r="K16" s="49">
        <f>+I16*J16</f>
        <v>222000</v>
      </c>
      <c r="L16" s="1"/>
    </row>
    <row r="17" spans="1:12" x14ac:dyDescent="0.2">
      <c r="A17" s="12" t="s">
        <v>11</v>
      </c>
      <c r="B17" s="8">
        <v>200000</v>
      </c>
      <c r="H17" s="32"/>
      <c r="I17" s="24"/>
      <c r="J17" s="24"/>
      <c r="K17" s="28"/>
      <c r="L17" s="1"/>
    </row>
    <row r="18" spans="1:12" x14ac:dyDescent="0.2">
      <c r="A18" s="12" t="s">
        <v>29</v>
      </c>
      <c r="B18" s="25">
        <f>K24</f>
        <v>146182.44</v>
      </c>
      <c r="H18" s="36" t="s">
        <v>20</v>
      </c>
      <c r="I18" s="38">
        <f>+I14*10%</f>
        <v>6318.13</v>
      </c>
      <c r="J18" s="38"/>
      <c r="K18" s="39">
        <f>+K14*10%</f>
        <v>75817.56</v>
      </c>
      <c r="L18" s="1"/>
    </row>
    <row r="19" spans="1:12" x14ac:dyDescent="0.2">
      <c r="A19" s="12" t="s">
        <v>36</v>
      </c>
      <c r="B19" s="8">
        <v>2400</v>
      </c>
      <c r="H19" s="32"/>
      <c r="I19" s="24"/>
      <c r="J19" s="24"/>
      <c r="K19" s="28"/>
      <c r="L19" s="1"/>
    </row>
    <row r="20" spans="1:12" x14ac:dyDescent="0.2">
      <c r="A20" s="36" t="s">
        <v>37</v>
      </c>
      <c r="B20" s="36">
        <f>B15-SUM(B16:B19)</f>
        <v>1827946.4</v>
      </c>
      <c r="H20" s="50" t="s">
        <v>21</v>
      </c>
      <c r="I20" s="51">
        <f>+I14*40%</f>
        <v>25272.52</v>
      </c>
      <c r="J20" s="51"/>
      <c r="K20" s="49">
        <f>+I20*12</f>
        <v>303270.24</v>
      </c>
      <c r="L20" s="1"/>
    </row>
    <row r="21" spans="1:12" x14ac:dyDescent="0.2">
      <c r="H21" s="50" t="s">
        <v>18</v>
      </c>
      <c r="I21" s="51">
        <f>I15</f>
        <v>21666.666666666668</v>
      </c>
      <c r="J21" s="51"/>
      <c r="K21" s="49">
        <f>+I21*12</f>
        <v>260000</v>
      </c>
      <c r="L21" s="1"/>
    </row>
    <row r="22" spans="1:12" ht="28" x14ac:dyDescent="0.2">
      <c r="H22" s="52" t="s">
        <v>40</v>
      </c>
      <c r="I22" s="51">
        <f>+I16-I18</f>
        <v>12181.869999999999</v>
      </c>
      <c r="J22" s="51"/>
      <c r="K22" s="49">
        <f>+I22*12</f>
        <v>146182.44</v>
      </c>
      <c r="L22" s="1"/>
    </row>
    <row r="23" spans="1:12" x14ac:dyDescent="0.2">
      <c r="H23" s="27"/>
      <c r="I23" s="24"/>
      <c r="J23" s="24"/>
      <c r="K23" s="33"/>
      <c r="L23" s="1"/>
    </row>
    <row r="24" spans="1:12" x14ac:dyDescent="0.2">
      <c r="H24" s="41" t="s">
        <v>22</v>
      </c>
      <c r="I24" s="42">
        <f>MIN(I20:I22)</f>
        <v>12181.869999999999</v>
      </c>
      <c r="J24" s="42"/>
      <c r="K24" s="43">
        <f>MIN(K20:K22)</f>
        <v>146182.44</v>
      </c>
      <c r="L24" s="1"/>
    </row>
    <row r="25" spans="1:12" x14ac:dyDescent="0.2">
      <c r="A25" s="36" t="s">
        <v>42</v>
      </c>
      <c r="I25" s="26"/>
      <c r="J25" s="26"/>
    </row>
    <row r="26" spans="1:12" x14ac:dyDescent="0.2">
      <c r="A26" s="46">
        <f>B2+B3</f>
        <v>2166216</v>
      </c>
      <c r="I26" s="26"/>
      <c r="J26" s="26"/>
    </row>
    <row r="35" ht="12.25" customHeight="1" x14ac:dyDescent="0.2"/>
  </sheetData>
  <mergeCells count="1">
    <mergeCell ref="H10:I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tabSelected="1" zoomScale="125" workbookViewId="0">
      <selection activeCell="E14" sqref="E14"/>
    </sheetView>
  </sheetViews>
  <sheetFormatPr baseColWidth="10" defaultColWidth="9.1640625" defaultRowHeight="14" x14ac:dyDescent="0.2"/>
  <cols>
    <col min="1" max="1" width="28.6640625" style="1" bestFit="1" customWidth="1"/>
    <col min="2" max="2" width="11.83203125" style="1" bestFit="1" customWidth="1"/>
    <col min="3" max="3" width="10.1640625" style="1" bestFit="1" customWidth="1"/>
    <col min="4" max="4" width="9.1640625" style="1"/>
    <col min="5" max="5" width="23.83203125" style="1" bestFit="1" customWidth="1"/>
    <col min="6" max="6" width="11.83203125" style="1" bestFit="1" customWidth="1"/>
    <col min="7" max="7" width="9.1640625" style="1"/>
    <col min="8" max="8" width="23.83203125" style="1" customWidth="1"/>
    <col min="9" max="9" width="14.6640625" style="1" bestFit="1" customWidth="1"/>
    <col min="10" max="10" width="14.1640625" style="1" bestFit="1" customWidth="1"/>
    <col min="11" max="11" width="11" style="1" bestFit="1" customWidth="1"/>
    <col min="12" max="12" width="17.1640625" style="22" customWidth="1"/>
    <col min="13" max="13" width="13.83203125" style="1" bestFit="1" customWidth="1"/>
    <col min="14" max="16384" width="9.1640625" style="1"/>
  </cols>
  <sheetData>
    <row r="1" spans="1:13" x14ac:dyDescent="0.2">
      <c r="A1" s="1" t="s">
        <v>0</v>
      </c>
      <c r="E1" s="2" t="s">
        <v>41</v>
      </c>
      <c r="F1" s="3" t="s">
        <v>35</v>
      </c>
      <c r="H1" s="4" t="s">
        <v>23</v>
      </c>
      <c r="I1" s="5" t="s">
        <v>24</v>
      </c>
      <c r="J1" s="5" t="s">
        <v>25</v>
      </c>
      <c r="K1" s="5" t="s">
        <v>26</v>
      </c>
      <c r="L1" s="44" t="s">
        <v>27</v>
      </c>
      <c r="M1" s="45" t="s">
        <v>38</v>
      </c>
    </row>
    <row r="2" spans="1:13" x14ac:dyDescent="0.2">
      <c r="A2" s="2" t="s">
        <v>1</v>
      </c>
      <c r="B2" s="6">
        <v>984753</v>
      </c>
      <c r="E2" s="7" t="s">
        <v>28</v>
      </c>
      <c r="F2" s="8">
        <v>10000</v>
      </c>
      <c r="H2" s="9">
        <v>0</v>
      </c>
      <c r="I2" s="10">
        <v>200000</v>
      </c>
      <c r="J2" s="10"/>
      <c r="K2" s="10"/>
      <c r="L2" s="11">
        <v>0</v>
      </c>
      <c r="M2" s="8"/>
    </row>
    <row r="3" spans="1:13" x14ac:dyDescent="0.2">
      <c r="A3" s="12" t="s">
        <v>2</v>
      </c>
      <c r="B3" s="13">
        <v>1828827</v>
      </c>
      <c r="E3" s="7" t="s">
        <v>29</v>
      </c>
      <c r="F3" s="8">
        <v>0</v>
      </c>
      <c r="H3" s="9">
        <v>200000</v>
      </c>
      <c r="I3" s="10">
        <v>500000</v>
      </c>
      <c r="J3" s="10">
        <v>0</v>
      </c>
      <c r="K3" s="14">
        <v>0.1</v>
      </c>
      <c r="L3" s="15"/>
      <c r="M3" s="8"/>
    </row>
    <row r="4" spans="1:13" x14ac:dyDescent="0.2">
      <c r="A4" s="12" t="s">
        <v>3</v>
      </c>
      <c r="B4" s="13">
        <v>94407.360000000001</v>
      </c>
      <c r="E4" s="9" t="s">
        <v>30</v>
      </c>
      <c r="F4" s="8"/>
      <c r="H4" s="9">
        <v>500000</v>
      </c>
      <c r="I4" s="10">
        <v>1000000</v>
      </c>
      <c r="J4" s="16">
        <v>30000</v>
      </c>
      <c r="K4" s="14">
        <v>0.2</v>
      </c>
      <c r="L4" s="15"/>
      <c r="M4" s="8"/>
    </row>
    <row r="5" spans="1:13" x14ac:dyDescent="0.2">
      <c r="A5" s="12" t="s">
        <v>4</v>
      </c>
      <c r="B5" s="13">
        <v>118170.36</v>
      </c>
      <c r="E5" s="9" t="s">
        <v>33</v>
      </c>
      <c r="F5" s="8">
        <v>10000</v>
      </c>
      <c r="H5" s="17">
        <v>1000000</v>
      </c>
      <c r="I5" s="18"/>
      <c r="J5" s="18">
        <v>130000</v>
      </c>
      <c r="K5" s="19">
        <v>0.3</v>
      </c>
      <c r="L5" s="20">
        <f>J5 + (B20 - H5) * K5</f>
        <v>638947.68400000012</v>
      </c>
      <c r="M5" s="21">
        <f>L5/12</f>
        <v>53245.640333333344</v>
      </c>
    </row>
    <row r="6" spans="1:13" x14ac:dyDescent="0.2">
      <c r="A6" s="12" t="s">
        <v>5</v>
      </c>
      <c r="B6" s="13">
        <v>147712.92000000001</v>
      </c>
      <c r="E6" s="36" t="s">
        <v>31</v>
      </c>
      <c r="F6" s="53">
        <f xml:space="preserve"> B3 - SUM(F2:F5)</f>
        <v>1808827</v>
      </c>
    </row>
    <row r="7" spans="1:13" x14ac:dyDescent="0.2">
      <c r="A7" s="12" t="s">
        <v>6</v>
      </c>
      <c r="B7" s="13">
        <v>47366.64</v>
      </c>
      <c r="E7" s="23"/>
      <c r="F7" s="23"/>
    </row>
    <row r="8" spans="1:13" x14ac:dyDescent="0.2">
      <c r="A8" s="36" t="s">
        <v>7</v>
      </c>
      <c r="B8" s="36">
        <f>SUM(B2:B7)</f>
        <v>3221237.28</v>
      </c>
      <c r="E8" s="23"/>
      <c r="F8" s="23"/>
    </row>
    <row r="9" spans="1:13" x14ac:dyDescent="0.2">
      <c r="A9" s="12"/>
      <c r="B9" s="13"/>
      <c r="E9" s="23"/>
      <c r="F9" s="23"/>
    </row>
    <row r="10" spans="1:13" x14ac:dyDescent="0.2">
      <c r="A10" s="12" t="s">
        <v>8</v>
      </c>
      <c r="B10" s="13">
        <v>720251</v>
      </c>
      <c r="E10" s="23"/>
      <c r="F10" s="23"/>
      <c r="H10" s="54" t="s">
        <v>12</v>
      </c>
      <c r="I10" s="54"/>
      <c r="J10" s="30"/>
      <c r="K10" s="31"/>
      <c r="L10" s="1"/>
    </row>
    <row r="11" spans="1:13" x14ac:dyDescent="0.2">
      <c r="A11" s="36" t="s">
        <v>9</v>
      </c>
      <c r="B11" s="36">
        <f>SUM(B8,B10)</f>
        <v>3941488.28</v>
      </c>
      <c r="H11" s="31"/>
      <c r="I11" s="24"/>
      <c r="J11" s="24"/>
      <c r="K11" s="31"/>
      <c r="L11" s="1"/>
    </row>
    <row r="12" spans="1:13" x14ac:dyDescent="0.2">
      <c r="A12" s="27"/>
      <c r="B12" s="28"/>
      <c r="H12" s="2" t="s">
        <v>13</v>
      </c>
      <c r="I12" s="34" t="s">
        <v>14</v>
      </c>
      <c r="J12" s="35" t="s">
        <v>15</v>
      </c>
      <c r="K12" s="3" t="s">
        <v>16</v>
      </c>
      <c r="L12" s="1"/>
    </row>
    <row r="13" spans="1:13" x14ac:dyDescent="0.2">
      <c r="A13" s="12" t="s">
        <v>34</v>
      </c>
      <c r="B13" s="8">
        <v>13192</v>
      </c>
      <c r="E13" s="37" t="s">
        <v>39</v>
      </c>
      <c r="H13" s="27"/>
      <c r="I13" s="24"/>
      <c r="J13" s="24"/>
      <c r="K13" s="28"/>
      <c r="L13" s="1"/>
    </row>
    <row r="14" spans="1:13" x14ac:dyDescent="0.2">
      <c r="A14" s="12"/>
      <c r="B14" s="8"/>
      <c r="E14" s="1">
        <f xml:space="preserve"> (B2 + B4 + B6 + F6 + F3 )/12 - M5 - B5/12</f>
        <v>189881.853</v>
      </c>
      <c r="H14" s="47" t="s">
        <v>17</v>
      </c>
      <c r="I14" s="48">
        <f>B2/12</f>
        <v>82062.75</v>
      </c>
      <c r="J14" s="48">
        <v>12</v>
      </c>
      <c r="K14" s="49">
        <f>+I14*J14</f>
        <v>984753</v>
      </c>
      <c r="L14" s="1"/>
    </row>
    <row r="15" spans="1:13" x14ac:dyDescent="0.2">
      <c r="A15" s="36" t="s">
        <v>32</v>
      </c>
      <c r="B15" s="53">
        <f>SUM(B2+B4+B6+F6 + F3 + B13)</f>
        <v>3048892.2800000003</v>
      </c>
      <c r="H15" s="47" t="s">
        <v>18</v>
      </c>
      <c r="I15" s="48">
        <f>K15/12</f>
        <v>0</v>
      </c>
      <c r="J15" s="48">
        <v>12</v>
      </c>
      <c r="K15" s="49">
        <f>F3</f>
        <v>0</v>
      </c>
      <c r="L15" s="1"/>
    </row>
    <row r="16" spans="1:13" x14ac:dyDescent="0.2">
      <c r="A16" s="12" t="s">
        <v>10</v>
      </c>
      <c r="B16" s="8">
        <v>150000</v>
      </c>
      <c r="H16" s="47" t="s">
        <v>19</v>
      </c>
      <c r="I16" s="48">
        <v>18500</v>
      </c>
      <c r="J16" s="48">
        <v>12</v>
      </c>
      <c r="K16" s="49">
        <f>+I16*J16</f>
        <v>222000</v>
      </c>
      <c r="L16" s="1"/>
    </row>
    <row r="17" spans="1:12" x14ac:dyDescent="0.2">
      <c r="A17" s="12" t="s">
        <v>11</v>
      </c>
      <c r="B17" s="8">
        <v>200000</v>
      </c>
      <c r="H17" s="32"/>
      <c r="I17" s="24"/>
      <c r="J17" s="24"/>
      <c r="K17" s="28"/>
      <c r="L17" s="1"/>
    </row>
    <row r="18" spans="1:12" x14ac:dyDescent="0.2">
      <c r="A18" s="12" t="s">
        <v>29</v>
      </c>
      <c r="B18" s="25">
        <v>0</v>
      </c>
      <c r="H18" s="36" t="s">
        <v>20</v>
      </c>
      <c r="I18" s="38">
        <f>+I14*10%</f>
        <v>8206.2749999999996</v>
      </c>
      <c r="J18" s="38"/>
      <c r="K18" s="39">
        <f>+K14*10%</f>
        <v>98475.3</v>
      </c>
      <c r="L18" s="1"/>
    </row>
    <row r="19" spans="1:12" x14ac:dyDescent="0.2">
      <c r="A19" s="12" t="s">
        <v>36</v>
      </c>
      <c r="B19" s="8">
        <v>2400</v>
      </c>
      <c r="H19" s="32"/>
      <c r="I19" s="24"/>
      <c r="J19" s="24"/>
      <c r="K19" s="28"/>
      <c r="L19" s="1"/>
    </row>
    <row r="20" spans="1:12" x14ac:dyDescent="0.2">
      <c r="A20" s="36" t="s">
        <v>37</v>
      </c>
      <c r="B20" s="36">
        <f>B15-SUM(B16:B19)</f>
        <v>2696492.2800000003</v>
      </c>
      <c r="H20" s="50" t="s">
        <v>21</v>
      </c>
      <c r="I20" s="51">
        <f>+I14*40%</f>
        <v>32825.1</v>
      </c>
      <c r="J20" s="51"/>
      <c r="K20" s="49">
        <f>+I20*12</f>
        <v>393901.19999999995</v>
      </c>
      <c r="L20" s="1"/>
    </row>
    <row r="21" spans="1:12" x14ac:dyDescent="0.2">
      <c r="H21" s="50" t="s">
        <v>18</v>
      </c>
      <c r="I21" s="51">
        <f>I15</f>
        <v>0</v>
      </c>
      <c r="J21" s="51"/>
      <c r="K21" s="49">
        <f>+I21*12</f>
        <v>0</v>
      </c>
      <c r="L21" s="1"/>
    </row>
    <row r="22" spans="1:12" ht="28" x14ac:dyDescent="0.2">
      <c r="H22" s="52" t="s">
        <v>40</v>
      </c>
      <c r="I22" s="51">
        <f>+I16-I18</f>
        <v>10293.725</v>
      </c>
      <c r="J22" s="51"/>
      <c r="K22" s="49">
        <f>+I22*12</f>
        <v>123524.70000000001</v>
      </c>
      <c r="L22" s="1"/>
    </row>
    <row r="23" spans="1:12" x14ac:dyDescent="0.2">
      <c r="H23" s="27"/>
      <c r="I23" s="24"/>
      <c r="J23" s="24"/>
      <c r="K23" s="33"/>
      <c r="L23" s="1"/>
    </row>
    <row r="24" spans="1:12" x14ac:dyDescent="0.2">
      <c r="H24" s="41" t="s">
        <v>22</v>
      </c>
      <c r="I24" s="42">
        <f>MIN(I20:I22)</f>
        <v>0</v>
      </c>
      <c r="J24" s="42"/>
      <c r="K24" s="43">
        <f>MIN(K20:K22)</f>
        <v>0</v>
      </c>
      <c r="L24" s="1"/>
    </row>
    <row r="25" spans="1:12" x14ac:dyDescent="0.2">
      <c r="A25" s="36" t="s">
        <v>42</v>
      </c>
      <c r="I25" s="26"/>
      <c r="J25" s="26"/>
    </row>
    <row r="26" spans="1:12" x14ac:dyDescent="0.2">
      <c r="A26" s="46">
        <f>B2+B3</f>
        <v>2813580</v>
      </c>
      <c r="I26" s="26"/>
      <c r="J26" s="26"/>
    </row>
    <row r="35" ht="12.25" customHeight="1" x14ac:dyDescent="0.2"/>
  </sheetData>
  <mergeCells count="1">
    <mergeCell ref="H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2016</vt:lpstr>
      <vt:lpstr>2018</vt:lpstr>
      <vt:lpstr>Sheet3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 Nidamanuru</cp:lastModifiedBy>
  <dcterms:created xsi:type="dcterms:W3CDTF">2014-06-06T16:01:01Z</dcterms:created>
  <dcterms:modified xsi:type="dcterms:W3CDTF">2018-06-23T18:38:51Z</dcterms:modified>
</cp:coreProperties>
</file>