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activeTab="2"/>
  </bookViews>
  <sheets>
    <sheet name="Mar 2012" sheetId="1" r:id="rId1"/>
    <sheet name="Mar 2011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7" i="3" l="1"/>
  <c r="C77" i="3"/>
  <c r="B39" i="2" l="1"/>
  <c r="B38" i="2"/>
  <c r="B32" i="2"/>
  <c r="B31" i="2"/>
  <c r="R7" i="2" l="1"/>
  <c r="R3" i="2"/>
  <c r="R2" i="2"/>
  <c r="R12" i="2" s="1"/>
  <c r="R4" i="2"/>
  <c r="O13" i="1"/>
  <c r="O20" i="1"/>
  <c r="O16" i="1"/>
  <c r="L4" i="1"/>
  <c r="L21" i="2"/>
  <c r="I9" i="2"/>
  <c r="I21" i="2"/>
  <c r="F21" i="2"/>
  <c r="B21" i="2"/>
  <c r="D21" i="2" s="1"/>
  <c r="G5" i="2"/>
  <c r="E5" i="2"/>
  <c r="C4" i="2"/>
  <c r="D5" i="2" s="1"/>
  <c r="B4" i="2"/>
  <c r="B12" i="1"/>
  <c r="B13" i="1" s="1"/>
  <c r="R8" i="2" l="1"/>
  <c r="R13" i="2" s="1"/>
  <c r="R15" i="2" s="1"/>
  <c r="R11" i="2"/>
  <c r="V13" i="2" s="1"/>
  <c r="V14" i="2" s="1"/>
  <c r="B16" i="1"/>
  <c r="G6" i="1" l="1"/>
</calcChain>
</file>

<file path=xl/sharedStrings.xml><?xml version="1.0" encoding="utf-8"?>
<sst xmlns="http://schemas.openxmlformats.org/spreadsheetml/2006/main" count="156" uniqueCount="136">
  <si>
    <t>Basic</t>
  </si>
  <si>
    <t>INR</t>
  </si>
  <si>
    <t>Allowances</t>
  </si>
  <si>
    <t>Retirement Benefits</t>
  </si>
  <si>
    <t>Amount</t>
  </si>
  <si>
    <t>(Rs)</t>
  </si>
  <si>
    <t>Salary elements</t>
  </si>
  <si>
    <t>Flexible Compensation</t>
  </si>
  <si>
    <t>Benefits Allowance</t>
  </si>
  <si>
    <t>Superannuation Allowance</t>
  </si>
  <si>
    <t>Provident Fund</t>
  </si>
  <si>
    <t>Gratuity – As per Payment of Gratuity Act 1972</t>
  </si>
  <si>
    <t>Annual Base Salary</t>
  </si>
  <si>
    <t>Variable Pay</t>
  </si>
  <si>
    <t>Gross Salary (Sum of Annual Base Salary and Variable Pay)</t>
  </si>
  <si>
    <t xml:space="preserve">Basic salary </t>
  </si>
  <si>
    <t xml:space="preserve">House Rent Allowance </t>
  </si>
  <si>
    <t xml:space="preserve">Medical Reimbursement </t>
  </si>
  <si>
    <t xml:space="preserve">Special Allowance </t>
  </si>
  <si>
    <t>Gross Sal</t>
  </si>
  <si>
    <t>Base</t>
  </si>
  <si>
    <t>Flex comp</t>
  </si>
  <si>
    <t>Benefit allowance</t>
  </si>
  <si>
    <t>Super Annuation</t>
  </si>
  <si>
    <t>-Medical</t>
  </si>
  <si>
    <t>Telephone</t>
  </si>
  <si>
    <t>LTA</t>
  </si>
  <si>
    <t>2011 salary</t>
  </si>
  <si>
    <t>Hike on March 2011</t>
  </si>
  <si>
    <t>Base Salary</t>
  </si>
  <si>
    <t>Fuel Allowance</t>
  </si>
  <si>
    <t>Perquisite of personal Loan</t>
  </si>
  <si>
    <t>-PF</t>
  </si>
  <si>
    <t>-Gratuity</t>
  </si>
  <si>
    <t>-Variable pay</t>
  </si>
  <si>
    <t>35% of Base</t>
  </si>
  <si>
    <t>65% of Base</t>
  </si>
  <si>
    <t>12% of Basic (not Base)</t>
  </si>
  <si>
    <t>4.81% of Basic</t>
  </si>
  <si>
    <t>15% of Basic</t>
  </si>
  <si>
    <t>Form 16</t>
  </si>
  <si>
    <t>Fixed pay + Bonus - (PF + Gratuity)</t>
  </si>
  <si>
    <t>3% of Base + 10000</t>
  </si>
  <si>
    <t>Base Sal + 31.81% of Basic + 3% of Base + 10000</t>
  </si>
  <si>
    <t>Base + (31.81/100 * 35/100* Base) + 3/100* Base + 10000</t>
  </si>
  <si>
    <t>1.141335 * Base + 10000</t>
  </si>
  <si>
    <t>Flex</t>
  </si>
  <si>
    <t>Home loan</t>
  </si>
  <si>
    <t>Rent</t>
  </si>
  <si>
    <t>Nagaraju</t>
  </si>
  <si>
    <t>Food</t>
  </si>
  <si>
    <t>Daily to off</t>
  </si>
  <si>
    <t>Bus to Guntur</t>
  </si>
  <si>
    <t>Paper + cable</t>
  </si>
  <si>
    <t>Papamma</t>
  </si>
  <si>
    <t>Shiridi</t>
  </si>
  <si>
    <t>29.06.2012</t>
  </si>
  <si>
    <t>31.05.2012</t>
  </si>
  <si>
    <t>30.04.2012</t>
  </si>
  <si>
    <t>30.03.2012</t>
  </si>
  <si>
    <t>29.02.2012</t>
  </si>
  <si>
    <t>31.01.2012</t>
  </si>
  <si>
    <t>30.12.2011</t>
  </si>
  <si>
    <t>30.11.2011</t>
  </si>
  <si>
    <t>31.10.2011</t>
  </si>
  <si>
    <t>30.09.2011</t>
  </si>
  <si>
    <t>31.08.2011</t>
  </si>
  <si>
    <t>29.07.2011</t>
  </si>
  <si>
    <t>30.06.2011</t>
  </si>
  <si>
    <t>31.05.2011</t>
  </si>
  <si>
    <t>29.04.2011</t>
  </si>
  <si>
    <t>31.03.2011</t>
  </si>
  <si>
    <t>28.02.2011</t>
  </si>
  <si>
    <t>31.01.2011</t>
  </si>
  <si>
    <t>31.12.2010</t>
  </si>
  <si>
    <t>30.11.2010</t>
  </si>
  <si>
    <t>29.10.2010</t>
  </si>
  <si>
    <t>30.09.2010</t>
  </si>
  <si>
    <t>31.08.2010</t>
  </si>
  <si>
    <t>30.07.2010</t>
  </si>
  <si>
    <t>30.06.2010</t>
  </si>
  <si>
    <t>31.05.2010</t>
  </si>
  <si>
    <t>30.04.2010</t>
  </si>
  <si>
    <t>31.03.2010</t>
  </si>
  <si>
    <t>26.02.2010</t>
  </si>
  <si>
    <t>29.01.2010</t>
  </si>
  <si>
    <t>31.12.2009</t>
  </si>
  <si>
    <t>30.11.2009</t>
  </si>
  <si>
    <t>31.10.2009</t>
  </si>
  <si>
    <t>30.09.2009</t>
  </si>
  <si>
    <t>31.08.2009</t>
  </si>
  <si>
    <t>31.07.2009</t>
  </si>
  <si>
    <t>30.06.2009</t>
  </si>
  <si>
    <t>31.05.2009</t>
  </si>
  <si>
    <t>30.04.2009</t>
  </si>
  <si>
    <t>31.03.2009</t>
  </si>
  <si>
    <t>28.02.2009</t>
  </si>
  <si>
    <t>30.01.2009</t>
  </si>
  <si>
    <t>31.12.2008</t>
  </si>
  <si>
    <t>30.11.2008</t>
  </si>
  <si>
    <t>31.10.2008</t>
  </si>
  <si>
    <t>30.09.2008</t>
  </si>
  <si>
    <t>31.08.2008</t>
  </si>
  <si>
    <t>31.07.2008</t>
  </si>
  <si>
    <t>30.06.2008</t>
  </si>
  <si>
    <t>31.05.2008</t>
  </si>
  <si>
    <t>30.04.2008</t>
  </si>
  <si>
    <t>31.03.2008</t>
  </si>
  <si>
    <t>29.02.2008</t>
  </si>
  <si>
    <t>31.01.2008</t>
  </si>
  <si>
    <t>31.12.2007</t>
  </si>
  <si>
    <t>30.11.2007</t>
  </si>
  <si>
    <t>31.10.2007</t>
  </si>
  <si>
    <t>30.09.2007</t>
  </si>
  <si>
    <t>31.08.2007</t>
  </si>
  <si>
    <t>31.07.2007</t>
  </si>
  <si>
    <t>30.06.2007</t>
  </si>
  <si>
    <t>31.05.2007</t>
  </si>
  <si>
    <t>30.04.2007</t>
  </si>
  <si>
    <t>31.03.2007</t>
  </si>
  <si>
    <t>28.02.2007</t>
  </si>
  <si>
    <t>31.01.2007</t>
  </si>
  <si>
    <t>31.12.2006</t>
  </si>
  <si>
    <t>30.11.2006</t>
  </si>
  <si>
    <t>31.10.2006</t>
  </si>
  <si>
    <t>30.09.2006</t>
  </si>
  <si>
    <t>31.08.2006</t>
  </si>
  <si>
    <t>31.07.2006</t>
  </si>
  <si>
    <t>30.06.2006</t>
  </si>
  <si>
    <t>31.05.2006</t>
  </si>
  <si>
    <t>30.04.2006</t>
  </si>
  <si>
    <t>Bonus</t>
  </si>
  <si>
    <t>Total</t>
  </si>
  <si>
    <t>Date</t>
  </si>
  <si>
    <t>Salary actual</t>
  </si>
  <si>
    <t>Take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</si>
</sst>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0" xfId="0" applyFont="1"/>
    <xf numFmtId="0" fontId="0" fillId="0" borderId="0" xfId="0" quotePrefix="1"/>
    <xf numFmtId="3" fontId="0" fillId="0" borderId="0" xfId="0" applyNumberFormat="1"/>
    <xf numFmtId="17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C1" workbookViewId="0">
      <selection activeCell="O13" sqref="O13"/>
    </sheetView>
  </sheetViews>
  <sheetFormatPr defaultRowHeight="15" x14ac:dyDescent="0.25"/>
  <cols>
    <col min="2" max="2" width="17.28515625" bestFit="1" customWidth="1"/>
    <col min="3" max="3" width="10.28515625" bestFit="1" customWidth="1"/>
    <col min="5" max="5" width="23.5703125" bestFit="1" customWidth="1"/>
    <col min="7" max="7" width="10.140625" bestFit="1" customWidth="1"/>
    <col min="11" max="11" width="53.140625" bestFit="1" customWidth="1"/>
    <col min="12" max="12" width="11.7109375" bestFit="1" customWidth="1"/>
    <col min="15" max="15" width="50.7109375" bestFit="1" customWidth="1"/>
    <col min="16" max="16" width="21.85546875" bestFit="1" customWidth="1"/>
  </cols>
  <sheetData>
    <row r="1" spans="1:16" x14ac:dyDescent="0.25">
      <c r="A1" s="6" t="s">
        <v>19</v>
      </c>
      <c r="B1" t="s">
        <v>0</v>
      </c>
      <c r="C1" s="1"/>
      <c r="E1" t="s">
        <v>15</v>
      </c>
      <c r="G1" s="1">
        <v>418299</v>
      </c>
      <c r="K1" s="2" t="s">
        <v>6</v>
      </c>
      <c r="L1" s="2" t="s">
        <v>4</v>
      </c>
      <c r="M1" s="2" t="s">
        <v>5</v>
      </c>
    </row>
    <row r="2" spans="1:16" x14ac:dyDescent="0.25">
      <c r="B2" t="s">
        <v>21</v>
      </c>
      <c r="D2" s="1"/>
      <c r="E2" t="s">
        <v>16</v>
      </c>
      <c r="G2" s="1">
        <v>160000</v>
      </c>
      <c r="K2" t="s">
        <v>0</v>
      </c>
      <c r="L2" s="1">
        <v>418299</v>
      </c>
      <c r="M2" t="s">
        <v>1</v>
      </c>
      <c r="O2" t="s">
        <v>35</v>
      </c>
    </row>
    <row r="3" spans="1:16" x14ac:dyDescent="0.25">
      <c r="B3" t="s">
        <v>22</v>
      </c>
      <c r="C3" s="1"/>
      <c r="E3" t="s">
        <v>17</v>
      </c>
      <c r="G3" s="1">
        <v>15000</v>
      </c>
      <c r="K3" t="s">
        <v>7</v>
      </c>
      <c r="L3" s="1">
        <v>776841</v>
      </c>
      <c r="M3" t="s">
        <v>1</v>
      </c>
      <c r="O3" t="s">
        <v>36</v>
      </c>
    </row>
    <row r="4" spans="1:16" x14ac:dyDescent="0.25">
      <c r="B4" t="s">
        <v>23</v>
      </c>
      <c r="C4" s="1"/>
      <c r="E4" t="s">
        <v>25</v>
      </c>
      <c r="G4" s="4">
        <v>10000</v>
      </c>
      <c r="K4" s="2" t="s">
        <v>29</v>
      </c>
      <c r="L4" s="1">
        <f>SUM(L2:L3)</f>
        <v>1195140</v>
      </c>
    </row>
    <row r="5" spans="1:16" x14ac:dyDescent="0.25">
      <c r="B5" t="s">
        <v>30</v>
      </c>
      <c r="E5" t="s">
        <v>26</v>
      </c>
      <c r="G5" s="1">
        <v>20000</v>
      </c>
      <c r="K5" s="2" t="s">
        <v>2</v>
      </c>
    </row>
    <row r="6" spans="1:16" x14ac:dyDescent="0.25">
      <c r="B6" t="s">
        <v>31</v>
      </c>
      <c r="E6" t="s">
        <v>18</v>
      </c>
      <c r="G6" s="1">
        <f>L3-SUM(G2:G5)</f>
        <v>571841</v>
      </c>
      <c r="K6" t="s">
        <v>8</v>
      </c>
      <c r="L6" s="1">
        <v>45854.16</v>
      </c>
      <c r="M6" t="s">
        <v>1</v>
      </c>
      <c r="O6" t="s">
        <v>42</v>
      </c>
    </row>
    <row r="7" spans="1:16" x14ac:dyDescent="0.25">
      <c r="B7" s="3" t="s">
        <v>24</v>
      </c>
      <c r="K7" t="s">
        <v>9</v>
      </c>
      <c r="L7" s="1">
        <v>62744.88</v>
      </c>
      <c r="M7" t="s">
        <v>1</v>
      </c>
      <c r="O7" t="s">
        <v>39</v>
      </c>
    </row>
    <row r="8" spans="1:16" x14ac:dyDescent="0.25">
      <c r="B8" s="3" t="s">
        <v>32</v>
      </c>
      <c r="K8" s="2"/>
      <c r="L8" s="1"/>
    </row>
    <row r="9" spans="1:16" x14ac:dyDescent="0.25">
      <c r="B9" s="3" t="s">
        <v>33</v>
      </c>
      <c r="E9" s="2" t="s">
        <v>40</v>
      </c>
      <c r="K9" s="2" t="s">
        <v>3</v>
      </c>
      <c r="L9" s="1"/>
    </row>
    <row r="10" spans="1:16" x14ac:dyDescent="0.25">
      <c r="B10" s="3" t="s">
        <v>34</v>
      </c>
      <c r="E10" t="s">
        <v>41</v>
      </c>
      <c r="K10" t="s">
        <v>10</v>
      </c>
      <c r="L10" s="1">
        <v>50195.88</v>
      </c>
      <c r="M10" t="s">
        <v>1</v>
      </c>
      <c r="O10" t="s">
        <v>37</v>
      </c>
    </row>
    <row r="11" spans="1:16" x14ac:dyDescent="0.25">
      <c r="K11" t="s">
        <v>11</v>
      </c>
      <c r="L11" s="1">
        <v>20120.16</v>
      </c>
      <c r="M11" t="s">
        <v>1</v>
      </c>
      <c r="O11" t="s">
        <v>38</v>
      </c>
    </row>
    <row r="12" spans="1:16" x14ac:dyDescent="0.25">
      <c r="B12" s="1">
        <f>L2+L3+L6+L7</f>
        <v>1303739.0399999998</v>
      </c>
      <c r="K12" s="2" t="s">
        <v>12</v>
      </c>
      <c r="L12" s="1">
        <v>1374055.08</v>
      </c>
      <c r="M12" t="s">
        <v>1</v>
      </c>
      <c r="O12" t="s">
        <v>43</v>
      </c>
      <c r="P12" t="s">
        <v>45</v>
      </c>
    </row>
    <row r="13" spans="1:16" x14ac:dyDescent="0.25">
      <c r="B13" s="1">
        <f>B12-(G3 + G4 + G5)</f>
        <v>1258739.0399999998</v>
      </c>
      <c r="K13" s="2" t="s">
        <v>13</v>
      </c>
      <c r="L13" s="1">
        <v>239027</v>
      </c>
      <c r="M13" t="s">
        <v>1</v>
      </c>
      <c r="O13">
        <f>100/L12*L13</f>
        <v>17.395736421279413</v>
      </c>
    </row>
    <row r="14" spans="1:16" x14ac:dyDescent="0.25">
      <c r="K14" t="s">
        <v>14</v>
      </c>
      <c r="L14" s="1">
        <v>1613082.08</v>
      </c>
      <c r="M14" t="s">
        <v>1</v>
      </c>
    </row>
    <row r="15" spans="1:16" x14ac:dyDescent="0.25">
      <c r="B15">
        <v>1260586.04</v>
      </c>
    </row>
    <row r="16" spans="1:16" x14ac:dyDescent="0.25">
      <c r="B16" s="1">
        <f>B15-B13</f>
        <v>1847.0000000002328</v>
      </c>
      <c r="O16">
        <f>L4 + 34.81/100*L2 + 10000</f>
        <v>1350749.8818999999</v>
      </c>
    </row>
    <row r="18" spans="1:15" x14ac:dyDescent="0.25">
      <c r="O18" t="s">
        <v>44</v>
      </c>
    </row>
    <row r="20" spans="1:15" x14ac:dyDescent="0.25">
      <c r="A20" t="s">
        <v>19</v>
      </c>
      <c r="O20">
        <f>1 + (31.81/100)*(35/100) + 3/100</f>
        <v>1.141335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P19" sqref="P19"/>
    </sheetView>
  </sheetViews>
  <sheetFormatPr defaultRowHeight="15" x14ac:dyDescent="0.25"/>
  <cols>
    <col min="1" max="1" width="18.28515625" bestFit="1" customWidth="1"/>
    <col min="17" max="17" width="53.140625" bestFit="1" customWidth="1"/>
  </cols>
  <sheetData>
    <row r="1" spans="1:22" x14ac:dyDescent="0.25">
      <c r="A1" t="s">
        <v>27</v>
      </c>
    </row>
    <row r="2" spans="1:22" x14ac:dyDescent="0.25">
      <c r="A2" t="s">
        <v>28</v>
      </c>
      <c r="B2">
        <v>1152385.08</v>
      </c>
      <c r="Q2" t="s">
        <v>0</v>
      </c>
      <c r="R2">
        <f>35/100*R4</f>
        <v>350322.01588490669</v>
      </c>
    </row>
    <row r="3" spans="1:22" x14ac:dyDescent="0.25">
      <c r="A3" t="s">
        <v>131</v>
      </c>
      <c r="B3">
        <v>150138</v>
      </c>
      <c r="C3">
        <v>144246</v>
      </c>
      <c r="Q3" t="s">
        <v>46</v>
      </c>
      <c r="R3">
        <f>65/100*R4</f>
        <v>650598.02950054104</v>
      </c>
    </row>
    <row r="4" spans="1:22" x14ac:dyDescent="0.25">
      <c r="A4" s="2" t="s">
        <v>132</v>
      </c>
      <c r="B4">
        <f>SUM(B2:B3)</f>
        <v>1302523.08</v>
      </c>
      <c r="C4">
        <f>B2+C3</f>
        <v>1296631.08</v>
      </c>
      <c r="D4">
        <v>1246705</v>
      </c>
      <c r="G4">
        <v>132925</v>
      </c>
      <c r="Q4" t="s">
        <v>20</v>
      </c>
      <c r="R4">
        <f>(B2-10000)/1.141335</f>
        <v>1000920.0453854478</v>
      </c>
    </row>
    <row r="5" spans="1:22" x14ac:dyDescent="0.25">
      <c r="D5">
        <f>C4-D4</f>
        <v>49926.080000000075</v>
      </c>
      <c r="E5">
        <f>3503*12</f>
        <v>42036</v>
      </c>
      <c r="G5">
        <f>D4-G4</f>
        <v>1113780</v>
      </c>
    </row>
    <row r="6" spans="1:22" x14ac:dyDescent="0.25">
      <c r="Q6" s="2" t="s">
        <v>2</v>
      </c>
    </row>
    <row r="7" spans="1:22" x14ac:dyDescent="0.25">
      <c r="Q7" t="s">
        <v>8</v>
      </c>
      <c r="R7">
        <f>3/100*R4 + 10000</f>
        <v>40027.601361563429</v>
      </c>
    </row>
    <row r="8" spans="1:22" x14ac:dyDescent="0.25">
      <c r="Q8" t="s">
        <v>9</v>
      </c>
      <c r="R8">
        <f>15/100*R2</f>
        <v>52548.302382736001</v>
      </c>
    </row>
    <row r="9" spans="1:22" x14ac:dyDescent="0.25">
      <c r="A9" s="5">
        <v>40969</v>
      </c>
      <c r="B9">
        <v>212730.87</v>
      </c>
      <c r="F9">
        <v>249121</v>
      </c>
      <c r="G9">
        <v>36390</v>
      </c>
      <c r="I9">
        <f>1962+7000</f>
        <v>8962</v>
      </c>
      <c r="Q9" s="2"/>
    </row>
    <row r="10" spans="1:22" x14ac:dyDescent="0.25">
      <c r="A10" s="5">
        <v>40940</v>
      </c>
      <c r="B10">
        <v>82267.09</v>
      </c>
      <c r="F10">
        <v>89874</v>
      </c>
      <c r="G10">
        <v>7607</v>
      </c>
      <c r="I10">
        <v>1875</v>
      </c>
      <c r="Q10" s="2" t="s">
        <v>3</v>
      </c>
    </row>
    <row r="11" spans="1:22" x14ac:dyDescent="0.25">
      <c r="A11" s="5">
        <v>40909</v>
      </c>
      <c r="B11">
        <v>52684.66</v>
      </c>
      <c r="F11">
        <v>89874</v>
      </c>
      <c r="G11">
        <v>37190</v>
      </c>
      <c r="I11">
        <v>1875</v>
      </c>
      <c r="Q11" t="s">
        <v>10</v>
      </c>
      <c r="R11">
        <f>12/100*R2</f>
        <v>42038.641906188801</v>
      </c>
    </row>
    <row r="12" spans="1:22" x14ac:dyDescent="0.25">
      <c r="A12" s="5">
        <v>40878</v>
      </c>
      <c r="B12">
        <v>73816.66</v>
      </c>
      <c r="F12">
        <v>89874</v>
      </c>
      <c r="G12">
        <v>16058</v>
      </c>
      <c r="I12">
        <v>1875</v>
      </c>
      <c r="Q12" t="s">
        <v>11</v>
      </c>
      <c r="R12">
        <f>4.81/100*R2</f>
        <v>16850.48896406401</v>
      </c>
    </row>
    <row r="13" spans="1:22" x14ac:dyDescent="0.25">
      <c r="A13" s="5">
        <v>40848</v>
      </c>
      <c r="B13">
        <v>73796.66</v>
      </c>
      <c r="F13">
        <v>89874</v>
      </c>
      <c r="G13">
        <v>16078</v>
      </c>
      <c r="I13">
        <v>1875</v>
      </c>
      <c r="Q13" s="2" t="s">
        <v>12</v>
      </c>
      <c r="R13">
        <f>SUM(R4 + SUM(R7:R12))</f>
        <v>1152385.08</v>
      </c>
      <c r="T13">
        <v>1152385.08</v>
      </c>
      <c r="V13">
        <f>T13+T14-SUM(R11:R12)</f>
        <v>1237741.9491297472</v>
      </c>
    </row>
    <row r="14" spans="1:22" x14ac:dyDescent="0.25">
      <c r="A14" s="5">
        <v>40817</v>
      </c>
      <c r="B14">
        <v>73776.66</v>
      </c>
      <c r="F14">
        <v>89874</v>
      </c>
      <c r="G14">
        <v>16098</v>
      </c>
      <c r="I14">
        <v>1875</v>
      </c>
      <c r="Q14" s="2" t="s">
        <v>13</v>
      </c>
      <c r="R14">
        <v>150138</v>
      </c>
      <c r="T14">
        <v>144246</v>
      </c>
      <c r="V14">
        <f>1246705-V13</f>
        <v>8963.0508702527732</v>
      </c>
    </row>
    <row r="15" spans="1:22" x14ac:dyDescent="0.25">
      <c r="A15" s="5">
        <v>40787</v>
      </c>
      <c r="B15">
        <v>73759.66</v>
      </c>
      <c r="F15">
        <v>89874</v>
      </c>
      <c r="G15">
        <v>16115</v>
      </c>
      <c r="I15">
        <v>1875</v>
      </c>
      <c r="Q15" t="s">
        <v>14</v>
      </c>
      <c r="R15">
        <f>SUM(R13:R14)</f>
        <v>1302523.08</v>
      </c>
    </row>
    <row r="16" spans="1:22" x14ac:dyDescent="0.25">
      <c r="A16" s="5">
        <v>40756</v>
      </c>
      <c r="B16">
        <v>73859.66</v>
      </c>
      <c r="F16">
        <v>89874</v>
      </c>
      <c r="G16">
        <v>16015</v>
      </c>
      <c r="I16">
        <v>1875</v>
      </c>
    </row>
    <row r="17" spans="1:12" x14ac:dyDescent="0.25">
      <c r="A17" s="5">
        <v>40725</v>
      </c>
      <c r="B17">
        <v>73746.66</v>
      </c>
      <c r="F17">
        <v>89874</v>
      </c>
      <c r="G17">
        <v>16128</v>
      </c>
      <c r="I17">
        <v>1875</v>
      </c>
    </row>
    <row r="18" spans="1:12" x14ac:dyDescent="0.25">
      <c r="A18" s="5">
        <v>40695</v>
      </c>
      <c r="B18">
        <v>73734.66</v>
      </c>
      <c r="F18">
        <v>89874</v>
      </c>
      <c r="G18">
        <v>16140</v>
      </c>
      <c r="I18">
        <v>1875</v>
      </c>
    </row>
    <row r="19" spans="1:12" x14ac:dyDescent="0.25">
      <c r="A19" s="5">
        <v>40664</v>
      </c>
      <c r="B19">
        <v>73724.66</v>
      </c>
      <c r="F19">
        <v>89874</v>
      </c>
      <c r="G19">
        <v>16150</v>
      </c>
      <c r="I19">
        <v>1875</v>
      </c>
    </row>
    <row r="20" spans="1:12" x14ac:dyDescent="0.25">
      <c r="A20" s="5">
        <v>40634</v>
      </c>
      <c r="B20">
        <v>66074.66</v>
      </c>
      <c r="F20">
        <v>89874</v>
      </c>
      <c r="G20">
        <v>23800</v>
      </c>
      <c r="I20">
        <v>1875</v>
      </c>
    </row>
    <row r="21" spans="1:12" x14ac:dyDescent="0.25">
      <c r="A21" s="5"/>
      <c r="B21">
        <f>SUM(B9:B20)</f>
        <v>1003972.5600000003</v>
      </c>
      <c r="D21">
        <f>G5-B21</f>
        <v>109807.43999999971</v>
      </c>
      <c r="F21">
        <f>SUM(F9:F20)</f>
        <v>1237735</v>
      </c>
      <c r="I21">
        <f>SUM(I9:I20)</f>
        <v>29587</v>
      </c>
      <c r="L21">
        <f>D4-F21</f>
        <v>8970</v>
      </c>
    </row>
    <row r="25" spans="1:12" x14ac:dyDescent="0.25">
      <c r="A25" t="s">
        <v>47</v>
      </c>
      <c r="B25">
        <v>360000</v>
      </c>
    </row>
    <row r="26" spans="1:12" x14ac:dyDescent="0.25">
      <c r="A26" t="s">
        <v>48</v>
      </c>
      <c r="B26">
        <v>60000</v>
      </c>
    </row>
    <row r="27" spans="1:12" x14ac:dyDescent="0.25">
      <c r="A27" t="s">
        <v>54</v>
      </c>
      <c r="B27">
        <v>12000</v>
      </c>
    </row>
    <row r="28" spans="1:12" x14ac:dyDescent="0.25">
      <c r="A28" t="s">
        <v>53</v>
      </c>
      <c r="B28">
        <v>5000</v>
      </c>
    </row>
    <row r="29" spans="1:12" x14ac:dyDescent="0.25">
      <c r="A29" t="s">
        <v>52</v>
      </c>
      <c r="B29">
        <v>20000</v>
      </c>
    </row>
    <row r="30" spans="1:12" x14ac:dyDescent="0.25">
      <c r="A30" t="s">
        <v>49</v>
      </c>
      <c r="B30">
        <v>100000</v>
      </c>
    </row>
    <row r="31" spans="1:12" x14ac:dyDescent="0.25">
      <c r="A31" t="s">
        <v>50</v>
      </c>
      <c r="B31">
        <f>365*100</f>
        <v>36500</v>
      </c>
    </row>
    <row r="32" spans="1:12" x14ac:dyDescent="0.25">
      <c r="A32" t="s">
        <v>51</v>
      </c>
      <c r="B32">
        <f>12*1000</f>
        <v>12000</v>
      </c>
    </row>
    <row r="33" spans="1:2" x14ac:dyDescent="0.25">
      <c r="A33" t="s">
        <v>55</v>
      </c>
      <c r="B33">
        <v>70000</v>
      </c>
    </row>
    <row r="38" spans="1:2" x14ac:dyDescent="0.25">
      <c r="B38">
        <f>SUM(B25:B33)</f>
        <v>675500</v>
      </c>
    </row>
    <row r="39" spans="1:2" x14ac:dyDescent="0.25">
      <c r="B39">
        <f>B21-B38</f>
        <v>328472.56000000029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workbookViewId="0">
      <selection activeCell="C2" sqref="C2"/>
    </sheetView>
  </sheetViews>
  <sheetFormatPr defaultRowHeight="15" x14ac:dyDescent="0.25"/>
  <cols>
    <col min="1" max="1" width="10.140625" bestFit="1" customWidth="1"/>
    <col min="2" max="3" width="11.7109375" bestFit="1" customWidth="1"/>
  </cols>
  <sheetData>
    <row r="1" spans="1:3" x14ac:dyDescent="0.25">
      <c r="A1" t="s">
        <v>133</v>
      </c>
      <c r="B1" t="s">
        <v>134</v>
      </c>
      <c r="C1" t="s">
        <v>135</v>
      </c>
    </row>
    <row r="2" spans="1:3" x14ac:dyDescent="0.25">
      <c r="A2" t="s">
        <v>56</v>
      </c>
      <c r="B2" s="1">
        <v>104894.92</v>
      </c>
      <c r="C2" s="1">
        <v>64259.64</v>
      </c>
    </row>
    <row r="3" spans="1:3" x14ac:dyDescent="0.25">
      <c r="A3" t="s">
        <v>57</v>
      </c>
      <c r="B3" s="1">
        <v>104894.92</v>
      </c>
      <c r="C3" s="1">
        <v>87099.64</v>
      </c>
    </row>
    <row r="4" spans="1:3" x14ac:dyDescent="0.25">
      <c r="A4" t="s">
        <v>58</v>
      </c>
      <c r="B4" s="1">
        <v>104894.92</v>
      </c>
      <c r="C4" s="1">
        <v>87085.64</v>
      </c>
    </row>
    <row r="5" spans="1:3" x14ac:dyDescent="0.25">
      <c r="A5" t="s">
        <v>59</v>
      </c>
      <c r="B5" s="1">
        <v>249121.15</v>
      </c>
      <c r="C5" s="1">
        <v>212730.87</v>
      </c>
    </row>
    <row r="6" spans="1:3" x14ac:dyDescent="0.25">
      <c r="A6" t="s">
        <v>60</v>
      </c>
      <c r="B6" s="1">
        <v>89874.66</v>
      </c>
      <c r="C6" s="1">
        <v>82267.09</v>
      </c>
    </row>
    <row r="7" spans="1:3" x14ac:dyDescent="0.25">
      <c r="A7" t="s">
        <v>61</v>
      </c>
      <c r="B7" s="1">
        <v>89874.66</v>
      </c>
      <c r="C7" s="1">
        <v>52684.66</v>
      </c>
    </row>
    <row r="8" spans="1:3" x14ac:dyDescent="0.25">
      <c r="A8" t="s">
        <v>62</v>
      </c>
      <c r="B8" s="1">
        <v>89874.66</v>
      </c>
      <c r="C8" s="1">
        <v>73816.66</v>
      </c>
    </row>
    <row r="9" spans="1:3" x14ac:dyDescent="0.25">
      <c r="A9" t="s">
        <v>63</v>
      </c>
      <c r="B9" s="1">
        <v>89874.66</v>
      </c>
      <c r="C9" s="1">
        <v>73796.66</v>
      </c>
    </row>
    <row r="10" spans="1:3" x14ac:dyDescent="0.25">
      <c r="A10" t="s">
        <v>64</v>
      </c>
      <c r="B10" s="1">
        <v>89874.66</v>
      </c>
      <c r="C10" s="1">
        <v>73776.66</v>
      </c>
    </row>
    <row r="11" spans="1:3" x14ac:dyDescent="0.25">
      <c r="A11" t="s">
        <v>65</v>
      </c>
      <c r="B11" s="1">
        <v>89874.66</v>
      </c>
      <c r="C11" s="1">
        <v>73759.66</v>
      </c>
    </row>
    <row r="12" spans="1:3" x14ac:dyDescent="0.25">
      <c r="A12" t="s">
        <v>66</v>
      </c>
      <c r="B12" s="1">
        <v>89874.66</v>
      </c>
      <c r="C12" s="1">
        <v>73859.66</v>
      </c>
    </row>
    <row r="13" spans="1:3" x14ac:dyDescent="0.25">
      <c r="A13" t="s">
        <v>67</v>
      </c>
      <c r="B13" s="1">
        <v>89874.66</v>
      </c>
      <c r="C13" s="1">
        <v>73746.66</v>
      </c>
    </row>
    <row r="14" spans="1:3" x14ac:dyDescent="0.25">
      <c r="A14" t="s">
        <v>68</v>
      </c>
      <c r="B14" s="1">
        <v>89874.66</v>
      </c>
      <c r="C14" s="1">
        <v>73734.66</v>
      </c>
    </row>
    <row r="15" spans="1:3" x14ac:dyDescent="0.25">
      <c r="A15" t="s">
        <v>69</v>
      </c>
      <c r="B15" s="1">
        <v>89874.66</v>
      </c>
      <c r="C15" s="1">
        <v>73724.66</v>
      </c>
    </row>
    <row r="16" spans="1:3" x14ac:dyDescent="0.25">
      <c r="A16" t="s">
        <v>70</v>
      </c>
      <c r="B16" s="1">
        <v>89874.66</v>
      </c>
      <c r="C16" s="1">
        <v>66074.66</v>
      </c>
    </row>
    <row r="17" spans="1:3" x14ac:dyDescent="0.25">
      <c r="A17" t="s">
        <v>71</v>
      </c>
      <c r="B17" s="1">
        <v>251308.2</v>
      </c>
      <c r="C17" s="1">
        <v>213891.20000000001</v>
      </c>
    </row>
    <row r="18" spans="1:3" x14ac:dyDescent="0.25">
      <c r="A18" t="s">
        <v>72</v>
      </c>
      <c r="B18" s="1">
        <v>75994.84</v>
      </c>
      <c r="C18" s="1">
        <v>68704.84</v>
      </c>
    </row>
    <row r="19" spans="1:3" x14ac:dyDescent="0.25">
      <c r="A19" t="s">
        <v>73</v>
      </c>
      <c r="B19" s="1">
        <v>75994.84</v>
      </c>
      <c r="C19" s="1">
        <v>44802.35</v>
      </c>
    </row>
    <row r="20" spans="1:3" x14ac:dyDescent="0.25">
      <c r="A20" t="s">
        <v>74</v>
      </c>
      <c r="B20" s="1">
        <v>75994.84</v>
      </c>
      <c r="C20" s="1">
        <v>66077.34</v>
      </c>
    </row>
    <row r="21" spans="1:3" x14ac:dyDescent="0.25">
      <c r="A21" t="s">
        <v>75</v>
      </c>
      <c r="B21" s="1">
        <v>77244.84</v>
      </c>
      <c r="C21" s="1">
        <v>67304.34</v>
      </c>
    </row>
    <row r="22" spans="1:3" x14ac:dyDescent="0.25">
      <c r="A22" t="s">
        <v>76</v>
      </c>
      <c r="B22" s="1">
        <v>77244.84</v>
      </c>
      <c r="C22" s="1">
        <v>67078.34</v>
      </c>
    </row>
    <row r="23" spans="1:3" x14ac:dyDescent="0.25">
      <c r="A23" t="s">
        <v>77</v>
      </c>
      <c r="B23" s="1">
        <v>77244.84</v>
      </c>
      <c r="C23" s="1">
        <v>46423.34</v>
      </c>
    </row>
    <row r="24" spans="1:3" x14ac:dyDescent="0.25">
      <c r="A24" t="s">
        <v>78</v>
      </c>
      <c r="B24" s="1">
        <v>77244.84</v>
      </c>
      <c r="C24" s="1">
        <v>61890.34</v>
      </c>
    </row>
    <row r="25" spans="1:3" x14ac:dyDescent="0.25">
      <c r="A25" t="s">
        <v>79</v>
      </c>
      <c r="B25" s="1">
        <v>117137.84</v>
      </c>
      <c r="C25" s="1">
        <v>89796.34</v>
      </c>
    </row>
    <row r="26" spans="1:3" x14ac:dyDescent="0.25">
      <c r="A26" t="s">
        <v>80</v>
      </c>
      <c r="B26" s="1">
        <v>77244.84</v>
      </c>
      <c r="C26" s="1">
        <v>61626.34</v>
      </c>
    </row>
    <row r="27" spans="1:3" x14ac:dyDescent="0.25">
      <c r="A27" t="s">
        <v>81</v>
      </c>
      <c r="B27" s="1">
        <v>77244.84</v>
      </c>
      <c r="C27" s="1">
        <v>61616.34</v>
      </c>
    </row>
    <row r="28" spans="1:3" x14ac:dyDescent="0.25">
      <c r="A28" t="s">
        <v>82</v>
      </c>
      <c r="B28" s="1">
        <v>77244.84</v>
      </c>
      <c r="C28" s="1">
        <v>61607.34</v>
      </c>
    </row>
    <row r="29" spans="1:3" x14ac:dyDescent="0.25">
      <c r="A29" t="s">
        <v>83</v>
      </c>
      <c r="B29" s="1">
        <v>188163.39</v>
      </c>
      <c r="C29" s="1">
        <v>141072.4</v>
      </c>
    </row>
    <row r="30" spans="1:3" x14ac:dyDescent="0.25">
      <c r="A30" t="s">
        <v>84</v>
      </c>
      <c r="B30" s="1">
        <v>62070.39</v>
      </c>
      <c r="C30" s="1">
        <v>53516.39</v>
      </c>
    </row>
    <row r="31" spans="1:3" x14ac:dyDescent="0.25">
      <c r="A31" t="s">
        <v>85</v>
      </c>
      <c r="B31" s="1">
        <v>62070.39</v>
      </c>
      <c r="C31" s="1">
        <v>51661.39</v>
      </c>
    </row>
    <row r="32" spans="1:3" x14ac:dyDescent="0.25">
      <c r="A32" t="s">
        <v>86</v>
      </c>
      <c r="B32" s="1">
        <v>62070.39</v>
      </c>
      <c r="C32" s="1">
        <v>28355.78</v>
      </c>
    </row>
    <row r="33" spans="1:3" x14ac:dyDescent="0.25">
      <c r="A33" t="s">
        <v>87</v>
      </c>
      <c r="B33" s="1">
        <v>62070.39</v>
      </c>
      <c r="C33" s="1">
        <v>0</v>
      </c>
    </row>
    <row r="34" spans="1:3" x14ac:dyDescent="0.25">
      <c r="A34" t="s">
        <v>88</v>
      </c>
      <c r="B34" s="1">
        <v>62070.39</v>
      </c>
      <c r="C34" s="1">
        <v>43160.39</v>
      </c>
    </row>
    <row r="35" spans="1:3" x14ac:dyDescent="0.25">
      <c r="A35" t="s">
        <v>89</v>
      </c>
      <c r="B35" s="1">
        <v>62070.39</v>
      </c>
      <c r="C35" s="1">
        <v>50406.39</v>
      </c>
    </row>
    <row r="36" spans="1:3" x14ac:dyDescent="0.25">
      <c r="A36" t="s">
        <v>90</v>
      </c>
      <c r="B36" s="1">
        <v>62070.39</v>
      </c>
      <c r="C36" s="1">
        <v>50384.39</v>
      </c>
    </row>
    <row r="37" spans="1:3" x14ac:dyDescent="0.25">
      <c r="A37" t="s">
        <v>91</v>
      </c>
      <c r="B37" s="1">
        <v>62070.39</v>
      </c>
      <c r="C37" s="1">
        <v>46601.39</v>
      </c>
    </row>
    <row r="38" spans="1:3" x14ac:dyDescent="0.25">
      <c r="A38" t="s">
        <v>92</v>
      </c>
      <c r="B38" s="1">
        <v>62070.39</v>
      </c>
      <c r="C38" s="1">
        <v>48870.39</v>
      </c>
    </row>
    <row r="39" spans="1:3" x14ac:dyDescent="0.25">
      <c r="A39" t="s">
        <v>93</v>
      </c>
      <c r="B39" s="1">
        <v>62070.39</v>
      </c>
      <c r="C39" s="1">
        <v>49854.39</v>
      </c>
    </row>
    <row r="40" spans="1:3" x14ac:dyDescent="0.25">
      <c r="A40" t="s">
        <v>94</v>
      </c>
      <c r="B40" s="1">
        <v>62070.39</v>
      </c>
      <c r="C40" s="1">
        <v>47454.39</v>
      </c>
    </row>
    <row r="41" spans="1:3" x14ac:dyDescent="0.25">
      <c r="A41" t="s">
        <v>95</v>
      </c>
      <c r="B41" s="1">
        <v>208087.39</v>
      </c>
      <c r="C41" s="1">
        <v>160422.39000000001</v>
      </c>
    </row>
    <row r="42" spans="1:3" x14ac:dyDescent="0.25">
      <c r="A42" t="s">
        <v>96</v>
      </c>
      <c r="B42" s="1">
        <v>62070.39</v>
      </c>
      <c r="C42" s="1">
        <v>49282.39</v>
      </c>
    </row>
    <row r="43" spans="1:3" x14ac:dyDescent="0.25">
      <c r="A43" t="s">
        <v>97</v>
      </c>
      <c r="B43" s="1">
        <v>62070.39</v>
      </c>
      <c r="C43" s="1">
        <v>49320.39</v>
      </c>
    </row>
    <row r="44" spans="1:3" x14ac:dyDescent="0.25">
      <c r="A44" t="s">
        <v>98</v>
      </c>
      <c r="B44" s="1">
        <v>62070.39</v>
      </c>
      <c r="C44" s="1">
        <v>52069.39</v>
      </c>
    </row>
    <row r="45" spans="1:3" x14ac:dyDescent="0.25">
      <c r="A45" t="s">
        <v>99</v>
      </c>
      <c r="B45" s="1">
        <v>62070.39</v>
      </c>
      <c r="C45" s="1">
        <v>48850.39</v>
      </c>
    </row>
    <row r="46" spans="1:3" x14ac:dyDescent="0.25">
      <c r="A46" t="s">
        <v>100</v>
      </c>
      <c r="B46" s="1">
        <v>62070.39</v>
      </c>
      <c r="C46" s="1">
        <v>49164.39</v>
      </c>
    </row>
    <row r="47" spans="1:3" x14ac:dyDescent="0.25">
      <c r="A47" t="s">
        <v>101</v>
      </c>
      <c r="B47" s="1">
        <v>62070.39</v>
      </c>
      <c r="C47" s="1">
        <v>47044.39</v>
      </c>
    </row>
    <row r="48" spans="1:3" x14ac:dyDescent="0.25">
      <c r="A48" t="s">
        <v>102</v>
      </c>
      <c r="B48" s="1">
        <v>70130.39</v>
      </c>
      <c r="C48" s="1">
        <v>58166.39</v>
      </c>
    </row>
    <row r="49" spans="1:3" x14ac:dyDescent="0.25">
      <c r="A49" t="s">
        <v>103</v>
      </c>
      <c r="B49" s="1">
        <v>60070.39</v>
      </c>
      <c r="C49" s="1">
        <v>48495.39</v>
      </c>
    </row>
    <row r="50" spans="1:3" x14ac:dyDescent="0.25">
      <c r="A50" t="s">
        <v>104</v>
      </c>
      <c r="B50" s="1">
        <v>60070.39</v>
      </c>
      <c r="C50" s="1">
        <v>45995.39</v>
      </c>
    </row>
    <row r="51" spans="1:3" x14ac:dyDescent="0.25">
      <c r="A51" t="s">
        <v>105</v>
      </c>
      <c r="B51" s="1">
        <v>60070.39</v>
      </c>
      <c r="C51" s="1">
        <v>48430.39</v>
      </c>
    </row>
    <row r="52" spans="1:3" x14ac:dyDescent="0.25">
      <c r="A52" t="s">
        <v>106</v>
      </c>
      <c r="B52" s="1">
        <v>60070.39</v>
      </c>
      <c r="C52" s="1">
        <v>45377.39</v>
      </c>
    </row>
    <row r="53" spans="1:3" x14ac:dyDescent="0.25">
      <c r="A53" t="s">
        <v>107</v>
      </c>
      <c r="B53" s="1">
        <v>178444.25</v>
      </c>
      <c r="C53" s="1">
        <v>126375.2</v>
      </c>
    </row>
    <row r="54" spans="1:3" x14ac:dyDescent="0.25">
      <c r="A54" t="s">
        <v>108</v>
      </c>
      <c r="B54" s="1">
        <v>60070.39</v>
      </c>
      <c r="C54" s="1">
        <v>54156.81</v>
      </c>
    </row>
    <row r="55" spans="1:3" x14ac:dyDescent="0.25">
      <c r="A55" t="s">
        <v>109</v>
      </c>
      <c r="B55" s="1">
        <v>54970.97</v>
      </c>
      <c r="C55" s="1">
        <v>43699.97</v>
      </c>
    </row>
    <row r="56" spans="1:3" x14ac:dyDescent="0.25">
      <c r="A56" t="s">
        <v>110</v>
      </c>
      <c r="B56" s="1">
        <v>46521.97</v>
      </c>
      <c r="C56" s="1">
        <v>35558.97</v>
      </c>
    </row>
    <row r="57" spans="1:3" x14ac:dyDescent="0.25">
      <c r="A57" t="s">
        <v>111</v>
      </c>
      <c r="B57" s="1">
        <v>46521.97</v>
      </c>
      <c r="C57" s="1">
        <v>35561.97</v>
      </c>
    </row>
    <row r="58" spans="1:3" x14ac:dyDescent="0.25">
      <c r="A58" t="s">
        <v>112</v>
      </c>
      <c r="B58" s="1">
        <v>46521.97</v>
      </c>
      <c r="C58" s="1">
        <v>35561.97</v>
      </c>
    </row>
    <row r="59" spans="1:3" x14ac:dyDescent="0.25">
      <c r="A59" t="s">
        <v>113</v>
      </c>
      <c r="B59" s="1">
        <v>46521.97</v>
      </c>
      <c r="C59" s="1">
        <v>35407.97</v>
      </c>
    </row>
    <row r="60" spans="1:3" x14ac:dyDescent="0.25">
      <c r="A60" t="s">
        <v>114</v>
      </c>
      <c r="B60" s="1">
        <v>46521.97</v>
      </c>
      <c r="C60" s="1">
        <v>35406.97</v>
      </c>
    </row>
    <row r="61" spans="1:3" x14ac:dyDescent="0.25">
      <c r="A61" t="s">
        <v>115</v>
      </c>
      <c r="B61" s="1">
        <v>46521.97</v>
      </c>
      <c r="C61" s="1">
        <v>34519.97</v>
      </c>
    </row>
    <row r="62" spans="1:3" x14ac:dyDescent="0.25">
      <c r="A62" t="s">
        <v>116</v>
      </c>
      <c r="B62" s="1">
        <v>46521.97</v>
      </c>
      <c r="C62" s="1">
        <v>34486.97</v>
      </c>
    </row>
    <row r="63" spans="1:3" x14ac:dyDescent="0.25">
      <c r="A63" t="s">
        <v>117</v>
      </c>
      <c r="B63" s="1">
        <v>46521.97</v>
      </c>
      <c r="C63" s="1">
        <v>34486.97</v>
      </c>
    </row>
    <row r="64" spans="1:3" x14ac:dyDescent="0.25">
      <c r="A64" t="s">
        <v>118</v>
      </c>
      <c r="B64" s="1">
        <v>46521.97</v>
      </c>
      <c r="C64" s="1">
        <v>33125.97</v>
      </c>
    </row>
    <row r="65" spans="1:3" x14ac:dyDescent="0.25">
      <c r="A65" t="s">
        <v>119</v>
      </c>
      <c r="B65" s="1">
        <v>109379.22</v>
      </c>
      <c r="C65" s="1">
        <v>68137.22</v>
      </c>
    </row>
    <row r="66" spans="1:3" x14ac:dyDescent="0.25">
      <c r="A66" t="s">
        <v>120</v>
      </c>
      <c r="B66" s="1">
        <v>56523.97</v>
      </c>
      <c r="C66" s="1">
        <v>38302.57</v>
      </c>
    </row>
    <row r="67" spans="1:3" x14ac:dyDescent="0.25">
      <c r="A67" t="s">
        <v>121</v>
      </c>
      <c r="B67" s="1">
        <v>48942.37</v>
      </c>
      <c r="C67" s="1">
        <v>38062.370000000003</v>
      </c>
    </row>
    <row r="68" spans="1:3" x14ac:dyDescent="0.25">
      <c r="A68" t="s">
        <v>122</v>
      </c>
      <c r="B68" s="1">
        <v>42584.37</v>
      </c>
      <c r="C68" s="1">
        <v>34186.370000000003</v>
      </c>
    </row>
    <row r="69" spans="1:3" x14ac:dyDescent="0.25">
      <c r="A69" t="s">
        <v>123</v>
      </c>
      <c r="B69" s="1">
        <v>42584.37</v>
      </c>
      <c r="C69" s="1">
        <v>37547.370000000003</v>
      </c>
    </row>
    <row r="70" spans="1:3" x14ac:dyDescent="0.25">
      <c r="A70" t="s">
        <v>124</v>
      </c>
      <c r="B70" s="1">
        <v>42584.37</v>
      </c>
      <c r="C70" s="1">
        <v>37547.370000000003</v>
      </c>
    </row>
    <row r="71" spans="1:3" x14ac:dyDescent="0.25">
      <c r="A71" t="s">
        <v>125</v>
      </c>
      <c r="B71" s="1">
        <v>42584.37</v>
      </c>
      <c r="C71" s="1">
        <v>37547.370000000003</v>
      </c>
    </row>
    <row r="72" spans="1:3" x14ac:dyDescent="0.25">
      <c r="A72" t="s">
        <v>126</v>
      </c>
      <c r="B72" s="1">
        <v>42584.37</v>
      </c>
      <c r="C72" s="1">
        <v>37547.370000000003</v>
      </c>
    </row>
    <row r="73" spans="1:3" x14ac:dyDescent="0.25">
      <c r="A73" t="s">
        <v>127</v>
      </c>
      <c r="B73" s="1">
        <v>42584.37</v>
      </c>
      <c r="C73" s="1">
        <v>37547.370000000003</v>
      </c>
    </row>
    <row r="74" spans="1:3" x14ac:dyDescent="0.25">
      <c r="A74" t="s">
        <v>128</v>
      </c>
      <c r="B74" s="1">
        <v>42584.37</v>
      </c>
      <c r="C74" s="1">
        <v>36920.370000000003</v>
      </c>
    </row>
    <row r="75" spans="1:3" x14ac:dyDescent="0.25">
      <c r="A75" t="s">
        <v>129</v>
      </c>
      <c r="B75" s="1">
        <v>42584.37</v>
      </c>
      <c r="C75" s="1">
        <v>36920.370000000003</v>
      </c>
    </row>
    <row r="76" spans="1:3" x14ac:dyDescent="0.25">
      <c r="A76" t="s">
        <v>130</v>
      </c>
      <c r="B76" s="1">
        <v>47856.37</v>
      </c>
      <c r="C76" s="1">
        <v>35393.370000000003</v>
      </c>
    </row>
    <row r="77" spans="1:3" x14ac:dyDescent="0.25">
      <c r="B77" s="1">
        <f>SUM(B2:B76)</f>
        <v>5766991.1999999974</v>
      </c>
      <c r="C77" s="1">
        <f>SUM(C2:C76)</f>
        <v>4481201.5000000065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 2012</vt:lpstr>
      <vt:lpstr>Mar 2011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2012-04-18T12:51:46Z</dcterms:created>
  <dcterms:modified xsi:type="dcterms:W3CDTF">2012-06-29T10:27:21Z</dcterms:modified>
</cp:coreProperties>
</file>