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5" windowWidth="20190" windowHeight="105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2" i="1" l="1"/>
  <c r="E5" i="1"/>
  <c r="I4" i="1"/>
  <c r="I2" i="1"/>
  <c r="B5" i="1"/>
  <c r="B9" i="1" l="1"/>
  <c r="B10" i="1"/>
  <c r="B11" i="1"/>
  <c r="B12" i="1"/>
  <c r="B13" i="1"/>
  <c r="B15" i="1"/>
  <c r="B16" i="1"/>
  <c r="B17" i="1"/>
  <c r="B18" i="1"/>
  <c r="B19" i="1"/>
  <c r="B20" i="1"/>
  <c r="B21" i="1"/>
  <c r="B22" i="1"/>
  <c r="B23" i="1"/>
  <c r="B24" i="1"/>
  <c r="B25" i="1"/>
  <c r="B26" i="1"/>
  <c r="B28" i="1"/>
  <c r="B29" i="1"/>
  <c r="B30" i="1"/>
  <c r="B31" i="1"/>
  <c r="B32" i="1"/>
  <c r="B33" i="1"/>
  <c r="B34" i="1"/>
  <c r="B35" i="1"/>
  <c r="B36" i="1"/>
  <c r="B37" i="1"/>
  <c r="B38" i="1"/>
  <c r="B39" i="1"/>
  <c r="B41" i="1"/>
  <c r="B42" i="1"/>
  <c r="B43" i="1"/>
  <c r="B44" i="1"/>
  <c r="B45" i="1"/>
  <c r="B46" i="1"/>
  <c r="B47" i="1"/>
  <c r="B48" i="1"/>
  <c r="B49" i="1"/>
  <c r="B50" i="1"/>
  <c r="B51" i="1"/>
  <c r="B52" i="1"/>
  <c r="B54" i="1"/>
  <c r="B55" i="1"/>
  <c r="B56" i="1"/>
  <c r="B57" i="1"/>
  <c r="B58" i="1"/>
  <c r="B59" i="1"/>
  <c r="B60" i="1"/>
  <c r="B61" i="1"/>
  <c r="B62" i="1"/>
  <c r="B63" i="1"/>
  <c r="B64" i="1"/>
  <c r="B65" i="1"/>
  <c r="B67" i="1"/>
  <c r="B68" i="1"/>
  <c r="B69" i="1"/>
  <c r="B70" i="1"/>
  <c r="B71" i="1"/>
  <c r="B72" i="1"/>
  <c r="B73" i="1"/>
  <c r="B74" i="1"/>
  <c r="B75" i="1"/>
  <c r="B76" i="1"/>
  <c r="B77" i="1"/>
  <c r="B78" i="1"/>
  <c r="B80" i="1"/>
  <c r="B81" i="1"/>
  <c r="B82" i="1"/>
  <c r="B83" i="1"/>
  <c r="B84" i="1"/>
  <c r="B85" i="1"/>
  <c r="B86" i="1"/>
  <c r="B87" i="1"/>
  <c r="B88" i="1"/>
  <c r="B89" i="1"/>
  <c r="B90" i="1"/>
  <c r="B91" i="1"/>
  <c r="B93" i="1"/>
  <c r="B94" i="1"/>
  <c r="B95" i="1"/>
  <c r="B96" i="1"/>
  <c r="B97" i="1"/>
  <c r="B98" i="1"/>
  <c r="B99" i="1"/>
  <c r="B100" i="1"/>
  <c r="B101" i="1"/>
  <c r="B102" i="1"/>
  <c r="B103" i="1"/>
  <c r="B104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2" i="1"/>
  <c r="B133" i="1"/>
  <c r="B134" i="1"/>
  <c r="B135" i="1"/>
  <c r="B136" i="1"/>
  <c r="B137" i="1"/>
  <c r="B8" i="1"/>
  <c r="C2" i="1"/>
  <c r="F8" i="1" s="1"/>
  <c r="D11" i="1" l="1"/>
  <c r="D16" i="1"/>
  <c r="D20" i="1"/>
  <c r="D24" i="1"/>
  <c r="D29" i="1"/>
  <c r="D33" i="1"/>
  <c r="D37" i="1"/>
  <c r="D42" i="1"/>
  <c r="D46" i="1"/>
  <c r="D50" i="1"/>
  <c r="D55" i="1"/>
  <c r="D59" i="1"/>
  <c r="D63" i="1"/>
  <c r="D68" i="1"/>
  <c r="D72" i="1"/>
  <c r="D76" i="1"/>
  <c r="D81" i="1"/>
  <c r="D85" i="1"/>
  <c r="D89" i="1"/>
  <c r="D94" i="1"/>
  <c r="D98" i="1"/>
  <c r="D102" i="1"/>
  <c r="D107" i="1"/>
  <c r="D111" i="1"/>
  <c r="D115" i="1"/>
  <c r="D120" i="1"/>
  <c r="D124" i="1"/>
  <c r="D128" i="1"/>
  <c r="D133" i="1"/>
  <c r="D137" i="1"/>
  <c r="D12" i="1"/>
  <c r="D17" i="1"/>
  <c r="D21" i="1"/>
  <c r="D25" i="1"/>
  <c r="D30" i="1"/>
  <c r="D34" i="1"/>
  <c r="D38" i="1"/>
  <c r="D43" i="1"/>
  <c r="D47" i="1"/>
  <c r="D51" i="1"/>
  <c r="D56" i="1"/>
  <c r="D60" i="1"/>
  <c r="D64" i="1"/>
  <c r="D69" i="1"/>
  <c r="D73" i="1"/>
  <c r="D77" i="1"/>
  <c r="D82" i="1"/>
  <c r="D86" i="1"/>
  <c r="D90" i="1"/>
  <c r="D95" i="1"/>
  <c r="D99" i="1"/>
  <c r="D103" i="1"/>
  <c r="D108" i="1"/>
  <c r="D112" i="1"/>
  <c r="D116" i="1"/>
  <c r="D121" i="1"/>
  <c r="D125" i="1"/>
  <c r="D129" i="1"/>
  <c r="D134" i="1"/>
  <c r="D8" i="1"/>
  <c r="D9" i="1"/>
  <c r="D13" i="1"/>
  <c r="D18" i="1"/>
  <c r="D22" i="1"/>
  <c r="D26" i="1"/>
  <c r="D31" i="1"/>
  <c r="D35" i="1"/>
  <c r="D39" i="1"/>
  <c r="D44" i="1"/>
  <c r="D48" i="1"/>
  <c r="D52" i="1"/>
  <c r="D57" i="1"/>
  <c r="D61" i="1"/>
  <c r="D65" i="1"/>
  <c r="D70" i="1"/>
  <c r="D74" i="1"/>
  <c r="D78" i="1"/>
  <c r="D83" i="1"/>
  <c r="D87" i="1"/>
  <c r="D91" i="1"/>
  <c r="D96" i="1"/>
  <c r="D100" i="1"/>
  <c r="D104" i="1"/>
  <c r="D10" i="1"/>
  <c r="D28" i="1"/>
  <c r="D45" i="1"/>
  <c r="D62" i="1"/>
  <c r="D80" i="1"/>
  <c r="D97" i="1"/>
  <c r="D110" i="1"/>
  <c r="D119" i="1"/>
  <c r="D127" i="1"/>
  <c r="D136" i="1"/>
  <c r="D32" i="1"/>
  <c r="D49" i="1"/>
  <c r="D67" i="1"/>
  <c r="D84" i="1"/>
  <c r="D101" i="1"/>
  <c r="D122" i="1"/>
  <c r="D130" i="1"/>
  <c r="D135" i="1"/>
  <c r="D15" i="1"/>
  <c r="D113" i="1"/>
  <c r="D19" i="1"/>
  <c r="D36" i="1"/>
  <c r="D54" i="1"/>
  <c r="D71" i="1"/>
  <c r="D88" i="1"/>
  <c r="D106" i="1"/>
  <c r="D114" i="1"/>
  <c r="D123" i="1"/>
  <c r="D132" i="1"/>
  <c r="D23" i="1"/>
  <c r="D41" i="1"/>
  <c r="D58" i="1"/>
  <c r="D75" i="1"/>
  <c r="D93" i="1"/>
  <c r="D109" i="1"/>
  <c r="D117" i="1"/>
  <c r="D126" i="1"/>
  <c r="G8" i="1" l="1"/>
  <c r="E8" i="1"/>
  <c r="E9" i="1" s="1"/>
  <c r="E10" i="1" s="1"/>
  <c r="E11" i="1" s="1"/>
  <c r="E12" i="1" s="1"/>
  <c r="E13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2" i="1" s="1"/>
  <c r="E133" i="1" s="1"/>
  <c r="E134" i="1" s="1"/>
  <c r="E135" i="1" s="1"/>
  <c r="E136" i="1" s="1"/>
  <c r="E137" i="1" s="1"/>
  <c r="H8" i="1" l="1"/>
  <c r="F9" i="1" s="1"/>
  <c r="G9" i="1" l="1"/>
  <c r="H9" i="1" l="1"/>
  <c r="F10" i="1" l="1"/>
  <c r="G10" i="1" l="1"/>
  <c r="H10" i="1" l="1"/>
  <c r="F11" i="1" l="1"/>
  <c r="G11" i="1" l="1"/>
  <c r="H11" i="1" l="1"/>
  <c r="F12" i="1" l="1"/>
  <c r="G12" i="1" l="1"/>
  <c r="H12" i="1" l="1"/>
  <c r="F13" i="1" l="1"/>
  <c r="F14" i="1" s="1"/>
  <c r="K14" i="1" l="1"/>
  <c r="I14" i="1"/>
  <c r="G13" i="1"/>
  <c r="G14" i="1" s="1"/>
  <c r="H13" i="1" l="1"/>
  <c r="F15" i="1" l="1"/>
  <c r="G15" i="1" l="1"/>
  <c r="H15" i="1" l="1"/>
  <c r="F16" i="1" s="1"/>
  <c r="G16" i="1" l="1"/>
  <c r="H16" i="1" l="1"/>
  <c r="F17" i="1" s="1"/>
  <c r="G17" i="1" l="1"/>
  <c r="H17" i="1" l="1"/>
  <c r="F18" i="1" s="1"/>
  <c r="G18" i="1" l="1"/>
  <c r="H18" i="1" l="1"/>
  <c r="F19" i="1" s="1"/>
  <c r="G19" i="1" l="1"/>
  <c r="H19" i="1" l="1"/>
  <c r="F20" i="1" s="1"/>
  <c r="G20" i="1" s="1"/>
  <c r="H20" i="1" s="1"/>
  <c r="F21" i="1" s="1"/>
  <c r="G21" i="1" s="1"/>
  <c r="H21" i="1" s="1"/>
  <c r="F22" i="1" s="1"/>
  <c r="G22" i="1" s="1"/>
  <c r="H22" i="1" s="1"/>
  <c r="F23" i="1" s="1"/>
  <c r="G23" i="1" s="1"/>
  <c r="H23" i="1" s="1"/>
  <c r="F24" i="1" s="1"/>
  <c r="G24" i="1" s="1"/>
  <c r="H24" i="1" s="1"/>
  <c r="F25" i="1" s="1"/>
  <c r="G25" i="1" s="1"/>
  <c r="H25" i="1" s="1"/>
  <c r="F26" i="1" l="1"/>
  <c r="G26" i="1" l="1"/>
  <c r="F27" i="1"/>
  <c r="K27" i="1" l="1"/>
  <c r="I27" i="1"/>
  <c r="G27" i="1"/>
  <c r="H26" i="1"/>
  <c r="F28" i="1" s="1"/>
  <c r="G28" i="1" l="1"/>
  <c r="H28" i="1" l="1"/>
  <c r="F29" i="1" s="1"/>
  <c r="G29" i="1" l="1"/>
  <c r="H29" i="1" l="1"/>
  <c r="F30" i="1" s="1"/>
  <c r="G30" i="1" l="1"/>
  <c r="H30" i="1" l="1"/>
  <c r="F31" i="1" s="1"/>
  <c r="G31" i="1" l="1"/>
  <c r="H31" i="1" l="1"/>
  <c r="F32" i="1" s="1"/>
  <c r="G32" i="1" l="1"/>
  <c r="H32" i="1" l="1"/>
  <c r="F33" i="1" s="1"/>
  <c r="G33" i="1" s="1"/>
  <c r="H33" i="1" s="1"/>
  <c r="F34" i="1" s="1"/>
  <c r="G34" i="1" s="1"/>
  <c r="H34" i="1" s="1"/>
  <c r="F35" i="1" l="1"/>
  <c r="G35" i="1" s="1"/>
  <c r="H35" i="1" s="1"/>
  <c r="F36" i="1" s="1"/>
  <c r="G36" i="1" s="1"/>
  <c r="H36" i="1" s="1"/>
  <c r="F37" i="1" s="1"/>
  <c r="G37" i="1" s="1"/>
  <c r="H37" i="1" s="1"/>
  <c r="F38" i="1" s="1"/>
  <c r="G38" i="1" s="1"/>
  <c r="H38" i="1" s="1"/>
  <c r="F39" i="1" l="1"/>
  <c r="G39" i="1" l="1"/>
  <c r="F40" i="1"/>
  <c r="K40" i="1" l="1"/>
  <c r="I40" i="1"/>
  <c r="G40" i="1"/>
  <c r="H39" i="1"/>
  <c r="F41" i="1" l="1"/>
  <c r="G41" i="1" l="1"/>
  <c r="H41" i="1" l="1"/>
  <c r="F42" i="1" l="1"/>
  <c r="G42" i="1" l="1"/>
  <c r="H42" i="1" l="1"/>
  <c r="F43" i="1" s="1"/>
  <c r="G43" i="1" l="1"/>
  <c r="H43" i="1" l="1"/>
  <c r="F44" i="1" l="1"/>
  <c r="G44" i="1" l="1"/>
  <c r="H44" i="1" l="1"/>
  <c r="F45" i="1" l="1"/>
  <c r="G45" i="1" l="1"/>
  <c r="H45" i="1" l="1"/>
  <c r="F46" i="1" s="1"/>
  <c r="G46" i="1" s="1"/>
  <c r="H46" i="1" s="1"/>
  <c r="F47" i="1" s="1"/>
  <c r="G47" i="1" s="1"/>
  <c r="H47" i="1" s="1"/>
  <c r="F48" i="1" s="1"/>
  <c r="G48" i="1" s="1"/>
  <c r="H48" i="1" s="1"/>
  <c r="F49" i="1" s="1"/>
  <c r="G49" i="1" s="1"/>
  <c r="H49" i="1" s="1"/>
  <c r="F50" i="1" s="1"/>
  <c r="G50" i="1" s="1"/>
  <c r="H50" i="1" s="1"/>
  <c r="F51" i="1" s="1"/>
  <c r="G51" i="1" s="1"/>
  <c r="H51" i="1" s="1"/>
  <c r="F52" i="1" l="1"/>
  <c r="G52" i="1" l="1"/>
  <c r="F53" i="1"/>
  <c r="K53" i="1" l="1"/>
  <c r="I53" i="1"/>
  <c r="G53" i="1"/>
  <c r="H52" i="1"/>
  <c r="F54" i="1" l="1"/>
  <c r="G54" i="1" l="1"/>
  <c r="H54" i="1" l="1"/>
  <c r="F55" i="1" s="1"/>
  <c r="G55" i="1" l="1"/>
  <c r="H55" i="1" l="1"/>
  <c r="F56" i="1" s="1"/>
  <c r="G56" i="1" l="1"/>
  <c r="H56" i="1" l="1"/>
  <c r="F57" i="1" s="1"/>
  <c r="G57" i="1" l="1"/>
  <c r="H57" i="1" l="1"/>
  <c r="F58" i="1" s="1"/>
  <c r="G58" i="1" l="1"/>
  <c r="H58" i="1" l="1"/>
  <c r="F59" i="1" s="1"/>
  <c r="G59" i="1" s="1"/>
  <c r="H59" i="1" s="1"/>
  <c r="F60" i="1" s="1"/>
  <c r="G60" i="1" s="1"/>
  <c r="H60" i="1" s="1"/>
  <c r="F61" i="1" s="1"/>
  <c r="G61" i="1" s="1"/>
  <c r="H61" i="1" s="1"/>
  <c r="F62" i="1" s="1"/>
  <c r="G62" i="1" s="1"/>
  <c r="H62" i="1" s="1"/>
  <c r="F63" i="1" s="1"/>
  <c r="G63" i="1" s="1"/>
  <c r="H63" i="1" s="1"/>
  <c r="F64" i="1" s="1"/>
  <c r="G64" i="1" s="1"/>
  <c r="H64" i="1" s="1"/>
  <c r="F65" i="1" l="1"/>
  <c r="G65" i="1" l="1"/>
  <c r="F66" i="1"/>
  <c r="K66" i="1" l="1"/>
  <c r="I66" i="1"/>
  <c r="G66" i="1"/>
  <c r="H65" i="1"/>
  <c r="F67" i="1" l="1"/>
  <c r="G67" i="1" l="1"/>
  <c r="H67" i="1" l="1"/>
  <c r="F68" i="1" s="1"/>
  <c r="G68" i="1" l="1"/>
  <c r="H68" i="1" l="1"/>
  <c r="F69" i="1" s="1"/>
  <c r="G69" i="1" l="1"/>
  <c r="H69" i="1" l="1"/>
  <c r="F70" i="1" l="1"/>
  <c r="G70" i="1" l="1"/>
  <c r="H70" i="1" l="1"/>
  <c r="F71" i="1" l="1"/>
  <c r="G71" i="1" l="1"/>
  <c r="H71" i="1" l="1"/>
  <c r="F72" i="1" s="1"/>
  <c r="G72" i="1" s="1"/>
  <c r="H72" i="1" s="1"/>
  <c r="F73" i="1" s="1"/>
  <c r="G73" i="1" s="1"/>
  <c r="H73" i="1" s="1"/>
  <c r="F74" i="1" s="1"/>
  <c r="G74" i="1" s="1"/>
  <c r="H74" i="1" s="1"/>
  <c r="F75" i="1" s="1"/>
  <c r="G75" i="1" s="1"/>
  <c r="H75" i="1" s="1"/>
  <c r="F76" i="1" s="1"/>
  <c r="G76" i="1" s="1"/>
  <c r="H76" i="1" s="1"/>
  <c r="F77" i="1" s="1"/>
  <c r="G77" i="1" s="1"/>
  <c r="H77" i="1" s="1"/>
  <c r="F78" i="1" l="1"/>
  <c r="G78" i="1" l="1"/>
  <c r="F79" i="1"/>
  <c r="K79" i="1" l="1"/>
  <c r="I79" i="1"/>
  <c r="G79" i="1"/>
  <c r="H78" i="1"/>
  <c r="F80" i="1" s="1"/>
  <c r="G80" i="1" l="1"/>
  <c r="H80" i="1" l="1"/>
  <c r="F81" i="1" l="1"/>
  <c r="G81" i="1" l="1"/>
  <c r="H81" i="1" l="1"/>
  <c r="F82" i="1" s="1"/>
  <c r="G82" i="1" l="1"/>
  <c r="H82" i="1" l="1"/>
  <c r="F83" i="1" l="1"/>
  <c r="G83" i="1" l="1"/>
  <c r="H83" i="1" l="1"/>
  <c r="F84" i="1" l="1"/>
  <c r="G84" i="1" l="1"/>
  <c r="H84" i="1" l="1"/>
  <c r="F85" i="1" s="1"/>
  <c r="G85" i="1" s="1"/>
  <c r="H85" i="1" s="1"/>
  <c r="F86" i="1" s="1"/>
  <c r="G86" i="1" s="1"/>
  <c r="H86" i="1" s="1"/>
  <c r="F87" i="1" s="1"/>
  <c r="G87" i="1" s="1"/>
  <c r="H87" i="1" s="1"/>
  <c r="F88" i="1" s="1"/>
  <c r="G88" i="1" s="1"/>
  <c r="H88" i="1" s="1"/>
  <c r="F89" i="1" s="1"/>
  <c r="G89" i="1" s="1"/>
  <c r="H89" i="1" s="1"/>
  <c r="F90" i="1" s="1"/>
  <c r="G90" i="1" s="1"/>
  <c r="H90" i="1" s="1"/>
  <c r="F91" i="1" l="1"/>
  <c r="G91" i="1" l="1"/>
  <c r="F92" i="1"/>
  <c r="K92" i="1" l="1"/>
  <c r="I92" i="1"/>
  <c r="G92" i="1"/>
  <c r="H91" i="1"/>
  <c r="F93" i="1" s="1"/>
  <c r="G93" i="1" l="1"/>
  <c r="H93" i="1" l="1"/>
  <c r="F94" i="1" l="1"/>
  <c r="G94" i="1" l="1"/>
  <c r="H94" i="1" l="1"/>
  <c r="F95" i="1" s="1"/>
  <c r="G95" i="1" l="1"/>
  <c r="H95" i="1" l="1"/>
  <c r="F96" i="1" s="1"/>
  <c r="G96" i="1" l="1"/>
  <c r="H96" i="1" l="1"/>
  <c r="F97" i="1" s="1"/>
  <c r="G97" i="1" l="1"/>
  <c r="H97" i="1" l="1"/>
  <c r="F98" i="1" s="1"/>
  <c r="G98" i="1" s="1"/>
  <c r="H98" i="1" s="1"/>
  <c r="F99" i="1" s="1"/>
  <c r="G99" i="1" s="1"/>
  <c r="H99" i="1" s="1"/>
  <c r="F100" i="1" s="1"/>
  <c r="G100" i="1" s="1"/>
  <c r="H100" i="1" s="1"/>
  <c r="F101" i="1" s="1"/>
  <c r="G101" i="1" s="1"/>
  <c r="H101" i="1" s="1"/>
  <c r="F102" i="1" s="1"/>
  <c r="G102" i="1" s="1"/>
  <c r="H102" i="1" s="1"/>
  <c r="F103" i="1" s="1"/>
  <c r="G103" i="1" s="1"/>
  <c r="H103" i="1" s="1"/>
  <c r="F104" i="1" s="1"/>
  <c r="G104" i="1" l="1"/>
  <c r="F105" i="1"/>
  <c r="K105" i="1" l="1"/>
  <c r="I105" i="1"/>
  <c r="H104" i="1"/>
  <c r="F106" i="1" s="1"/>
  <c r="G105" i="1"/>
  <c r="G106" i="1" l="1"/>
  <c r="H106" i="1" l="1"/>
  <c r="F107" i="1" s="1"/>
  <c r="G107" i="1" l="1"/>
  <c r="H107" i="1" l="1"/>
  <c r="F108" i="1" s="1"/>
  <c r="G108" i="1" l="1"/>
  <c r="H108" i="1" l="1"/>
  <c r="F109" i="1" s="1"/>
  <c r="G109" i="1" l="1"/>
  <c r="H109" i="1" l="1"/>
  <c r="F110" i="1" s="1"/>
  <c r="G110" i="1" l="1"/>
  <c r="H110" i="1" l="1"/>
  <c r="F111" i="1" s="1"/>
  <c r="G111" i="1" s="1"/>
  <c r="H111" i="1" s="1"/>
  <c r="F112" i="1" s="1"/>
  <c r="G112" i="1" s="1"/>
  <c r="H112" i="1" s="1"/>
  <c r="F113" i="1" s="1"/>
  <c r="G113" i="1" s="1"/>
  <c r="H113" i="1" s="1"/>
  <c r="F114" i="1" s="1"/>
  <c r="G114" i="1" s="1"/>
  <c r="H114" i="1" s="1"/>
  <c r="F115" i="1" s="1"/>
  <c r="G115" i="1" s="1"/>
  <c r="H115" i="1" s="1"/>
  <c r="F116" i="1" s="1"/>
  <c r="G116" i="1" s="1"/>
  <c r="H116" i="1" s="1"/>
  <c r="F117" i="1" s="1"/>
  <c r="G117" i="1" l="1"/>
  <c r="F118" i="1"/>
  <c r="K118" i="1" l="1"/>
  <c r="I118" i="1"/>
  <c r="H117" i="1"/>
  <c r="F119" i="1" s="1"/>
  <c r="G118" i="1"/>
  <c r="G119" i="1" l="1"/>
  <c r="H119" i="1" l="1"/>
  <c r="F120" i="1" s="1"/>
  <c r="G120" i="1" l="1"/>
  <c r="H120" i="1" l="1"/>
  <c r="F121" i="1" s="1"/>
  <c r="G121" i="1" l="1"/>
  <c r="H121" i="1" l="1"/>
  <c r="F122" i="1" s="1"/>
  <c r="G122" i="1" l="1"/>
  <c r="H122" i="1" l="1"/>
  <c r="F123" i="1" s="1"/>
  <c r="G123" i="1" l="1"/>
  <c r="H123" i="1" l="1"/>
  <c r="F124" i="1" s="1"/>
  <c r="G124" i="1" s="1"/>
  <c r="H124" i="1" s="1"/>
  <c r="F125" i="1" s="1"/>
  <c r="G125" i="1" s="1"/>
  <c r="H125" i="1" s="1"/>
  <c r="F126" i="1" s="1"/>
  <c r="G126" i="1" s="1"/>
  <c r="H126" i="1" s="1"/>
  <c r="F127" i="1" s="1"/>
  <c r="G127" i="1" s="1"/>
  <c r="H127" i="1" s="1"/>
  <c r="F128" i="1" s="1"/>
  <c r="G128" i="1" s="1"/>
  <c r="H128" i="1" s="1"/>
  <c r="F129" i="1" s="1"/>
  <c r="G129" i="1" s="1"/>
  <c r="H129" i="1" s="1"/>
  <c r="F130" i="1" s="1"/>
  <c r="G130" i="1" l="1"/>
  <c r="F131" i="1"/>
  <c r="H130" i="1" l="1"/>
  <c r="F132" i="1" s="1"/>
  <c r="G131" i="1"/>
  <c r="K131" i="1"/>
  <c r="I131" i="1"/>
  <c r="G132" i="1" l="1"/>
  <c r="H132" i="1" l="1"/>
  <c r="F133" i="1" s="1"/>
  <c r="G133" i="1" l="1"/>
  <c r="H133" i="1" l="1"/>
  <c r="F134" i="1" s="1"/>
  <c r="G134" i="1" l="1"/>
  <c r="H134" i="1" l="1"/>
  <c r="F135" i="1" s="1"/>
  <c r="G135" i="1" l="1"/>
  <c r="H135" i="1" l="1"/>
  <c r="F136" i="1" s="1"/>
  <c r="G136" i="1" l="1"/>
  <c r="H136" i="1" l="1"/>
  <c r="F137" i="1" s="1"/>
  <c r="G137" i="1" l="1"/>
  <c r="F139" i="1"/>
  <c r="F138" i="1"/>
  <c r="H137" i="1" l="1"/>
  <c r="G139" i="1"/>
  <c r="G138" i="1"/>
  <c r="K138" i="1"/>
  <c r="I138" i="1"/>
  <c r="I139" i="1" s="1"/>
  <c r="I140" i="1" s="1"/>
  <c r="F141" i="1" s="1"/>
  <c r="K139" i="1" l="1"/>
</calcChain>
</file>

<file path=xl/sharedStrings.xml><?xml version="1.0" encoding="utf-8"?>
<sst xmlns="http://schemas.openxmlformats.org/spreadsheetml/2006/main" count="36" uniqueCount="35">
  <si>
    <t>P</t>
  </si>
  <si>
    <t>I</t>
  </si>
  <si>
    <t>EMI</t>
  </si>
  <si>
    <t>T</t>
  </si>
  <si>
    <t>Total Amount Paid</t>
  </si>
  <si>
    <t>Month</t>
  </si>
  <si>
    <t>Interest Paid</t>
  </si>
  <si>
    <t>P Paid</t>
  </si>
  <si>
    <t>Remaining P</t>
  </si>
  <si>
    <t>Date</t>
  </si>
  <si>
    <t>Canara bank</t>
  </si>
  <si>
    <t>Corporation bank</t>
  </si>
  <si>
    <t>LIC</t>
  </si>
  <si>
    <t>Year</t>
  </si>
  <si>
    <t>2011 Total</t>
  </si>
  <si>
    <t>2012 Total</t>
  </si>
  <si>
    <t>2013 Total</t>
  </si>
  <si>
    <t>2014 Total</t>
  </si>
  <si>
    <t>2015 Total</t>
  </si>
  <si>
    <t>2016 Total</t>
  </si>
  <si>
    <t>2017 Total</t>
  </si>
  <si>
    <t>2018 Total</t>
  </si>
  <si>
    <t>2019 Total</t>
  </si>
  <si>
    <t>2020 Total</t>
  </si>
  <si>
    <t>2021 Total</t>
  </si>
  <si>
    <t>Grand Total</t>
  </si>
  <si>
    <t>Tax saved in principal</t>
  </si>
  <si>
    <t>Tax in interest</t>
  </si>
  <si>
    <t xml:space="preserve">I could have saved more tax </t>
  </si>
  <si>
    <t>-ve value means I paid extra interest than it could be considered for tax</t>
  </si>
  <si>
    <t>Money I saved in tax</t>
  </si>
  <si>
    <t>Extra from my pocket</t>
  </si>
  <si>
    <t>EMI = [(p*r) (1+r)^n ] / [ (1+r)^n – 1 ]</t>
  </si>
  <si>
    <t>n = log(E/(E-(p*r)), 1+r) 
Note: 1 + r is the base for the log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</si>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</sst>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2" x14ac:knownFonts="1"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0" fontId="0" fillId="0" borderId="0" xfId="0" applyNumberFormat="1"/>
    <xf numFmtId="2" fontId="0" fillId="0" borderId="0" xfId="0" applyNumberFormat="1"/>
    <xf numFmtId="0" fontId="0" fillId="0" borderId="0" xfId="0" applyNumberFormat="1"/>
    <xf numFmtId="15" fontId="0" fillId="0" borderId="0" xfId="0" applyNumberFormat="1"/>
    <xf numFmtId="4" fontId="0" fillId="0" borderId="0" xfId="0" applyNumberFormat="1"/>
    <xf numFmtId="164" fontId="0" fillId="0" borderId="0" xfId="0" applyNumberFormat="1"/>
    <xf numFmtId="2" fontId="1" fillId="0" borderId="0" xfId="0" applyNumberFormat="1" applyFont="1"/>
    <xf numFmtId="0" fontId="1" fillId="0" borderId="0" xfId="0" applyFont="1"/>
    <xf numFmtId="2" fontId="0" fillId="0" borderId="0" xfId="0" quotePrefix="1" applyNumberFormat="1"/>
    <xf numFmtId="2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1"/>
  <sheetViews>
    <sheetView tabSelected="1" workbookViewId="0">
      <pane ySplit="1680" topLeftCell="A112"/>
      <selection activeCell="J2" sqref="J2"/>
      <selection pane="bottomLeft" activeCell="J115" sqref="J115"/>
    </sheetView>
  </sheetViews>
  <sheetFormatPr defaultRowHeight="12" outlineLevelRow="2" x14ac:dyDescent="0.2"/>
  <cols>
    <col min="1" max="1" width="10.5" bestFit="1" customWidth="1"/>
    <col min="2" max="2" width="15.1640625" bestFit="1" customWidth="1"/>
    <col min="3" max="3" width="18.1640625" bestFit="1" customWidth="1"/>
    <col min="4" max="4" width="12.83203125" style="2" bestFit="1" customWidth="1"/>
    <col min="5" max="6" width="16.83203125" style="2" bestFit="1" customWidth="1"/>
    <col min="7" max="7" width="19" style="3" bestFit="1" customWidth="1"/>
    <col min="8" max="8" width="12.5" style="2" bestFit="1" customWidth="1"/>
    <col min="9" max="9" width="33.33203125" style="2" bestFit="1" customWidth="1"/>
    <col min="10" max="10" width="35.33203125" style="2" customWidth="1"/>
    <col min="11" max="11" width="41.1640625" style="2" customWidth="1"/>
    <col min="12" max="12" width="9.33203125" style="2"/>
  </cols>
  <sheetData>
    <row r="1" spans="1:11" ht="24" x14ac:dyDescent="0.2">
      <c r="A1" t="s">
        <v>0</v>
      </c>
      <c r="B1">
        <v>2400000</v>
      </c>
      <c r="E1" s="2" t="s">
        <v>34</v>
      </c>
      <c r="I1" s="2" t="s">
        <v>32</v>
      </c>
      <c r="J1" s="10" t="s">
        <v>33</v>
      </c>
    </row>
    <row r="2" spans="1:11" x14ac:dyDescent="0.2">
      <c r="A2" t="s">
        <v>1</v>
      </c>
      <c r="B2">
        <v>9.0500000000000007</v>
      </c>
      <c r="C2">
        <f>B2/12/100</f>
        <v>7.5416666666666679E-3</v>
      </c>
      <c r="I2" s="2">
        <f>((B1*C2) *POWER(1+ C2,B3))/(POWER(1+C2,B3)-1)</f>
        <v>30467.167342382454</v>
      </c>
      <c r="J2" s="2">
        <f>LOG(E5/(E5-(B1*C2)),1+C2)</f>
        <v>120.00000000000173</v>
      </c>
    </row>
    <row r="3" spans="1:11" x14ac:dyDescent="0.2">
      <c r="A3" t="s">
        <v>3</v>
      </c>
      <c r="B3">
        <v>120</v>
      </c>
    </row>
    <row r="4" spans="1:11" x14ac:dyDescent="0.2">
      <c r="I4" s="2">
        <f>LOG((30467.17/(30467.17-(B1*C2))),1+C2)</f>
        <v>119.9999830084157</v>
      </c>
    </row>
    <row r="5" spans="1:11" x14ac:dyDescent="0.2">
      <c r="A5" t="s">
        <v>2</v>
      </c>
      <c r="B5" s="5">
        <f>PMT($C$2,$B$3,$B$1)</f>
        <v>-30467.16734238217</v>
      </c>
      <c r="C5">
        <v>29372.8740438963</v>
      </c>
      <c r="E5" s="5">
        <f>-B5</f>
        <v>30467.16734238217</v>
      </c>
    </row>
    <row r="6" spans="1:11" x14ac:dyDescent="0.2">
      <c r="K6" s="9" t="s">
        <v>29</v>
      </c>
    </row>
    <row r="7" spans="1:11" x14ac:dyDescent="0.2">
      <c r="A7" s="2" t="s">
        <v>9</v>
      </c>
      <c r="B7" t="s">
        <v>13</v>
      </c>
      <c r="C7" t="s">
        <v>5</v>
      </c>
      <c r="D7" t="s">
        <v>2</v>
      </c>
      <c r="E7" t="s">
        <v>4</v>
      </c>
      <c r="F7" s="2" t="s">
        <v>6</v>
      </c>
      <c r="G7" s="2" t="s">
        <v>7</v>
      </c>
      <c r="H7" s="2" t="s">
        <v>8</v>
      </c>
      <c r="I7" s="2" t="s">
        <v>27</v>
      </c>
      <c r="J7" s="2" t="s">
        <v>26</v>
      </c>
      <c r="K7" s="2" t="s">
        <v>28</v>
      </c>
    </row>
    <row r="8" spans="1:11" outlineLevel="2" x14ac:dyDescent="0.2">
      <c r="A8" s="4">
        <v>40725</v>
      </c>
      <c r="B8">
        <f>YEAR(A8)</f>
        <v>2011</v>
      </c>
      <c r="C8">
        <v>1</v>
      </c>
      <c r="D8" s="1">
        <f>$B$5</f>
        <v>-30467.16734238217</v>
      </c>
      <c r="E8" s="1">
        <f>D8</f>
        <v>-30467.16734238217</v>
      </c>
      <c r="F8" s="2">
        <f>B1*C2</f>
        <v>18100.000000000004</v>
      </c>
      <c r="G8" s="6">
        <f>-D8-F8</f>
        <v>12367.167342382167</v>
      </c>
      <c r="H8" s="2">
        <f>B1-G8</f>
        <v>2387632.832657618</v>
      </c>
    </row>
    <row r="9" spans="1:11" outlineLevel="2" x14ac:dyDescent="0.2">
      <c r="A9" s="4">
        <v>40756</v>
      </c>
      <c r="B9">
        <f t="shared" ref="B9:B77" si="0">YEAR(A9)</f>
        <v>2011</v>
      </c>
      <c r="C9">
        <v>2</v>
      </c>
      <c r="D9" s="1">
        <f t="shared" ref="D9:D77" si="1">$B$5</f>
        <v>-30467.16734238217</v>
      </c>
      <c r="E9" s="1">
        <f>D9+E8</f>
        <v>-60934.334684764341</v>
      </c>
      <c r="F9" s="2">
        <f>H8*$C$2</f>
        <v>18006.730946292872</v>
      </c>
      <c r="G9" s="6">
        <f>-D9-F9</f>
        <v>12460.436396089299</v>
      </c>
      <c r="H9" s="2">
        <f>H8-G9</f>
        <v>2375172.3962615286</v>
      </c>
    </row>
    <row r="10" spans="1:11" outlineLevel="2" x14ac:dyDescent="0.2">
      <c r="A10" s="4">
        <v>40787</v>
      </c>
      <c r="B10">
        <f t="shared" si="0"/>
        <v>2011</v>
      </c>
      <c r="C10">
        <v>3</v>
      </c>
      <c r="D10" s="1">
        <f t="shared" si="1"/>
        <v>-30467.16734238217</v>
      </c>
      <c r="E10" s="1">
        <f t="shared" ref="E10:E78" si="2">D10+E9</f>
        <v>-91401.502027146518</v>
      </c>
      <c r="F10" s="2">
        <f t="shared" ref="F10:F78" si="3">H9*$C$2</f>
        <v>17912.758488472366</v>
      </c>
      <c r="G10" s="6">
        <f t="shared" ref="G10:G78" si="4">-D10-F10</f>
        <v>12554.408853909805</v>
      </c>
      <c r="H10" s="2">
        <f t="shared" ref="H10:H78" si="5">H9-G10</f>
        <v>2362617.9874076187</v>
      </c>
    </row>
    <row r="11" spans="1:11" outlineLevel="2" x14ac:dyDescent="0.2">
      <c r="A11" s="4">
        <v>40817</v>
      </c>
      <c r="B11">
        <f t="shared" si="0"/>
        <v>2011</v>
      </c>
      <c r="C11">
        <v>4</v>
      </c>
      <c r="D11" s="1">
        <f t="shared" si="1"/>
        <v>-30467.16734238217</v>
      </c>
      <c r="E11" s="1">
        <f t="shared" si="2"/>
        <v>-121868.66936952868</v>
      </c>
      <c r="F11" s="2">
        <f t="shared" si="3"/>
        <v>17818.077321699126</v>
      </c>
      <c r="G11" s="6">
        <f t="shared" si="4"/>
        <v>12649.090020683045</v>
      </c>
      <c r="H11" s="2">
        <f t="shared" si="5"/>
        <v>2349968.8973869355</v>
      </c>
    </row>
    <row r="12" spans="1:11" outlineLevel="2" x14ac:dyDescent="0.2">
      <c r="A12" s="4">
        <v>40848</v>
      </c>
      <c r="B12">
        <f t="shared" si="0"/>
        <v>2011</v>
      </c>
      <c r="C12">
        <v>5</v>
      </c>
      <c r="D12" s="1">
        <f t="shared" si="1"/>
        <v>-30467.16734238217</v>
      </c>
      <c r="E12" s="1">
        <f t="shared" si="2"/>
        <v>-152335.83671191084</v>
      </c>
      <c r="F12" s="2">
        <f t="shared" si="3"/>
        <v>17722.682101126476</v>
      </c>
      <c r="G12" s="6">
        <f t="shared" si="4"/>
        <v>12744.485241255694</v>
      </c>
      <c r="H12" s="2">
        <f t="shared" si="5"/>
        <v>2337224.4121456798</v>
      </c>
    </row>
    <row r="13" spans="1:11" outlineLevel="2" x14ac:dyDescent="0.2">
      <c r="A13" s="4">
        <v>40878</v>
      </c>
      <c r="B13">
        <f t="shared" si="0"/>
        <v>2011</v>
      </c>
      <c r="C13">
        <v>6</v>
      </c>
      <c r="D13" s="1">
        <f t="shared" si="1"/>
        <v>-30467.16734238217</v>
      </c>
      <c r="E13" s="1">
        <f t="shared" si="2"/>
        <v>-182803.00405429301</v>
      </c>
      <c r="F13" s="2">
        <f t="shared" si="3"/>
        <v>17626.567441598672</v>
      </c>
      <c r="G13" s="6">
        <f t="shared" si="4"/>
        <v>12840.599900783498</v>
      </c>
      <c r="H13" s="2">
        <f t="shared" si="5"/>
        <v>2324383.8122448963</v>
      </c>
    </row>
    <row r="14" spans="1:11" outlineLevel="1" x14ac:dyDescent="0.2">
      <c r="A14" s="4"/>
      <c r="B14" s="7" t="s">
        <v>14</v>
      </c>
      <c r="D14" s="1"/>
      <c r="E14" s="1"/>
      <c r="F14" s="2">
        <f>SUBTOTAL(9,F8:F13)</f>
        <v>107186.81629918951</v>
      </c>
      <c r="G14" s="6">
        <f>SUBTOTAL(9,G8:G13)</f>
        <v>75616.187755103514</v>
      </c>
      <c r="I14" s="2">
        <f>IF(F14&lt;150000,F14, 150000)</f>
        <v>107186.81629918951</v>
      </c>
      <c r="J14" s="2">
        <v>30000</v>
      </c>
      <c r="K14" s="2">
        <f>150000-F14</f>
        <v>42813.183700810492</v>
      </c>
    </row>
    <row r="15" spans="1:11" outlineLevel="2" x14ac:dyDescent="0.2">
      <c r="A15" s="4">
        <v>40909</v>
      </c>
      <c r="B15">
        <f t="shared" si="0"/>
        <v>2012</v>
      </c>
      <c r="C15">
        <v>7</v>
      </c>
      <c r="D15" s="1">
        <f t="shared" si="1"/>
        <v>-30467.16734238217</v>
      </c>
      <c r="E15" s="1">
        <f>D15+E13</f>
        <v>-213270.17139667517</v>
      </c>
      <c r="F15" s="2">
        <f>H13*$C$2</f>
        <v>17529.727917346929</v>
      </c>
      <c r="G15" s="6">
        <f t="shared" si="4"/>
        <v>12937.439425035242</v>
      </c>
      <c r="H15" s="2">
        <f>H13-G15</f>
        <v>2311446.3728198609</v>
      </c>
    </row>
    <row r="16" spans="1:11" outlineLevel="2" x14ac:dyDescent="0.2">
      <c r="A16" s="4">
        <v>40940</v>
      </c>
      <c r="B16">
        <f t="shared" si="0"/>
        <v>2012</v>
      </c>
      <c r="C16">
        <v>8</v>
      </c>
      <c r="D16" s="1">
        <f t="shared" si="1"/>
        <v>-30467.16734238217</v>
      </c>
      <c r="E16" s="1">
        <f t="shared" si="2"/>
        <v>-243737.33873905733</v>
      </c>
      <c r="F16" s="2">
        <f t="shared" si="3"/>
        <v>17432.15806168312</v>
      </c>
      <c r="G16" s="6">
        <f t="shared" si="4"/>
        <v>13035.009280699051</v>
      </c>
      <c r="H16" s="2">
        <f t="shared" si="5"/>
        <v>2298411.3635391621</v>
      </c>
    </row>
    <row r="17" spans="1:11" outlineLevel="2" x14ac:dyDescent="0.2">
      <c r="A17" s="4">
        <v>40969</v>
      </c>
      <c r="B17">
        <f t="shared" si="0"/>
        <v>2012</v>
      </c>
      <c r="C17">
        <v>9</v>
      </c>
      <c r="D17" s="1">
        <f t="shared" si="1"/>
        <v>-30467.16734238217</v>
      </c>
      <c r="E17" s="1">
        <f t="shared" si="2"/>
        <v>-274204.5060814395</v>
      </c>
      <c r="F17" s="2">
        <f t="shared" si="3"/>
        <v>17333.852366691182</v>
      </c>
      <c r="G17" s="6">
        <f t="shared" si="4"/>
        <v>13133.314975690988</v>
      </c>
      <c r="H17" s="2">
        <f t="shared" si="5"/>
        <v>2285278.0485634711</v>
      </c>
    </row>
    <row r="18" spans="1:11" outlineLevel="2" x14ac:dyDescent="0.2">
      <c r="A18" s="4">
        <v>41000</v>
      </c>
      <c r="B18">
        <f t="shared" si="0"/>
        <v>2012</v>
      </c>
      <c r="C18">
        <v>10</v>
      </c>
      <c r="D18" s="1">
        <f t="shared" si="1"/>
        <v>-30467.16734238217</v>
      </c>
      <c r="E18" s="1">
        <f t="shared" si="2"/>
        <v>-304671.67342382169</v>
      </c>
      <c r="F18" s="2">
        <f t="shared" si="3"/>
        <v>17234.805282916179</v>
      </c>
      <c r="G18" s="6">
        <f t="shared" si="4"/>
        <v>13232.362059465991</v>
      </c>
      <c r="H18" s="2">
        <f t="shared" si="5"/>
        <v>2272045.686504005</v>
      </c>
    </row>
    <row r="19" spans="1:11" outlineLevel="2" x14ac:dyDescent="0.2">
      <c r="A19" s="4">
        <v>41030</v>
      </c>
      <c r="B19">
        <f t="shared" si="0"/>
        <v>2012</v>
      </c>
      <c r="C19">
        <v>11</v>
      </c>
      <c r="D19" s="1">
        <f t="shared" si="1"/>
        <v>-30467.16734238217</v>
      </c>
      <c r="E19" s="1">
        <f t="shared" si="2"/>
        <v>-335138.84076620388</v>
      </c>
      <c r="F19" s="2">
        <f t="shared" si="3"/>
        <v>17135.011219051041</v>
      </c>
      <c r="G19" s="6">
        <f t="shared" si="4"/>
        <v>13332.156123331129</v>
      </c>
      <c r="H19" s="2">
        <f t="shared" si="5"/>
        <v>2258713.5303806737</v>
      </c>
    </row>
    <row r="20" spans="1:11" outlineLevel="2" x14ac:dyDescent="0.2">
      <c r="A20" s="4">
        <v>41061</v>
      </c>
      <c r="B20">
        <f t="shared" si="0"/>
        <v>2012</v>
      </c>
      <c r="C20">
        <v>12</v>
      </c>
      <c r="D20" s="1">
        <f t="shared" si="1"/>
        <v>-30467.16734238217</v>
      </c>
      <c r="E20" s="1">
        <f t="shared" si="2"/>
        <v>-365606.00810858607</v>
      </c>
      <c r="F20" s="2">
        <f t="shared" si="3"/>
        <v>17034.464541620917</v>
      </c>
      <c r="G20" s="6">
        <f t="shared" si="4"/>
        <v>13432.702800761253</v>
      </c>
      <c r="H20" s="2">
        <f t="shared" si="5"/>
        <v>2245280.8275799123</v>
      </c>
    </row>
    <row r="21" spans="1:11" outlineLevel="2" x14ac:dyDescent="0.2">
      <c r="A21" s="4">
        <v>41091</v>
      </c>
      <c r="B21">
        <f t="shared" si="0"/>
        <v>2012</v>
      </c>
      <c r="C21">
        <v>13</v>
      </c>
      <c r="D21" s="1">
        <f t="shared" si="1"/>
        <v>-30467.16734238217</v>
      </c>
      <c r="E21" s="1">
        <f t="shared" si="2"/>
        <v>-396073.17545096827</v>
      </c>
      <c r="F21" s="2">
        <f t="shared" si="3"/>
        <v>16933.159574665173</v>
      </c>
      <c r="G21" s="6">
        <f t="shared" si="4"/>
        <v>13534.007767716997</v>
      </c>
      <c r="H21" s="2">
        <f t="shared" si="5"/>
        <v>2231746.8198121954</v>
      </c>
    </row>
    <row r="22" spans="1:11" outlineLevel="2" x14ac:dyDescent="0.2">
      <c r="A22" s="4">
        <v>41122</v>
      </c>
      <c r="B22">
        <f t="shared" si="0"/>
        <v>2012</v>
      </c>
      <c r="C22">
        <v>14</v>
      </c>
      <c r="D22" s="1">
        <f t="shared" si="1"/>
        <v>-30467.16734238217</v>
      </c>
      <c r="E22" s="1">
        <f t="shared" si="2"/>
        <v>-426540.34279335046</v>
      </c>
      <c r="F22" s="2">
        <f t="shared" si="3"/>
        <v>16831.090599416977</v>
      </c>
      <c r="G22" s="6">
        <f t="shared" si="4"/>
        <v>13636.076742965193</v>
      </c>
      <c r="H22" s="2">
        <f t="shared" si="5"/>
        <v>2218110.7430692301</v>
      </c>
    </row>
    <row r="23" spans="1:11" outlineLevel="2" x14ac:dyDescent="0.2">
      <c r="A23" s="4">
        <v>41153</v>
      </c>
      <c r="B23">
        <f t="shared" si="0"/>
        <v>2012</v>
      </c>
      <c r="C23">
        <v>15</v>
      </c>
      <c r="D23" s="1">
        <f t="shared" si="1"/>
        <v>-30467.16734238217</v>
      </c>
      <c r="E23" s="1">
        <f t="shared" si="2"/>
        <v>-457007.51013573265</v>
      </c>
      <c r="F23" s="2">
        <f t="shared" si="3"/>
        <v>16728.251853980448</v>
      </c>
      <c r="G23" s="6">
        <f t="shared" si="4"/>
        <v>13738.915488401723</v>
      </c>
      <c r="H23" s="2">
        <f t="shared" si="5"/>
        <v>2204371.8275808282</v>
      </c>
    </row>
    <row r="24" spans="1:11" outlineLevel="2" x14ac:dyDescent="0.2">
      <c r="A24" s="4">
        <v>41183</v>
      </c>
      <c r="B24">
        <f t="shared" si="0"/>
        <v>2012</v>
      </c>
      <c r="C24">
        <v>16</v>
      </c>
      <c r="D24" s="1">
        <f t="shared" si="1"/>
        <v>-30467.16734238217</v>
      </c>
      <c r="E24" s="1">
        <f t="shared" si="2"/>
        <v>-487474.67747811484</v>
      </c>
      <c r="F24" s="2">
        <f t="shared" si="3"/>
        <v>16624.637533005414</v>
      </c>
      <c r="G24" s="6">
        <f t="shared" si="4"/>
        <v>13842.529809376756</v>
      </c>
      <c r="H24" s="2">
        <f t="shared" si="5"/>
        <v>2190529.2977714515</v>
      </c>
    </row>
    <row r="25" spans="1:11" outlineLevel="2" x14ac:dyDescent="0.2">
      <c r="A25" s="4">
        <v>41214</v>
      </c>
      <c r="B25">
        <f t="shared" si="0"/>
        <v>2012</v>
      </c>
      <c r="C25">
        <v>17</v>
      </c>
      <c r="D25" s="1">
        <f t="shared" si="1"/>
        <v>-30467.16734238217</v>
      </c>
      <c r="E25" s="1">
        <f t="shared" si="2"/>
        <v>-517941.84482049703</v>
      </c>
      <c r="F25" s="2">
        <f t="shared" si="3"/>
        <v>16520.241787359701</v>
      </c>
      <c r="G25" s="6">
        <f t="shared" si="4"/>
        <v>13946.92555502247</v>
      </c>
      <c r="H25" s="2">
        <f t="shared" si="5"/>
        <v>2176582.3722164291</v>
      </c>
    </row>
    <row r="26" spans="1:11" outlineLevel="2" x14ac:dyDescent="0.2">
      <c r="A26" s="4">
        <v>41244</v>
      </c>
      <c r="B26">
        <f t="shared" si="0"/>
        <v>2012</v>
      </c>
      <c r="C26">
        <v>18</v>
      </c>
      <c r="D26" s="1">
        <f t="shared" si="1"/>
        <v>-30467.16734238217</v>
      </c>
      <c r="E26" s="1">
        <f t="shared" si="2"/>
        <v>-548409.01216287923</v>
      </c>
      <c r="F26" s="2">
        <f t="shared" si="3"/>
        <v>16415.058723798906</v>
      </c>
      <c r="G26" s="6">
        <f t="shared" si="4"/>
        <v>14052.108618583265</v>
      </c>
      <c r="H26" s="2">
        <f t="shared" si="5"/>
        <v>2162530.263597846</v>
      </c>
    </row>
    <row r="27" spans="1:11" outlineLevel="1" x14ac:dyDescent="0.2">
      <c r="A27" s="4"/>
      <c r="B27" s="8" t="s">
        <v>15</v>
      </c>
      <c r="D27" s="1"/>
      <c r="E27" s="1"/>
      <c r="F27" s="2">
        <f>SUBTOTAL(9,F15:F26)</f>
        <v>203752.45946153597</v>
      </c>
      <c r="G27" s="6">
        <f>SUBTOTAL(9,G15:G26)</f>
        <v>161853.54864705005</v>
      </c>
      <c r="I27" s="2">
        <f>IF(F27&lt;150000,F27, 150000)</f>
        <v>150000</v>
      </c>
      <c r="J27" s="2">
        <v>30000</v>
      </c>
      <c r="K27" s="2">
        <f>150000-F27</f>
        <v>-53752.459461535967</v>
      </c>
    </row>
    <row r="28" spans="1:11" outlineLevel="2" x14ac:dyDescent="0.2">
      <c r="A28" s="4">
        <v>41275</v>
      </c>
      <c r="B28">
        <f t="shared" si="0"/>
        <v>2013</v>
      </c>
      <c r="C28">
        <v>19</v>
      </c>
      <c r="D28" s="1">
        <f t="shared" si="1"/>
        <v>-30467.16734238217</v>
      </c>
      <c r="E28" s="1">
        <f>D28+E26</f>
        <v>-578876.17950526136</v>
      </c>
      <c r="F28" s="2">
        <f>H26*$C$2</f>
        <v>16309.082404633758</v>
      </c>
      <c r="G28" s="6">
        <f t="shared" si="4"/>
        <v>14158.084937748412</v>
      </c>
      <c r="H28" s="2">
        <f>H26-G28</f>
        <v>2148372.1786600975</v>
      </c>
    </row>
    <row r="29" spans="1:11" outlineLevel="2" x14ac:dyDescent="0.2">
      <c r="A29" s="4">
        <v>41306</v>
      </c>
      <c r="B29">
        <f t="shared" si="0"/>
        <v>2013</v>
      </c>
      <c r="C29">
        <v>20</v>
      </c>
      <c r="D29" s="1">
        <f t="shared" si="1"/>
        <v>-30467.16734238217</v>
      </c>
      <c r="E29" s="1">
        <f t="shared" si="2"/>
        <v>-609343.34684764349</v>
      </c>
      <c r="F29" s="2">
        <f t="shared" si="3"/>
        <v>16202.306847394904</v>
      </c>
      <c r="G29" s="6">
        <f t="shared" si="4"/>
        <v>14264.860494987266</v>
      </c>
      <c r="H29" s="2">
        <f t="shared" si="5"/>
        <v>2134107.3181651104</v>
      </c>
    </row>
    <row r="30" spans="1:11" outlineLevel="2" x14ac:dyDescent="0.2">
      <c r="A30" s="4">
        <v>41334</v>
      </c>
      <c r="B30">
        <f t="shared" si="0"/>
        <v>2013</v>
      </c>
      <c r="C30">
        <v>21</v>
      </c>
      <c r="D30" s="1">
        <f t="shared" si="1"/>
        <v>-30467.16734238217</v>
      </c>
      <c r="E30" s="1">
        <f t="shared" si="2"/>
        <v>-639810.51419002563</v>
      </c>
      <c r="F30" s="2">
        <f t="shared" si="3"/>
        <v>16094.72602449521</v>
      </c>
      <c r="G30" s="6">
        <f t="shared" si="4"/>
        <v>14372.44131788696</v>
      </c>
      <c r="H30" s="2">
        <f t="shared" si="5"/>
        <v>2119734.8768472234</v>
      </c>
    </row>
    <row r="31" spans="1:11" outlineLevel="2" x14ac:dyDescent="0.2">
      <c r="A31" s="4">
        <v>41365</v>
      </c>
      <c r="B31">
        <f t="shared" si="0"/>
        <v>2013</v>
      </c>
      <c r="C31">
        <v>22</v>
      </c>
      <c r="D31" s="1">
        <f t="shared" si="1"/>
        <v>-30467.16734238217</v>
      </c>
      <c r="E31" s="1">
        <f t="shared" si="2"/>
        <v>-670277.68153240776</v>
      </c>
      <c r="F31" s="2">
        <f t="shared" si="3"/>
        <v>15986.333862889478</v>
      </c>
      <c r="G31" s="6">
        <f t="shared" si="4"/>
        <v>14480.833479492692</v>
      </c>
      <c r="H31" s="2">
        <f t="shared" si="5"/>
        <v>2105254.0433677305</v>
      </c>
    </row>
    <row r="32" spans="1:11" outlineLevel="2" x14ac:dyDescent="0.2">
      <c r="A32" s="4">
        <v>41395</v>
      </c>
      <c r="B32">
        <f t="shared" si="0"/>
        <v>2013</v>
      </c>
      <c r="C32">
        <v>23</v>
      </c>
      <c r="D32" s="1">
        <f t="shared" si="1"/>
        <v>-30467.16734238217</v>
      </c>
      <c r="E32" s="1">
        <f t="shared" si="2"/>
        <v>-700744.8488747899</v>
      </c>
      <c r="F32" s="2">
        <f t="shared" si="3"/>
        <v>15877.124243731636</v>
      </c>
      <c r="G32" s="6">
        <f t="shared" si="4"/>
        <v>14590.043098650534</v>
      </c>
      <c r="H32" s="2">
        <f t="shared" si="5"/>
        <v>2090664.0002690798</v>
      </c>
    </row>
    <row r="33" spans="1:11" outlineLevel="2" x14ac:dyDescent="0.2">
      <c r="A33" s="4">
        <v>41426</v>
      </c>
      <c r="B33">
        <f t="shared" si="0"/>
        <v>2013</v>
      </c>
      <c r="C33">
        <v>24</v>
      </c>
      <c r="D33" s="1">
        <f t="shared" si="1"/>
        <v>-30467.16734238217</v>
      </c>
      <c r="E33" s="1">
        <f t="shared" si="2"/>
        <v>-731212.01621717203</v>
      </c>
      <c r="F33" s="2">
        <f t="shared" si="3"/>
        <v>15767.091002029312</v>
      </c>
      <c r="G33" s="6">
        <f t="shared" si="4"/>
        <v>14700.076340352858</v>
      </c>
      <c r="H33" s="2">
        <f t="shared" si="5"/>
        <v>2075963.9239287269</v>
      </c>
    </row>
    <row r="34" spans="1:11" outlineLevel="2" x14ac:dyDescent="0.2">
      <c r="A34" s="4">
        <v>41456</v>
      </c>
      <c r="B34">
        <f t="shared" si="0"/>
        <v>2013</v>
      </c>
      <c r="C34">
        <v>25</v>
      </c>
      <c r="D34" s="1">
        <f t="shared" si="1"/>
        <v>-30467.16734238217</v>
      </c>
      <c r="E34" s="1">
        <f t="shared" si="2"/>
        <v>-761679.18355955416</v>
      </c>
      <c r="F34" s="2">
        <f t="shared" si="3"/>
        <v>15656.227926295818</v>
      </c>
      <c r="G34" s="6">
        <f t="shared" si="4"/>
        <v>14810.939416086352</v>
      </c>
      <c r="H34" s="2">
        <f t="shared" si="5"/>
        <v>2061152.9845126406</v>
      </c>
    </row>
    <row r="35" spans="1:11" outlineLevel="2" x14ac:dyDescent="0.2">
      <c r="A35" s="4">
        <v>41487</v>
      </c>
      <c r="B35">
        <f t="shared" si="0"/>
        <v>2013</v>
      </c>
      <c r="C35">
        <v>26</v>
      </c>
      <c r="D35" s="1">
        <f t="shared" si="1"/>
        <v>-30467.16734238217</v>
      </c>
      <c r="E35" s="1">
        <f t="shared" si="2"/>
        <v>-792146.3509019363</v>
      </c>
      <c r="F35" s="2">
        <f t="shared" si="3"/>
        <v>15544.5287581995</v>
      </c>
      <c r="G35" s="6">
        <f t="shared" si="4"/>
        <v>14922.63858418267</v>
      </c>
      <c r="H35" s="2">
        <f t="shared" si="5"/>
        <v>2046230.345928458</v>
      </c>
    </row>
    <row r="36" spans="1:11" outlineLevel="2" x14ac:dyDescent="0.2">
      <c r="A36" s="4">
        <v>41518</v>
      </c>
      <c r="B36">
        <f t="shared" si="0"/>
        <v>2013</v>
      </c>
      <c r="C36">
        <v>27</v>
      </c>
      <c r="D36" s="1">
        <f t="shared" si="1"/>
        <v>-30467.16734238217</v>
      </c>
      <c r="E36" s="1">
        <f t="shared" si="2"/>
        <v>-822613.51824431843</v>
      </c>
      <c r="F36" s="2">
        <f t="shared" si="3"/>
        <v>15431.987192210458</v>
      </c>
      <c r="G36" s="6">
        <f t="shared" si="4"/>
        <v>15035.180150171713</v>
      </c>
      <c r="H36" s="2">
        <f t="shared" si="5"/>
        <v>2031195.1657782863</v>
      </c>
    </row>
    <row r="37" spans="1:11" outlineLevel="2" x14ac:dyDescent="0.2">
      <c r="A37" s="4">
        <v>41548</v>
      </c>
      <c r="B37">
        <f t="shared" si="0"/>
        <v>2013</v>
      </c>
      <c r="C37">
        <v>28</v>
      </c>
      <c r="D37" s="1">
        <f t="shared" si="1"/>
        <v>-30467.16734238217</v>
      </c>
      <c r="E37" s="1">
        <f t="shared" si="2"/>
        <v>-853080.68558670057</v>
      </c>
      <c r="F37" s="2">
        <f t="shared" si="3"/>
        <v>15318.596875244579</v>
      </c>
      <c r="G37" s="6">
        <f t="shared" si="4"/>
        <v>15148.570467137592</v>
      </c>
      <c r="H37" s="2">
        <f t="shared" si="5"/>
        <v>2016046.5953111488</v>
      </c>
    </row>
    <row r="38" spans="1:11" outlineLevel="2" x14ac:dyDescent="0.2">
      <c r="A38" s="4">
        <v>41579</v>
      </c>
      <c r="B38">
        <f t="shared" si="0"/>
        <v>2013</v>
      </c>
      <c r="C38">
        <v>29</v>
      </c>
      <c r="D38" s="1">
        <f t="shared" si="1"/>
        <v>-30467.16734238217</v>
      </c>
      <c r="E38" s="1">
        <f t="shared" si="2"/>
        <v>-883547.8529290827</v>
      </c>
      <c r="F38" s="2">
        <f t="shared" si="3"/>
        <v>15204.351406304917</v>
      </c>
      <c r="G38" s="6">
        <f t="shared" si="4"/>
        <v>15262.815936077253</v>
      </c>
      <c r="H38" s="2">
        <f t="shared" si="5"/>
        <v>2000783.7793750716</v>
      </c>
    </row>
    <row r="39" spans="1:11" outlineLevel="2" x14ac:dyDescent="0.2">
      <c r="A39" s="4">
        <v>41609</v>
      </c>
      <c r="B39">
        <f t="shared" si="0"/>
        <v>2013</v>
      </c>
      <c r="C39">
        <v>30</v>
      </c>
      <c r="D39" s="1">
        <f t="shared" si="1"/>
        <v>-30467.16734238217</v>
      </c>
      <c r="E39" s="1">
        <f t="shared" si="2"/>
        <v>-914015.02027146483</v>
      </c>
      <c r="F39" s="2">
        <f t="shared" si="3"/>
        <v>15089.244336120335</v>
      </c>
      <c r="G39" s="6">
        <f t="shared" si="4"/>
        <v>15377.923006261835</v>
      </c>
      <c r="H39" s="2">
        <f t="shared" si="5"/>
        <v>1985405.8563688097</v>
      </c>
    </row>
    <row r="40" spans="1:11" outlineLevel="1" x14ac:dyDescent="0.2">
      <c r="A40" s="4"/>
      <c r="B40" s="8" t="s">
        <v>16</v>
      </c>
      <c r="D40" s="1"/>
      <c r="E40" s="1"/>
      <c r="F40" s="2">
        <f>SUBTOTAL(9,F28:F39)</f>
        <v>188481.60087954992</v>
      </c>
      <c r="G40" s="6">
        <f>SUBTOTAL(9,G28:G39)</f>
        <v>177124.40722903612</v>
      </c>
      <c r="I40" s="2">
        <f>IF(F40&lt;150000,F40, 150000)</f>
        <v>150000</v>
      </c>
      <c r="J40" s="2">
        <v>30000</v>
      </c>
      <c r="K40" s="2">
        <f>150000-F40</f>
        <v>-38481.600879549922</v>
      </c>
    </row>
    <row r="41" spans="1:11" outlineLevel="2" x14ac:dyDescent="0.2">
      <c r="A41" s="4">
        <v>41640</v>
      </c>
      <c r="B41">
        <f t="shared" si="0"/>
        <v>2014</v>
      </c>
      <c r="C41">
        <v>31</v>
      </c>
      <c r="D41" s="1">
        <f t="shared" si="1"/>
        <v>-30467.16734238217</v>
      </c>
      <c r="E41" s="1">
        <f>D41+E39</f>
        <v>-944482.18761384697</v>
      </c>
      <c r="F41" s="2">
        <f>H39*$C$2</f>
        <v>14973.269166781442</v>
      </c>
      <c r="G41" s="6">
        <f t="shared" si="4"/>
        <v>15493.898175600729</v>
      </c>
      <c r="H41" s="2">
        <f>H39-G41</f>
        <v>1969911.958193209</v>
      </c>
    </row>
    <row r="42" spans="1:11" outlineLevel="2" x14ac:dyDescent="0.2">
      <c r="A42" s="4">
        <v>41671</v>
      </c>
      <c r="B42">
        <f t="shared" si="0"/>
        <v>2014</v>
      </c>
      <c r="C42">
        <v>32</v>
      </c>
      <c r="D42" s="1">
        <f t="shared" si="1"/>
        <v>-30467.16734238217</v>
      </c>
      <c r="E42" s="1">
        <f t="shared" si="2"/>
        <v>-974949.3549562291</v>
      </c>
      <c r="F42" s="2">
        <f t="shared" si="3"/>
        <v>14856.419351373786</v>
      </c>
      <c r="G42" s="6">
        <f t="shared" si="4"/>
        <v>15610.747991008384</v>
      </c>
      <c r="H42" s="2">
        <f t="shared" si="5"/>
        <v>1954301.2102022006</v>
      </c>
    </row>
    <row r="43" spans="1:11" outlineLevel="2" x14ac:dyDescent="0.2">
      <c r="A43" s="4">
        <v>41699</v>
      </c>
      <c r="B43">
        <f t="shared" si="0"/>
        <v>2014</v>
      </c>
      <c r="C43">
        <v>33</v>
      </c>
      <c r="D43" s="1">
        <f t="shared" si="1"/>
        <v>-30467.16734238217</v>
      </c>
      <c r="E43" s="1">
        <f t="shared" si="2"/>
        <v>-1005416.5222986112</v>
      </c>
      <c r="F43" s="2">
        <f t="shared" si="3"/>
        <v>14738.688293608266</v>
      </c>
      <c r="G43" s="6">
        <f t="shared" si="4"/>
        <v>15728.479048773905</v>
      </c>
      <c r="H43" s="2">
        <f t="shared" si="5"/>
        <v>1938572.7311534267</v>
      </c>
    </row>
    <row r="44" spans="1:11" outlineLevel="2" x14ac:dyDescent="0.2">
      <c r="A44" s="4">
        <v>41730</v>
      </c>
      <c r="B44">
        <f t="shared" si="0"/>
        <v>2014</v>
      </c>
      <c r="C44">
        <v>34</v>
      </c>
      <c r="D44" s="1">
        <f t="shared" si="1"/>
        <v>-30467.16734238217</v>
      </c>
      <c r="E44" s="1">
        <f t="shared" si="2"/>
        <v>-1035883.6896409934</v>
      </c>
      <c r="F44" s="2">
        <f t="shared" si="3"/>
        <v>14620.069347448762</v>
      </c>
      <c r="G44" s="6">
        <f t="shared" si="4"/>
        <v>15847.097994933409</v>
      </c>
      <c r="H44" s="2">
        <f t="shared" si="5"/>
        <v>1922725.6331584933</v>
      </c>
    </row>
    <row r="45" spans="1:11" outlineLevel="2" x14ac:dyDescent="0.2">
      <c r="A45" s="4">
        <v>41760</v>
      </c>
      <c r="B45">
        <f t="shared" si="0"/>
        <v>2014</v>
      </c>
      <c r="C45">
        <v>35</v>
      </c>
      <c r="D45" s="1">
        <f t="shared" si="1"/>
        <v>-30467.16734238217</v>
      </c>
      <c r="E45" s="1">
        <f t="shared" si="2"/>
        <v>-1066350.8569833755</v>
      </c>
      <c r="F45" s="2">
        <f t="shared" si="3"/>
        <v>14500.555816736973</v>
      </c>
      <c r="G45" s="6">
        <f t="shared" si="4"/>
        <v>15966.611525645198</v>
      </c>
      <c r="H45" s="2">
        <f t="shared" si="5"/>
        <v>1906759.0216328481</v>
      </c>
    </row>
    <row r="46" spans="1:11" outlineLevel="2" x14ac:dyDescent="0.2">
      <c r="A46" s="4">
        <v>41791</v>
      </c>
      <c r="B46">
        <f t="shared" si="0"/>
        <v>2014</v>
      </c>
      <c r="C46">
        <v>36</v>
      </c>
      <c r="D46" s="1">
        <f t="shared" si="1"/>
        <v>-30467.16734238217</v>
      </c>
      <c r="E46" s="1">
        <f t="shared" si="2"/>
        <v>-1096818.0243257578</v>
      </c>
      <c r="F46" s="2">
        <f t="shared" si="3"/>
        <v>14380.140954814398</v>
      </c>
      <c r="G46" s="6">
        <f t="shared" si="4"/>
        <v>16087.026387567772</v>
      </c>
      <c r="H46" s="2">
        <f t="shared" si="5"/>
        <v>1890671.9952452802</v>
      </c>
    </row>
    <row r="47" spans="1:11" outlineLevel="2" x14ac:dyDescent="0.2">
      <c r="A47" s="4">
        <v>41821</v>
      </c>
      <c r="B47">
        <f t="shared" si="0"/>
        <v>2014</v>
      </c>
      <c r="C47">
        <v>37</v>
      </c>
      <c r="D47" s="1">
        <f t="shared" si="1"/>
        <v>-30467.16734238217</v>
      </c>
      <c r="E47" s="1">
        <f t="shared" si="2"/>
        <v>-1127285.19166814</v>
      </c>
      <c r="F47" s="2">
        <f t="shared" si="3"/>
        <v>14258.81796414149</v>
      </c>
      <c r="G47" s="6">
        <f t="shared" si="4"/>
        <v>16208.34937824068</v>
      </c>
      <c r="H47" s="2">
        <f t="shared" si="5"/>
        <v>1874463.6458670394</v>
      </c>
    </row>
    <row r="48" spans="1:11" outlineLevel="2" x14ac:dyDescent="0.2">
      <c r="A48" s="4">
        <v>41852</v>
      </c>
      <c r="B48">
        <f t="shared" si="0"/>
        <v>2014</v>
      </c>
      <c r="C48">
        <v>38</v>
      </c>
      <c r="D48" s="1">
        <f t="shared" si="1"/>
        <v>-30467.16734238217</v>
      </c>
      <c r="E48" s="1">
        <f t="shared" si="2"/>
        <v>-1157752.3590105223</v>
      </c>
      <c r="F48" s="2">
        <f t="shared" si="3"/>
        <v>14136.579995913924</v>
      </c>
      <c r="G48" s="6">
        <f t="shared" si="4"/>
        <v>16330.587346468246</v>
      </c>
      <c r="H48" s="2">
        <f t="shared" si="5"/>
        <v>1858133.0585205711</v>
      </c>
    </row>
    <row r="49" spans="1:11" outlineLevel="2" x14ac:dyDescent="0.2">
      <c r="A49" s="4">
        <v>41883</v>
      </c>
      <c r="B49">
        <f t="shared" si="0"/>
        <v>2014</v>
      </c>
      <c r="C49">
        <v>39</v>
      </c>
      <c r="D49" s="1">
        <f t="shared" si="1"/>
        <v>-30467.16734238217</v>
      </c>
      <c r="E49" s="1">
        <f t="shared" si="2"/>
        <v>-1188219.5263529045</v>
      </c>
      <c r="F49" s="2">
        <f t="shared" si="3"/>
        <v>14013.420149675976</v>
      </c>
      <c r="G49" s="6">
        <f t="shared" si="4"/>
        <v>16453.747192706192</v>
      </c>
      <c r="H49" s="2">
        <f t="shared" si="5"/>
        <v>1841679.3113278649</v>
      </c>
    </row>
    <row r="50" spans="1:11" outlineLevel="2" x14ac:dyDescent="0.2">
      <c r="A50" s="4">
        <v>41913</v>
      </c>
      <c r="B50">
        <f t="shared" si="0"/>
        <v>2014</v>
      </c>
      <c r="C50">
        <v>40</v>
      </c>
      <c r="D50" s="1">
        <f t="shared" si="1"/>
        <v>-30467.16734238217</v>
      </c>
      <c r="E50" s="1">
        <f t="shared" si="2"/>
        <v>-1218686.6936952868</v>
      </c>
      <c r="F50" s="2">
        <f t="shared" si="3"/>
        <v>13889.331472930984</v>
      </c>
      <c r="G50" s="6">
        <f t="shared" si="4"/>
        <v>16577.835869451184</v>
      </c>
      <c r="H50" s="2">
        <f t="shared" si="5"/>
        <v>1825101.4754584136</v>
      </c>
    </row>
    <row r="51" spans="1:11" outlineLevel="2" x14ac:dyDescent="0.2">
      <c r="A51" s="4">
        <v>41944</v>
      </c>
      <c r="B51">
        <f t="shared" si="0"/>
        <v>2014</v>
      </c>
      <c r="C51">
        <v>41</v>
      </c>
      <c r="D51" s="1">
        <f t="shared" si="1"/>
        <v>-30467.16734238217</v>
      </c>
      <c r="E51" s="1">
        <f t="shared" si="2"/>
        <v>-1249153.861037669</v>
      </c>
      <c r="F51" s="2">
        <f t="shared" si="3"/>
        <v>13764.306960748871</v>
      </c>
      <c r="G51" s="6">
        <f t="shared" si="4"/>
        <v>16702.860381633298</v>
      </c>
      <c r="H51" s="2">
        <f t="shared" si="5"/>
        <v>1808398.6150767803</v>
      </c>
    </row>
    <row r="52" spans="1:11" outlineLevel="2" x14ac:dyDescent="0.2">
      <c r="A52" s="4">
        <v>41974</v>
      </c>
      <c r="B52">
        <f t="shared" si="0"/>
        <v>2014</v>
      </c>
      <c r="C52">
        <v>42</v>
      </c>
      <c r="D52" s="1">
        <f t="shared" si="1"/>
        <v>-30467.16734238217</v>
      </c>
      <c r="E52" s="1">
        <f t="shared" si="2"/>
        <v>-1279621.0283800513</v>
      </c>
      <c r="F52" s="2">
        <f t="shared" si="3"/>
        <v>13638.33955537072</v>
      </c>
      <c r="G52" s="6">
        <f t="shared" si="4"/>
        <v>16828.827787011451</v>
      </c>
      <c r="H52" s="2">
        <f t="shared" si="5"/>
        <v>1791569.7872897689</v>
      </c>
    </row>
    <row r="53" spans="1:11" outlineLevel="1" x14ac:dyDescent="0.2">
      <c r="A53" s="4"/>
      <c r="B53" s="8" t="s">
        <v>17</v>
      </c>
      <c r="D53" s="1"/>
      <c r="E53" s="1"/>
      <c r="F53" s="2">
        <f>SUBTOTAL(9,F41:F52)</f>
        <v>171769.93902954558</v>
      </c>
      <c r="G53" s="6">
        <f>SUBTOTAL(9,G41:G52)</f>
        <v>193836.06907904046</v>
      </c>
      <c r="I53" s="2">
        <f>IF(F53&lt;150000,F53, 150000)</f>
        <v>150000</v>
      </c>
      <c r="J53" s="2">
        <v>30000</v>
      </c>
      <c r="K53" s="2">
        <f>150000-F53</f>
        <v>-21769.939029545581</v>
      </c>
    </row>
    <row r="54" spans="1:11" outlineLevel="2" x14ac:dyDescent="0.2">
      <c r="A54" s="4">
        <v>42005</v>
      </c>
      <c r="B54">
        <f t="shared" si="0"/>
        <v>2015</v>
      </c>
      <c r="C54">
        <v>43</v>
      </c>
      <c r="D54" s="1">
        <f t="shared" si="1"/>
        <v>-30467.16734238217</v>
      </c>
      <c r="E54" s="1">
        <f>D54+E52</f>
        <v>-1310088.1957224335</v>
      </c>
      <c r="F54" s="2">
        <f>H52*$C$2</f>
        <v>13511.422145810342</v>
      </c>
      <c r="G54" s="6">
        <f t="shared" si="4"/>
        <v>16955.745196571828</v>
      </c>
      <c r="H54" s="2">
        <f>H52-G54</f>
        <v>1774614.0420931971</v>
      </c>
    </row>
    <row r="55" spans="1:11" outlineLevel="2" x14ac:dyDescent="0.2">
      <c r="A55" s="4">
        <v>42036</v>
      </c>
      <c r="B55">
        <f t="shared" si="0"/>
        <v>2015</v>
      </c>
      <c r="C55">
        <v>44</v>
      </c>
      <c r="D55" s="1">
        <f t="shared" si="1"/>
        <v>-30467.16734238217</v>
      </c>
      <c r="E55" s="1">
        <f t="shared" si="2"/>
        <v>-1340555.3630648158</v>
      </c>
      <c r="F55" s="2">
        <f t="shared" si="3"/>
        <v>13383.547567452864</v>
      </c>
      <c r="G55" s="6">
        <f t="shared" si="4"/>
        <v>17083.619774929306</v>
      </c>
      <c r="H55" s="2">
        <f t="shared" si="5"/>
        <v>1757530.4223182679</v>
      </c>
    </row>
    <row r="56" spans="1:11" outlineLevel="2" x14ac:dyDescent="0.2">
      <c r="A56" s="4">
        <v>42064</v>
      </c>
      <c r="B56">
        <f t="shared" si="0"/>
        <v>2015</v>
      </c>
      <c r="C56">
        <v>45</v>
      </c>
      <c r="D56" s="1">
        <f t="shared" si="1"/>
        <v>-30467.16734238217</v>
      </c>
      <c r="E56" s="1">
        <f t="shared" si="2"/>
        <v>-1371022.530407198</v>
      </c>
      <c r="F56" s="2">
        <f t="shared" si="3"/>
        <v>13254.708601650273</v>
      </c>
      <c r="G56" s="6">
        <f t="shared" si="4"/>
        <v>17212.458740731898</v>
      </c>
      <c r="H56" s="2">
        <f t="shared" si="5"/>
        <v>1740317.9635775359</v>
      </c>
    </row>
    <row r="57" spans="1:11" outlineLevel="2" x14ac:dyDescent="0.2">
      <c r="A57" s="4">
        <v>42095</v>
      </c>
      <c r="B57">
        <f t="shared" si="0"/>
        <v>2015</v>
      </c>
      <c r="C57">
        <v>46</v>
      </c>
      <c r="D57" s="1">
        <f t="shared" si="1"/>
        <v>-30467.16734238217</v>
      </c>
      <c r="E57" s="1">
        <f t="shared" si="2"/>
        <v>-1401489.6977495803</v>
      </c>
      <c r="F57" s="2">
        <f t="shared" si="3"/>
        <v>13124.897975313919</v>
      </c>
      <c r="G57" s="6">
        <f t="shared" si="4"/>
        <v>17342.269367068249</v>
      </c>
      <c r="H57" s="2">
        <f t="shared" si="5"/>
        <v>1722975.6942104676</v>
      </c>
    </row>
    <row r="58" spans="1:11" outlineLevel="2" x14ac:dyDescent="0.2">
      <c r="A58" s="4">
        <v>42125</v>
      </c>
      <c r="B58">
        <f t="shared" si="0"/>
        <v>2015</v>
      </c>
      <c r="C58">
        <v>47</v>
      </c>
      <c r="D58" s="1">
        <f t="shared" si="1"/>
        <v>-30467.16734238217</v>
      </c>
      <c r="E58" s="1">
        <f t="shared" si="2"/>
        <v>-1431956.8650919625</v>
      </c>
      <c r="F58" s="2">
        <f t="shared" si="3"/>
        <v>12994.108360503946</v>
      </c>
      <c r="G58" s="6">
        <f t="shared" si="4"/>
        <v>17473.058981878225</v>
      </c>
      <c r="H58" s="2">
        <f t="shared" si="5"/>
        <v>1705502.6352285894</v>
      </c>
    </row>
    <row r="59" spans="1:11" outlineLevel="2" x14ac:dyDescent="0.2">
      <c r="A59" s="4">
        <v>42156</v>
      </c>
      <c r="B59">
        <f t="shared" si="0"/>
        <v>2015</v>
      </c>
      <c r="C59">
        <v>48</v>
      </c>
      <c r="D59" s="1">
        <f t="shared" si="1"/>
        <v>-30467.16734238217</v>
      </c>
      <c r="E59" s="1">
        <f t="shared" si="2"/>
        <v>-1462424.0324343448</v>
      </c>
      <c r="F59" s="2">
        <f t="shared" si="3"/>
        <v>12862.332374015614</v>
      </c>
      <c r="G59" s="6">
        <f t="shared" si="4"/>
        <v>17604.834968366558</v>
      </c>
      <c r="H59" s="2">
        <f t="shared" si="5"/>
        <v>1687897.8002602227</v>
      </c>
    </row>
    <row r="60" spans="1:11" outlineLevel="2" x14ac:dyDescent="0.2">
      <c r="A60" s="4">
        <v>42186</v>
      </c>
      <c r="B60">
        <f t="shared" si="0"/>
        <v>2015</v>
      </c>
      <c r="C60">
        <v>49</v>
      </c>
      <c r="D60" s="1">
        <f t="shared" si="1"/>
        <v>-30467.16734238217</v>
      </c>
      <c r="E60" s="1">
        <f t="shared" si="2"/>
        <v>-1492891.199776727</v>
      </c>
      <c r="F60" s="2">
        <f t="shared" si="3"/>
        <v>12729.562576962515</v>
      </c>
      <c r="G60" s="6">
        <f t="shared" si="4"/>
        <v>17737.604765419655</v>
      </c>
      <c r="H60" s="2">
        <f t="shared" si="5"/>
        <v>1670160.1954948031</v>
      </c>
    </row>
    <row r="61" spans="1:11" outlineLevel="2" x14ac:dyDescent="0.2">
      <c r="A61" s="4">
        <v>42217</v>
      </c>
      <c r="B61">
        <f t="shared" si="0"/>
        <v>2015</v>
      </c>
      <c r="C61">
        <v>50</v>
      </c>
      <c r="D61" s="1">
        <f t="shared" si="1"/>
        <v>-30467.16734238217</v>
      </c>
      <c r="E61" s="1">
        <f t="shared" si="2"/>
        <v>-1523358.3671191093</v>
      </c>
      <c r="F61" s="2">
        <f t="shared" si="3"/>
        <v>12595.791474356642</v>
      </c>
      <c r="G61" s="6">
        <f t="shared" si="4"/>
        <v>17871.375868025527</v>
      </c>
      <c r="H61" s="2">
        <f t="shared" si="5"/>
        <v>1652288.8196267777</v>
      </c>
    </row>
    <row r="62" spans="1:11" outlineLevel="2" x14ac:dyDescent="0.2">
      <c r="A62" s="4">
        <v>42248</v>
      </c>
      <c r="B62">
        <f t="shared" si="0"/>
        <v>2015</v>
      </c>
      <c r="C62">
        <v>51</v>
      </c>
      <c r="D62" s="1">
        <f t="shared" si="1"/>
        <v>-30467.16734238217</v>
      </c>
      <c r="E62" s="1">
        <f t="shared" si="2"/>
        <v>-1553825.5344614915</v>
      </c>
      <c r="F62" s="2">
        <f t="shared" si="3"/>
        <v>12461.011514685284</v>
      </c>
      <c r="G62" s="6">
        <f t="shared" si="4"/>
        <v>18006.155827696886</v>
      </c>
      <c r="H62" s="2">
        <f t="shared" si="5"/>
        <v>1634282.6637990808</v>
      </c>
    </row>
    <row r="63" spans="1:11" outlineLevel="2" x14ac:dyDescent="0.2">
      <c r="A63" s="4">
        <v>42278</v>
      </c>
      <c r="B63">
        <f t="shared" si="0"/>
        <v>2015</v>
      </c>
      <c r="C63">
        <v>52</v>
      </c>
      <c r="D63" s="1">
        <f t="shared" si="1"/>
        <v>-30467.16734238217</v>
      </c>
      <c r="E63" s="1">
        <f t="shared" si="2"/>
        <v>-1584292.7018038738</v>
      </c>
      <c r="F63" s="2">
        <f t="shared" si="3"/>
        <v>12325.215089484736</v>
      </c>
      <c r="G63" s="6">
        <f t="shared" si="4"/>
        <v>18141.952252897434</v>
      </c>
      <c r="H63" s="2">
        <f t="shared" si="5"/>
        <v>1616140.7115461833</v>
      </c>
    </row>
    <row r="64" spans="1:11" outlineLevel="2" x14ac:dyDescent="0.2">
      <c r="A64" s="4">
        <v>42309</v>
      </c>
      <c r="B64">
        <f t="shared" si="0"/>
        <v>2015</v>
      </c>
      <c r="C64">
        <v>53</v>
      </c>
      <c r="D64" s="1">
        <f t="shared" si="1"/>
        <v>-30467.16734238217</v>
      </c>
      <c r="E64" s="1">
        <f t="shared" si="2"/>
        <v>-1614759.869146256</v>
      </c>
      <c r="F64" s="2">
        <f t="shared" si="3"/>
        <v>12188.394532910801</v>
      </c>
      <c r="G64" s="6">
        <f t="shared" si="4"/>
        <v>18278.772809471368</v>
      </c>
      <c r="H64" s="2">
        <f t="shared" si="5"/>
        <v>1597861.9387367119</v>
      </c>
    </row>
    <row r="65" spans="1:11" outlineLevel="2" x14ac:dyDescent="0.2">
      <c r="A65" s="4">
        <v>42339</v>
      </c>
      <c r="B65">
        <f t="shared" si="0"/>
        <v>2015</v>
      </c>
      <c r="C65">
        <v>54</v>
      </c>
      <c r="D65" s="1">
        <f t="shared" si="1"/>
        <v>-30467.16734238217</v>
      </c>
      <c r="E65" s="1">
        <f t="shared" si="2"/>
        <v>-1645227.0364886383</v>
      </c>
      <c r="F65" s="2">
        <f t="shared" si="3"/>
        <v>12050.542121306038</v>
      </c>
      <c r="G65" s="6">
        <f t="shared" si="4"/>
        <v>18416.62522107613</v>
      </c>
      <c r="H65" s="2">
        <f t="shared" si="5"/>
        <v>1579445.3135156357</v>
      </c>
    </row>
    <row r="66" spans="1:11" outlineLevel="1" x14ac:dyDescent="0.2">
      <c r="A66" s="4"/>
      <c r="B66" s="8" t="s">
        <v>18</v>
      </c>
      <c r="D66" s="1"/>
      <c r="E66" s="1"/>
      <c r="F66" s="2">
        <f>SUBTOTAL(9,F54:F65)</f>
        <v>153481.53433445297</v>
      </c>
      <c r="G66" s="6">
        <f>SUBTOTAL(9,G54:G65)</f>
        <v>212124.47377413308</v>
      </c>
      <c r="I66" s="2">
        <f>IF(F66&lt;150000,F66, 150000)</f>
        <v>150000</v>
      </c>
      <c r="J66" s="2">
        <v>30000</v>
      </c>
      <c r="K66" s="2">
        <f>150000-F66</f>
        <v>-3481.5343344529683</v>
      </c>
    </row>
    <row r="67" spans="1:11" outlineLevel="2" x14ac:dyDescent="0.2">
      <c r="A67" s="4">
        <v>42370</v>
      </c>
      <c r="B67">
        <f t="shared" si="0"/>
        <v>2016</v>
      </c>
      <c r="C67">
        <v>55</v>
      </c>
      <c r="D67" s="1">
        <f t="shared" si="1"/>
        <v>-30467.16734238217</v>
      </c>
      <c r="E67" s="1">
        <f>D67+E65</f>
        <v>-1675694.2038310205</v>
      </c>
      <c r="F67" s="2">
        <f>H65*$C$2</f>
        <v>11911.650072763754</v>
      </c>
      <c r="G67" s="6">
        <f t="shared" si="4"/>
        <v>18555.517269618416</v>
      </c>
      <c r="H67" s="2">
        <f>H65-G67</f>
        <v>1560889.7962460173</v>
      </c>
    </row>
    <row r="68" spans="1:11" outlineLevel="2" x14ac:dyDescent="0.2">
      <c r="A68" s="4">
        <v>42401</v>
      </c>
      <c r="B68">
        <f t="shared" si="0"/>
        <v>2016</v>
      </c>
      <c r="C68">
        <v>56</v>
      </c>
      <c r="D68" s="1">
        <f t="shared" si="1"/>
        <v>-30467.16734238217</v>
      </c>
      <c r="E68" s="1">
        <f t="shared" si="2"/>
        <v>-1706161.3711734028</v>
      </c>
      <c r="F68" s="2">
        <f t="shared" si="3"/>
        <v>11771.710546688715</v>
      </c>
      <c r="G68" s="6">
        <f t="shared" si="4"/>
        <v>18695.456795693455</v>
      </c>
      <c r="H68" s="2">
        <f t="shared" si="5"/>
        <v>1542194.339450324</v>
      </c>
    </row>
    <row r="69" spans="1:11" outlineLevel="2" x14ac:dyDescent="0.2">
      <c r="A69" s="4">
        <v>42430</v>
      </c>
      <c r="B69">
        <f t="shared" si="0"/>
        <v>2016</v>
      </c>
      <c r="C69">
        <v>57</v>
      </c>
      <c r="D69" s="1">
        <f t="shared" si="1"/>
        <v>-30467.16734238217</v>
      </c>
      <c r="E69" s="1">
        <f t="shared" si="2"/>
        <v>-1736628.538515785</v>
      </c>
      <c r="F69" s="2">
        <f t="shared" si="3"/>
        <v>11630.715643354528</v>
      </c>
      <c r="G69" s="6">
        <f t="shared" si="4"/>
        <v>18836.451699027642</v>
      </c>
      <c r="H69" s="2">
        <f t="shared" si="5"/>
        <v>1523357.8877512964</v>
      </c>
    </row>
    <row r="70" spans="1:11" outlineLevel="2" x14ac:dyDescent="0.2">
      <c r="A70" s="4">
        <v>42461</v>
      </c>
      <c r="B70">
        <f t="shared" si="0"/>
        <v>2016</v>
      </c>
      <c r="C70">
        <v>58</v>
      </c>
      <c r="D70" s="1">
        <f t="shared" si="1"/>
        <v>-30467.16734238217</v>
      </c>
      <c r="E70" s="1">
        <f t="shared" si="2"/>
        <v>-1767095.7058581673</v>
      </c>
      <c r="F70" s="2">
        <f t="shared" si="3"/>
        <v>11488.657403457695</v>
      </c>
      <c r="G70" s="6">
        <f t="shared" si="4"/>
        <v>18978.509938924475</v>
      </c>
      <c r="H70" s="2">
        <f t="shared" si="5"/>
        <v>1504379.3778123718</v>
      </c>
    </row>
    <row r="71" spans="1:11" outlineLevel="2" x14ac:dyDescent="0.2">
      <c r="A71" s="4">
        <v>42491</v>
      </c>
      <c r="B71">
        <f t="shared" si="0"/>
        <v>2016</v>
      </c>
      <c r="C71">
        <v>59</v>
      </c>
      <c r="D71" s="1">
        <f t="shared" si="1"/>
        <v>-30467.16734238217</v>
      </c>
      <c r="E71" s="1">
        <f t="shared" si="2"/>
        <v>-1797562.8732005495</v>
      </c>
      <c r="F71" s="2">
        <f t="shared" si="3"/>
        <v>11345.527807668306</v>
      </c>
      <c r="G71" s="6">
        <f t="shared" si="4"/>
        <v>19121.639534713864</v>
      </c>
      <c r="H71" s="2">
        <f t="shared" si="5"/>
        <v>1485257.7382776579</v>
      </c>
    </row>
    <row r="72" spans="1:11" outlineLevel="2" x14ac:dyDescent="0.2">
      <c r="A72" s="4">
        <v>42522</v>
      </c>
      <c r="B72">
        <f t="shared" si="0"/>
        <v>2016</v>
      </c>
      <c r="C72">
        <v>60</v>
      </c>
      <c r="D72" s="1">
        <f t="shared" si="1"/>
        <v>-30467.16734238217</v>
      </c>
      <c r="E72" s="1">
        <f t="shared" si="2"/>
        <v>-1828030.0405429318</v>
      </c>
      <c r="F72" s="2">
        <f t="shared" si="3"/>
        <v>11201.318776177339</v>
      </c>
      <c r="G72" s="6">
        <f t="shared" si="4"/>
        <v>19265.848566204833</v>
      </c>
      <c r="H72" s="2">
        <f t="shared" si="5"/>
        <v>1465991.8897114531</v>
      </c>
    </row>
    <row r="73" spans="1:11" outlineLevel="2" x14ac:dyDescent="0.2">
      <c r="A73" s="4">
        <v>42552</v>
      </c>
      <c r="B73">
        <f t="shared" si="0"/>
        <v>2016</v>
      </c>
      <c r="C73">
        <v>61</v>
      </c>
      <c r="D73" s="1">
        <f t="shared" si="1"/>
        <v>-30467.16734238217</v>
      </c>
      <c r="E73" s="1">
        <f t="shared" si="2"/>
        <v>-1858497.207885314</v>
      </c>
      <c r="F73" s="2">
        <f t="shared" si="3"/>
        <v>11056.022168240544</v>
      </c>
      <c r="G73" s="6">
        <f t="shared" si="4"/>
        <v>19411.145174141624</v>
      </c>
      <c r="H73" s="2">
        <f t="shared" si="5"/>
        <v>1446580.7445373116</v>
      </c>
    </row>
    <row r="74" spans="1:11" outlineLevel="2" x14ac:dyDescent="0.2">
      <c r="A74" s="4">
        <v>42583</v>
      </c>
      <c r="B74">
        <f t="shared" si="0"/>
        <v>2016</v>
      </c>
      <c r="C74">
        <v>62</v>
      </c>
      <c r="D74" s="1">
        <f t="shared" si="1"/>
        <v>-30467.16734238217</v>
      </c>
      <c r="E74" s="1">
        <f t="shared" si="2"/>
        <v>-1888964.3752276963</v>
      </c>
      <c r="F74" s="2">
        <f t="shared" si="3"/>
        <v>10909.629781718893</v>
      </c>
      <c r="G74" s="6">
        <f t="shared" si="4"/>
        <v>19557.537560663277</v>
      </c>
      <c r="H74" s="2">
        <f t="shared" si="5"/>
        <v>1427023.2069766484</v>
      </c>
    </row>
    <row r="75" spans="1:11" outlineLevel="2" x14ac:dyDescent="0.2">
      <c r="A75" s="4">
        <v>42614</v>
      </c>
      <c r="B75">
        <f t="shared" si="0"/>
        <v>2016</v>
      </c>
      <c r="C75">
        <v>63</v>
      </c>
      <c r="D75" s="1">
        <f t="shared" si="1"/>
        <v>-30467.16734238217</v>
      </c>
      <c r="E75" s="1">
        <f t="shared" si="2"/>
        <v>-1919431.5425700785</v>
      </c>
      <c r="F75" s="2">
        <f t="shared" si="3"/>
        <v>10762.133352615558</v>
      </c>
      <c r="G75" s="6">
        <f t="shared" si="4"/>
        <v>19705.033989766613</v>
      </c>
      <c r="H75" s="2">
        <f t="shared" si="5"/>
        <v>1407318.1729868818</v>
      </c>
    </row>
    <row r="76" spans="1:11" outlineLevel="2" x14ac:dyDescent="0.2">
      <c r="A76" s="4">
        <v>42644</v>
      </c>
      <c r="B76">
        <f t="shared" si="0"/>
        <v>2016</v>
      </c>
      <c r="C76">
        <v>64</v>
      </c>
      <c r="D76" s="1">
        <f t="shared" si="1"/>
        <v>-30467.16734238217</v>
      </c>
      <c r="E76" s="1">
        <f t="shared" si="2"/>
        <v>-1949898.7099124608</v>
      </c>
      <c r="F76" s="2">
        <f t="shared" si="3"/>
        <v>10613.524554609401</v>
      </c>
      <c r="G76" s="6">
        <f t="shared" si="4"/>
        <v>19853.642787772769</v>
      </c>
      <c r="H76" s="2">
        <f t="shared" si="5"/>
        <v>1387464.5301991091</v>
      </c>
    </row>
    <row r="77" spans="1:11" outlineLevel="2" x14ac:dyDescent="0.2">
      <c r="A77" s="4">
        <v>42675</v>
      </c>
      <c r="B77">
        <f t="shared" si="0"/>
        <v>2016</v>
      </c>
      <c r="C77">
        <v>65</v>
      </c>
      <c r="D77" s="1">
        <f t="shared" si="1"/>
        <v>-30467.16734238217</v>
      </c>
      <c r="E77" s="1">
        <f t="shared" si="2"/>
        <v>-1980365.877254843</v>
      </c>
      <c r="F77" s="2">
        <f t="shared" si="3"/>
        <v>10463.79499858495</v>
      </c>
      <c r="G77" s="6">
        <f t="shared" si="4"/>
        <v>20003.372343797222</v>
      </c>
      <c r="H77" s="2">
        <f t="shared" si="5"/>
        <v>1367461.1578553119</v>
      </c>
    </row>
    <row r="78" spans="1:11" outlineLevel="2" x14ac:dyDescent="0.2">
      <c r="A78" s="4">
        <v>42705</v>
      </c>
      <c r="B78">
        <f t="shared" ref="B78:B137" si="6">YEAR(A78)</f>
        <v>2016</v>
      </c>
      <c r="C78">
        <v>66</v>
      </c>
      <c r="D78" s="1">
        <f t="shared" ref="D78:D137" si="7">$B$5</f>
        <v>-30467.16734238217</v>
      </c>
      <c r="E78" s="1">
        <f t="shared" si="2"/>
        <v>-2010833.0445972253</v>
      </c>
      <c r="F78" s="2">
        <f t="shared" si="3"/>
        <v>10312.936232158812</v>
      </c>
      <c r="G78" s="6">
        <f t="shared" si="4"/>
        <v>20154.231110223358</v>
      </c>
      <c r="H78" s="2">
        <f t="shared" si="5"/>
        <v>1347306.9267450885</v>
      </c>
    </row>
    <row r="79" spans="1:11" outlineLevel="1" x14ac:dyDescent="0.2">
      <c r="A79" s="4"/>
      <c r="B79" s="8" t="s">
        <v>19</v>
      </c>
      <c r="D79" s="1"/>
      <c r="E79" s="1"/>
      <c r="F79" s="2">
        <f>SUBTOTAL(9,F67:F78)</f>
        <v>133467.62133803847</v>
      </c>
      <c r="G79" s="6">
        <f>SUBTOTAL(9,G67:G78)</f>
        <v>232138.38677054757</v>
      </c>
      <c r="I79" s="2">
        <f>IF(F79&lt;150000,F79, 150000)</f>
        <v>133467.62133803847</v>
      </c>
      <c r="J79" s="2">
        <v>30000</v>
      </c>
      <c r="K79" s="2">
        <f>150000-F79</f>
        <v>16532.378661961528</v>
      </c>
    </row>
    <row r="80" spans="1:11" outlineLevel="2" x14ac:dyDescent="0.2">
      <c r="A80" s="4">
        <v>42736</v>
      </c>
      <c r="B80">
        <f t="shared" si="6"/>
        <v>2017</v>
      </c>
      <c r="C80">
        <v>67</v>
      </c>
      <c r="D80" s="1">
        <f t="shared" si="7"/>
        <v>-30467.16734238217</v>
      </c>
      <c r="E80" s="1">
        <f>D80+E78</f>
        <v>-2041300.2119396075</v>
      </c>
      <c r="F80" s="2">
        <f>H78*$C$2</f>
        <v>10160.939739202544</v>
      </c>
      <c r="G80" s="6">
        <f t="shared" ref="G80:G137" si="8">-D80-F80</f>
        <v>20306.227603179628</v>
      </c>
      <c r="H80" s="2">
        <f>H78-G80</f>
        <v>1327000.6991419089</v>
      </c>
    </row>
    <row r="81" spans="1:11" outlineLevel="2" x14ac:dyDescent="0.2">
      <c r="A81" s="4">
        <v>42767</v>
      </c>
      <c r="B81">
        <f t="shared" si="6"/>
        <v>2017</v>
      </c>
      <c r="C81">
        <v>68</v>
      </c>
      <c r="D81" s="1">
        <f t="shared" si="7"/>
        <v>-30467.16734238217</v>
      </c>
      <c r="E81" s="1">
        <f t="shared" ref="E81:E137" si="9">D81+E80</f>
        <v>-2071767.3792819898</v>
      </c>
      <c r="F81" s="2">
        <f t="shared" ref="F81:F137" si="10">H80*$C$2</f>
        <v>10007.796939361899</v>
      </c>
      <c r="G81" s="6">
        <f t="shared" si="8"/>
        <v>20459.370403020272</v>
      </c>
      <c r="H81" s="2">
        <f t="shared" ref="H81:H137" si="11">H80-G81</f>
        <v>1306541.3287388887</v>
      </c>
    </row>
    <row r="82" spans="1:11" outlineLevel="2" x14ac:dyDescent="0.2">
      <c r="A82" s="4">
        <v>42795</v>
      </c>
      <c r="B82">
        <f t="shared" si="6"/>
        <v>2017</v>
      </c>
      <c r="C82">
        <v>69</v>
      </c>
      <c r="D82" s="1">
        <f t="shared" si="7"/>
        <v>-30467.16734238217</v>
      </c>
      <c r="E82" s="1">
        <f t="shared" si="9"/>
        <v>-2102234.5466243718</v>
      </c>
      <c r="F82" s="2">
        <f t="shared" si="10"/>
        <v>9853.4991875724536</v>
      </c>
      <c r="G82" s="6">
        <f t="shared" si="8"/>
        <v>20613.668154809719</v>
      </c>
      <c r="H82" s="2">
        <f t="shared" si="11"/>
        <v>1285927.6605840791</v>
      </c>
    </row>
    <row r="83" spans="1:11" outlineLevel="2" x14ac:dyDescent="0.2">
      <c r="A83" s="4">
        <v>42826</v>
      </c>
      <c r="B83">
        <f t="shared" si="6"/>
        <v>2017</v>
      </c>
      <c r="C83">
        <v>70</v>
      </c>
      <c r="D83" s="1">
        <f t="shared" si="7"/>
        <v>-30467.16734238217</v>
      </c>
      <c r="E83" s="1">
        <f t="shared" si="9"/>
        <v>-2132701.7139667538</v>
      </c>
      <c r="F83" s="2">
        <f t="shared" si="10"/>
        <v>9698.0377735715974</v>
      </c>
      <c r="G83" s="6">
        <f t="shared" si="8"/>
        <v>20769.129568810575</v>
      </c>
      <c r="H83" s="2">
        <f t="shared" si="11"/>
        <v>1265158.5310152685</v>
      </c>
    </row>
    <row r="84" spans="1:11" outlineLevel="2" x14ac:dyDescent="0.2">
      <c r="A84" s="4">
        <v>42856</v>
      </c>
      <c r="B84">
        <f t="shared" si="6"/>
        <v>2017</v>
      </c>
      <c r="C84">
        <v>71</v>
      </c>
      <c r="D84" s="1">
        <f t="shared" si="7"/>
        <v>-30467.16734238217</v>
      </c>
      <c r="E84" s="1">
        <f t="shared" si="9"/>
        <v>-2163168.8813091358</v>
      </c>
      <c r="F84" s="2">
        <f t="shared" si="10"/>
        <v>9541.403921406818</v>
      </c>
      <c r="G84" s="6">
        <f t="shared" si="8"/>
        <v>20925.763420975352</v>
      </c>
      <c r="H84" s="2">
        <f t="shared" si="11"/>
        <v>1244232.7675942932</v>
      </c>
    </row>
    <row r="85" spans="1:11" outlineLevel="2" x14ac:dyDescent="0.2">
      <c r="A85" s="4">
        <v>42887</v>
      </c>
      <c r="B85">
        <f t="shared" si="6"/>
        <v>2017</v>
      </c>
      <c r="C85">
        <v>72</v>
      </c>
      <c r="D85" s="1">
        <f t="shared" si="7"/>
        <v>-30467.16734238217</v>
      </c>
      <c r="E85" s="1">
        <f t="shared" si="9"/>
        <v>-2193636.0486515178</v>
      </c>
      <c r="F85" s="2">
        <f t="shared" si="10"/>
        <v>9383.5887889402966</v>
      </c>
      <c r="G85" s="6">
        <f t="shared" si="8"/>
        <v>21083.578553441876</v>
      </c>
      <c r="H85" s="2">
        <f t="shared" si="11"/>
        <v>1223149.1890408513</v>
      </c>
    </row>
    <row r="86" spans="1:11" outlineLevel="2" x14ac:dyDescent="0.2">
      <c r="A86" s="4">
        <v>42917</v>
      </c>
      <c r="B86">
        <f t="shared" si="6"/>
        <v>2017</v>
      </c>
      <c r="C86">
        <v>73</v>
      </c>
      <c r="D86" s="1">
        <f t="shared" si="7"/>
        <v>-30467.16734238217</v>
      </c>
      <c r="E86" s="1">
        <f t="shared" si="9"/>
        <v>-2224103.2159938999</v>
      </c>
      <c r="F86" s="2">
        <f t="shared" si="10"/>
        <v>9224.5834673497557</v>
      </c>
      <c r="G86" s="6">
        <f t="shared" si="8"/>
        <v>21242.583875032415</v>
      </c>
      <c r="H86" s="2">
        <f t="shared" si="11"/>
        <v>1201906.6051658189</v>
      </c>
    </row>
    <row r="87" spans="1:11" outlineLevel="2" x14ac:dyDescent="0.2">
      <c r="A87" s="4">
        <v>42948</v>
      </c>
      <c r="B87">
        <f t="shared" si="6"/>
        <v>2017</v>
      </c>
      <c r="C87">
        <v>74</v>
      </c>
      <c r="D87" s="1">
        <f t="shared" si="7"/>
        <v>-30467.16734238217</v>
      </c>
      <c r="E87" s="1">
        <f t="shared" si="9"/>
        <v>-2254570.3833362819</v>
      </c>
      <c r="F87" s="2">
        <f t="shared" si="10"/>
        <v>9064.3789806255518</v>
      </c>
      <c r="G87" s="6">
        <f t="shared" si="8"/>
        <v>21402.788361756619</v>
      </c>
      <c r="H87" s="2">
        <f t="shared" si="11"/>
        <v>1180503.8168040623</v>
      </c>
    </row>
    <row r="88" spans="1:11" outlineLevel="2" x14ac:dyDescent="0.2">
      <c r="A88" s="4">
        <v>42979</v>
      </c>
      <c r="B88">
        <f t="shared" si="6"/>
        <v>2017</v>
      </c>
      <c r="C88">
        <v>75</v>
      </c>
      <c r="D88" s="1">
        <f t="shared" si="7"/>
        <v>-30467.16734238217</v>
      </c>
      <c r="E88" s="1">
        <f t="shared" si="9"/>
        <v>-2285037.5506786639</v>
      </c>
      <c r="F88" s="2">
        <f t="shared" si="10"/>
        <v>8902.9662850639725</v>
      </c>
      <c r="G88" s="6">
        <f t="shared" si="8"/>
        <v>21564.201057318198</v>
      </c>
      <c r="H88" s="2">
        <f t="shared" si="11"/>
        <v>1158939.6157467442</v>
      </c>
    </row>
    <row r="89" spans="1:11" outlineLevel="2" x14ac:dyDescent="0.2">
      <c r="A89" s="4">
        <v>43009</v>
      </c>
      <c r="B89">
        <f t="shared" si="6"/>
        <v>2017</v>
      </c>
      <c r="C89">
        <v>76</v>
      </c>
      <c r="D89" s="1">
        <f t="shared" si="7"/>
        <v>-30467.16734238217</v>
      </c>
      <c r="E89" s="1">
        <f t="shared" si="9"/>
        <v>-2315504.7180210459</v>
      </c>
      <c r="F89" s="2">
        <f t="shared" si="10"/>
        <v>8740.3362687566969</v>
      </c>
      <c r="G89" s="6">
        <f t="shared" si="8"/>
        <v>21726.831073625472</v>
      </c>
      <c r="H89" s="2">
        <f t="shared" si="11"/>
        <v>1137212.7846731187</v>
      </c>
    </row>
    <row r="90" spans="1:11" outlineLevel="2" x14ac:dyDescent="0.2">
      <c r="A90" s="4">
        <v>43040</v>
      </c>
      <c r="B90">
        <f t="shared" si="6"/>
        <v>2017</v>
      </c>
      <c r="C90">
        <v>77</v>
      </c>
      <c r="D90" s="1">
        <f t="shared" si="7"/>
        <v>-30467.16734238217</v>
      </c>
      <c r="E90" s="1">
        <f t="shared" si="9"/>
        <v>-2345971.8853634279</v>
      </c>
      <c r="F90" s="2">
        <f t="shared" si="10"/>
        <v>8576.4797510764383</v>
      </c>
      <c r="G90" s="6">
        <f t="shared" si="8"/>
        <v>21890.68759130573</v>
      </c>
      <c r="H90" s="2">
        <f t="shared" si="11"/>
        <v>1115322.097081813</v>
      </c>
    </row>
    <row r="91" spans="1:11" outlineLevel="2" x14ac:dyDescent="0.2">
      <c r="A91" s="4">
        <v>43070</v>
      </c>
      <c r="B91">
        <f t="shared" si="6"/>
        <v>2017</v>
      </c>
      <c r="C91">
        <v>78</v>
      </c>
      <c r="D91" s="1">
        <f t="shared" si="7"/>
        <v>-30467.16734238217</v>
      </c>
      <c r="E91" s="1">
        <f t="shared" si="9"/>
        <v>-2376439.0527058099</v>
      </c>
      <c r="F91" s="2">
        <f t="shared" si="10"/>
        <v>8411.3874821586742</v>
      </c>
      <c r="G91" s="6">
        <f t="shared" si="8"/>
        <v>22055.779860223498</v>
      </c>
      <c r="H91" s="2">
        <f t="shared" si="11"/>
        <v>1093266.3172215896</v>
      </c>
    </row>
    <row r="92" spans="1:11" outlineLevel="1" x14ac:dyDescent="0.2">
      <c r="A92" s="4"/>
      <c r="B92" s="8" t="s">
        <v>20</v>
      </c>
      <c r="D92" s="1"/>
      <c r="E92" s="1"/>
      <c r="F92" s="2">
        <f>SUBTOTAL(9,F80:F91)</f>
        <v>111565.39858508669</v>
      </c>
      <c r="G92" s="6">
        <f>SUBTOTAL(9,G80:G91)</f>
        <v>254040.60952349936</v>
      </c>
      <c r="I92" s="2">
        <f>IF(F92&lt;150000,F92, 150000)</f>
        <v>111565.39858508669</v>
      </c>
      <c r="J92" s="2">
        <v>30000</v>
      </c>
      <c r="K92" s="2">
        <f>150000-F92</f>
        <v>38434.601414913312</v>
      </c>
    </row>
    <row r="93" spans="1:11" outlineLevel="2" x14ac:dyDescent="0.2">
      <c r="A93" s="4">
        <v>43101</v>
      </c>
      <c r="B93">
        <f t="shared" si="6"/>
        <v>2018</v>
      </c>
      <c r="C93">
        <v>79</v>
      </c>
      <c r="D93" s="1">
        <f t="shared" si="7"/>
        <v>-30467.16734238217</v>
      </c>
      <c r="E93" s="1">
        <f>D93+E91</f>
        <v>-2406906.220048192</v>
      </c>
      <c r="F93" s="2">
        <f>H91*$C$2</f>
        <v>8245.0501423794904</v>
      </c>
      <c r="G93" s="6">
        <f t="shared" si="8"/>
        <v>22222.117200002678</v>
      </c>
      <c r="H93" s="2">
        <f>H91-G93</f>
        <v>1071044.2000215868</v>
      </c>
    </row>
    <row r="94" spans="1:11" outlineLevel="2" x14ac:dyDescent="0.2">
      <c r="A94" s="4">
        <v>43132</v>
      </c>
      <c r="B94">
        <f t="shared" si="6"/>
        <v>2018</v>
      </c>
      <c r="C94">
        <v>80</v>
      </c>
      <c r="D94" s="1">
        <f t="shared" si="7"/>
        <v>-30467.16734238217</v>
      </c>
      <c r="E94" s="1">
        <f t="shared" si="9"/>
        <v>-2437373.387390574</v>
      </c>
      <c r="F94" s="2">
        <f t="shared" si="10"/>
        <v>8077.4583418294687</v>
      </c>
      <c r="G94" s="6">
        <f t="shared" si="8"/>
        <v>22389.709000552702</v>
      </c>
      <c r="H94" s="2">
        <f t="shared" si="11"/>
        <v>1048654.4910210341</v>
      </c>
    </row>
    <row r="95" spans="1:11" outlineLevel="2" x14ac:dyDescent="0.2">
      <c r="A95" s="4">
        <v>43160</v>
      </c>
      <c r="B95">
        <f t="shared" si="6"/>
        <v>2018</v>
      </c>
      <c r="C95">
        <v>81</v>
      </c>
      <c r="D95" s="1">
        <f t="shared" si="7"/>
        <v>-30467.16734238217</v>
      </c>
      <c r="E95" s="1">
        <f t="shared" si="9"/>
        <v>-2467840.554732956</v>
      </c>
      <c r="F95" s="2">
        <f t="shared" si="10"/>
        <v>7908.6026197836336</v>
      </c>
      <c r="G95" s="6">
        <f t="shared" si="8"/>
        <v>22558.564722598538</v>
      </c>
      <c r="H95" s="2">
        <f t="shared" si="11"/>
        <v>1026095.9262984355</v>
      </c>
    </row>
    <row r="96" spans="1:11" outlineLevel="2" x14ac:dyDescent="0.2">
      <c r="A96" s="4">
        <v>43191</v>
      </c>
      <c r="B96">
        <f t="shared" si="6"/>
        <v>2018</v>
      </c>
      <c r="C96">
        <v>82</v>
      </c>
      <c r="D96" s="1">
        <f t="shared" si="7"/>
        <v>-30467.16734238217</v>
      </c>
      <c r="E96" s="1">
        <f t="shared" si="9"/>
        <v>-2498307.722075338</v>
      </c>
      <c r="F96" s="2">
        <f t="shared" si="10"/>
        <v>7738.4734441673691</v>
      </c>
      <c r="G96" s="6">
        <f t="shared" si="8"/>
        <v>22728.693898214802</v>
      </c>
      <c r="H96" s="2">
        <f t="shared" si="11"/>
        <v>1003367.2324002207</v>
      </c>
    </row>
    <row r="97" spans="1:11" outlineLevel="2" x14ac:dyDescent="0.2">
      <c r="A97" s="4">
        <v>43221</v>
      </c>
      <c r="B97">
        <f t="shared" si="6"/>
        <v>2018</v>
      </c>
      <c r="C97">
        <v>83</v>
      </c>
      <c r="D97" s="1">
        <f t="shared" si="7"/>
        <v>-30467.16734238217</v>
      </c>
      <c r="E97" s="1">
        <f t="shared" si="9"/>
        <v>-2528774.88941772</v>
      </c>
      <c r="F97" s="2">
        <f t="shared" si="10"/>
        <v>7567.061211018332</v>
      </c>
      <c r="G97" s="6">
        <f t="shared" si="8"/>
        <v>22900.106131363838</v>
      </c>
      <c r="H97" s="2">
        <f t="shared" si="11"/>
        <v>980467.12626885681</v>
      </c>
    </row>
    <row r="98" spans="1:11" outlineLevel="2" x14ac:dyDescent="0.2">
      <c r="A98" s="4">
        <v>43252</v>
      </c>
      <c r="B98">
        <f t="shared" si="6"/>
        <v>2018</v>
      </c>
      <c r="C98">
        <v>84</v>
      </c>
      <c r="D98" s="1">
        <f t="shared" si="7"/>
        <v>-30467.16734238217</v>
      </c>
      <c r="E98" s="1">
        <f t="shared" si="9"/>
        <v>-2559242.056760102</v>
      </c>
      <c r="F98" s="2">
        <f t="shared" si="10"/>
        <v>7394.3562439442967</v>
      </c>
      <c r="G98" s="6">
        <f t="shared" si="8"/>
        <v>23072.811098437873</v>
      </c>
      <c r="H98" s="2">
        <f t="shared" si="11"/>
        <v>957394.31517041894</v>
      </c>
    </row>
    <row r="99" spans="1:11" outlineLevel="2" x14ac:dyDescent="0.2">
      <c r="A99" s="4">
        <v>43282</v>
      </c>
      <c r="B99">
        <f t="shared" si="6"/>
        <v>2018</v>
      </c>
      <c r="C99">
        <v>85</v>
      </c>
      <c r="D99" s="1">
        <f t="shared" si="7"/>
        <v>-30467.16734238217</v>
      </c>
      <c r="E99" s="1">
        <f t="shared" si="9"/>
        <v>-2589709.2241024841</v>
      </c>
      <c r="F99" s="2">
        <f t="shared" si="10"/>
        <v>7220.3487935769108</v>
      </c>
      <c r="G99" s="6">
        <f t="shared" si="8"/>
        <v>23246.818548805259</v>
      </c>
      <c r="H99" s="2">
        <f t="shared" si="11"/>
        <v>934147.49662161362</v>
      </c>
    </row>
    <row r="100" spans="1:11" outlineLevel="2" x14ac:dyDescent="0.2">
      <c r="A100" s="4">
        <v>43313</v>
      </c>
      <c r="B100">
        <f t="shared" si="6"/>
        <v>2018</v>
      </c>
      <c r="C100">
        <v>86</v>
      </c>
      <c r="D100" s="1">
        <f t="shared" si="7"/>
        <v>-30467.16734238217</v>
      </c>
      <c r="E100" s="1">
        <f t="shared" si="9"/>
        <v>-2620176.3914448661</v>
      </c>
      <c r="F100" s="2">
        <f t="shared" si="10"/>
        <v>7045.029037021337</v>
      </c>
      <c r="G100" s="6">
        <f t="shared" si="8"/>
        <v>23422.138305360833</v>
      </c>
      <c r="H100" s="2">
        <f t="shared" si="11"/>
        <v>910725.35831625282</v>
      </c>
    </row>
    <row r="101" spans="1:11" outlineLevel="2" x14ac:dyDescent="0.2">
      <c r="A101" s="4">
        <v>43344</v>
      </c>
      <c r="B101">
        <f t="shared" si="6"/>
        <v>2018</v>
      </c>
      <c r="C101">
        <v>87</v>
      </c>
      <c r="D101" s="1">
        <f t="shared" si="7"/>
        <v>-30467.16734238217</v>
      </c>
      <c r="E101" s="1">
        <f t="shared" si="9"/>
        <v>-2650643.5587872481</v>
      </c>
      <c r="F101" s="2">
        <f t="shared" si="10"/>
        <v>6868.3870773017416</v>
      </c>
      <c r="G101" s="6">
        <f t="shared" si="8"/>
        <v>23598.78026508043</v>
      </c>
      <c r="H101" s="2">
        <f t="shared" si="11"/>
        <v>887126.57805117243</v>
      </c>
    </row>
    <row r="102" spans="1:11" outlineLevel="2" x14ac:dyDescent="0.2">
      <c r="A102" s="4">
        <v>43374</v>
      </c>
      <c r="B102">
        <f t="shared" si="6"/>
        <v>2018</v>
      </c>
      <c r="C102">
        <v>88</v>
      </c>
      <c r="D102" s="1">
        <f t="shared" si="7"/>
        <v>-30467.16734238217</v>
      </c>
      <c r="E102" s="1">
        <f t="shared" si="9"/>
        <v>-2681110.7261296301</v>
      </c>
      <c r="F102" s="2">
        <f t="shared" si="10"/>
        <v>6690.4129428025935</v>
      </c>
      <c r="G102" s="6">
        <f t="shared" si="8"/>
        <v>23776.754399579579</v>
      </c>
      <c r="H102" s="2">
        <f t="shared" si="11"/>
        <v>863349.82365159283</v>
      </c>
    </row>
    <row r="103" spans="1:11" outlineLevel="2" x14ac:dyDescent="0.2">
      <c r="A103" s="4">
        <v>43405</v>
      </c>
      <c r="B103">
        <f t="shared" si="6"/>
        <v>2018</v>
      </c>
      <c r="C103">
        <v>89</v>
      </c>
      <c r="D103" s="1">
        <f t="shared" si="7"/>
        <v>-30467.16734238217</v>
      </c>
      <c r="E103" s="1">
        <f t="shared" si="9"/>
        <v>-2711577.8934720121</v>
      </c>
      <c r="F103" s="2">
        <f t="shared" si="10"/>
        <v>6511.0965867057639</v>
      </c>
      <c r="G103" s="6">
        <f t="shared" si="8"/>
        <v>23956.070755676406</v>
      </c>
      <c r="H103" s="2">
        <f t="shared" si="11"/>
        <v>839393.75289591646</v>
      </c>
    </row>
    <row r="104" spans="1:11" outlineLevel="2" x14ac:dyDescent="0.2">
      <c r="A104" s="4">
        <v>43435</v>
      </c>
      <c r="B104">
        <f t="shared" si="6"/>
        <v>2018</v>
      </c>
      <c r="C104">
        <v>90</v>
      </c>
      <c r="D104" s="1">
        <f t="shared" si="7"/>
        <v>-30467.16734238217</v>
      </c>
      <c r="E104" s="1">
        <f t="shared" si="9"/>
        <v>-2742045.0608143941</v>
      </c>
      <c r="F104" s="2">
        <f t="shared" si="10"/>
        <v>6330.4278864233711</v>
      </c>
      <c r="G104" s="6">
        <f t="shared" si="8"/>
        <v>24136.739455958799</v>
      </c>
      <c r="H104" s="2">
        <f t="shared" si="11"/>
        <v>815257.01343995763</v>
      </c>
    </row>
    <row r="105" spans="1:11" outlineLevel="1" x14ac:dyDescent="0.2">
      <c r="A105" s="4"/>
      <c r="B105" s="8" t="s">
        <v>21</v>
      </c>
      <c r="D105" s="1"/>
      <c r="E105" s="1"/>
      <c r="F105" s="2">
        <f>SUBTOTAL(9,F93:F104)</f>
        <v>87596.704326954321</v>
      </c>
      <c r="G105" s="6">
        <f>SUBTOTAL(9,G93:G104)</f>
        <v>278009.30378163175</v>
      </c>
      <c r="I105" s="2">
        <f>IF(F105&lt;150000,F105, 150000)</f>
        <v>87596.704326954321</v>
      </c>
      <c r="J105" s="2">
        <v>30000</v>
      </c>
      <c r="K105" s="2">
        <f>150000-F105</f>
        <v>62403.295673045679</v>
      </c>
    </row>
    <row r="106" spans="1:11" outlineLevel="2" x14ac:dyDescent="0.2">
      <c r="A106" s="4">
        <v>43466</v>
      </c>
      <c r="B106">
        <f t="shared" si="6"/>
        <v>2019</v>
      </c>
      <c r="C106">
        <v>91</v>
      </c>
      <c r="D106" s="1">
        <f t="shared" si="7"/>
        <v>-30467.16734238217</v>
      </c>
      <c r="E106" s="1">
        <f>D106+E104</f>
        <v>-2772512.2281567762</v>
      </c>
      <c r="F106" s="2">
        <f>H104*$C$2</f>
        <v>6148.3966430263481</v>
      </c>
      <c r="G106" s="6">
        <f t="shared" si="8"/>
        <v>24318.770699355824</v>
      </c>
      <c r="H106" s="2">
        <f>H104-G106</f>
        <v>790938.24274060177</v>
      </c>
    </row>
    <row r="107" spans="1:11" outlineLevel="2" x14ac:dyDescent="0.2">
      <c r="A107" s="4">
        <v>43497</v>
      </c>
      <c r="B107">
        <f t="shared" si="6"/>
        <v>2019</v>
      </c>
      <c r="C107">
        <v>92</v>
      </c>
      <c r="D107" s="1">
        <f t="shared" si="7"/>
        <v>-30467.16734238217</v>
      </c>
      <c r="E107" s="1">
        <f t="shared" si="9"/>
        <v>-2802979.3954991582</v>
      </c>
      <c r="F107" s="2">
        <f t="shared" si="10"/>
        <v>5964.9925806687061</v>
      </c>
      <c r="G107" s="6">
        <f t="shared" si="8"/>
        <v>24502.174761713464</v>
      </c>
      <c r="H107" s="2">
        <f t="shared" si="11"/>
        <v>766436.06797888828</v>
      </c>
    </row>
    <row r="108" spans="1:11" outlineLevel="2" x14ac:dyDescent="0.2">
      <c r="A108" s="4">
        <v>43525</v>
      </c>
      <c r="B108">
        <f t="shared" si="6"/>
        <v>2019</v>
      </c>
      <c r="C108">
        <v>93</v>
      </c>
      <c r="D108" s="1">
        <f t="shared" si="7"/>
        <v>-30467.16734238217</v>
      </c>
      <c r="E108" s="1">
        <f t="shared" si="9"/>
        <v>-2833446.5628415402</v>
      </c>
      <c r="F108" s="2">
        <f t="shared" si="10"/>
        <v>5780.2053460074503</v>
      </c>
      <c r="G108" s="6">
        <f t="shared" si="8"/>
        <v>24686.961996374721</v>
      </c>
      <c r="H108" s="2">
        <f t="shared" si="11"/>
        <v>741749.10598251352</v>
      </c>
    </row>
    <row r="109" spans="1:11" outlineLevel="2" x14ac:dyDescent="0.2">
      <c r="A109" s="4">
        <v>43556</v>
      </c>
      <c r="B109">
        <f t="shared" si="6"/>
        <v>2019</v>
      </c>
      <c r="C109">
        <v>94</v>
      </c>
      <c r="D109" s="1">
        <f t="shared" si="7"/>
        <v>-30467.16734238217</v>
      </c>
      <c r="E109" s="1">
        <f t="shared" si="9"/>
        <v>-2863913.7301839222</v>
      </c>
      <c r="F109" s="2">
        <f t="shared" si="10"/>
        <v>5594.0245076181236</v>
      </c>
      <c r="G109" s="6">
        <f t="shared" si="8"/>
        <v>24873.142834764047</v>
      </c>
      <c r="H109" s="2">
        <f t="shared" si="11"/>
        <v>716875.96314774943</v>
      </c>
    </row>
    <row r="110" spans="1:11" outlineLevel="2" x14ac:dyDescent="0.2">
      <c r="A110" s="4">
        <v>43586</v>
      </c>
      <c r="B110">
        <f t="shared" si="6"/>
        <v>2019</v>
      </c>
      <c r="C110">
        <v>95</v>
      </c>
      <c r="D110" s="1">
        <f t="shared" si="7"/>
        <v>-30467.16734238217</v>
      </c>
      <c r="E110" s="1">
        <f t="shared" si="9"/>
        <v>-2894380.8975263042</v>
      </c>
      <c r="F110" s="2">
        <f t="shared" si="10"/>
        <v>5406.4395554059447</v>
      </c>
      <c r="G110" s="6">
        <f t="shared" si="8"/>
        <v>25060.727786976226</v>
      </c>
      <c r="H110" s="2">
        <f t="shared" si="11"/>
        <v>691815.23536077316</v>
      </c>
    </row>
    <row r="111" spans="1:11" outlineLevel="2" x14ac:dyDescent="0.2">
      <c r="A111" s="4">
        <v>43617</v>
      </c>
      <c r="B111">
        <f t="shared" si="6"/>
        <v>2019</v>
      </c>
      <c r="C111">
        <v>96</v>
      </c>
      <c r="D111" s="1">
        <f t="shared" si="7"/>
        <v>-30467.16734238217</v>
      </c>
      <c r="E111" s="1">
        <f t="shared" si="9"/>
        <v>-2924848.0648686863</v>
      </c>
      <c r="F111" s="2">
        <f t="shared" si="10"/>
        <v>5217.4399000124986</v>
      </c>
      <c r="G111" s="6">
        <f t="shared" si="8"/>
        <v>25249.727442369673</v>
      </c>
      <c r="H111" s="2">
        <f t="shared" si="11"/>
        <v>666565.50791840348</v>
      </c>
    </row>
    <row r="112" spans="1:11" outlineLevel="2" x14ac:dyDescent="0.2">
      <c r="A112" s="4">
        <v>43647</v>
      </c>
      <c r="B112">
        <f t="shared" si="6"/>
        <v>2019</v>
      </c>
      <c r="C112">
        <v>97</v>
      </c>
      <c r="D112" s="1">
        <f t="shared" si="7"/>
        <v>-30467.16734238217</v>
      </c>
      <c r="E112" s="1">
        <f t="shared" si="9"/>
        <v>-2955315.2322110683</v>
      </c>
      <c r="F112" s="2">
        <f t="shared" si="10"/>
        <v>5027.0148722179601</v>
      </c>
      <c r="G112" s="6">
        <f t="shared" si="8"/>
        <v>25440.152470164212</v>
      </c>
      <c r="H112" s="2">
        <f t="shared" si="11"/>
        <v>641125.35544823925</v>
      </c>
    </row>
    <row r="113" spans="1:11" outlineLevel="2" x14ac:dyDescent="0.2">
      <c r="A113" s="4">
        <v>43678</v>
      </c>
      <c r="B113">
        <f t="shared" si="6"/>
        <v>2019</v>
      </c>
      <c r="C113">
        <v>98</v>
      </c>
      <c r="D113" s="1">
        <f t="shared" si="7"/>
        <v>-30467.16734238217</v>
      </c>
      <c r="E113" s="1">
        <f t="shared" si="9"/>
        <v>-2985782.3995534503</v>
      </c>
      <c r="F113" s="2">
        <f t="shared" si="10"/>
        <v>4835.153722338805</v>
      </c>
      <c r="G113" s="6">
        <f t="shared" si="8"/>
        <v>25632.013620043366</v>
      </c>
      <c r="H113" s="2">
        <f t="shared" si="11"/>
        <v>615493.34182819584</v>
      </c>
    </row>
    <row r="114" spans="1:11" outlineLevel="2" x14ac:dyDescent="0.2">
      <c r="A114" s="4">
        <v>43709</v>
      </c>
      <c r="B114">
        <f t="shared" si="6"/>
        <v>2019</v>
      </c>
      <c r="C114">
        <v>99</v>
      </c>
      <c r="D114" s="1">
        <f t="shared" si="7"/>
        <v>-30467.16734238217</v>
      </c>
      <c r="E114" s="1">
        <f t="shared" si="9"/>
        <v>-3016249.5668958323</v>
      </c>
      <c r="F114" s="2">
        <f t="shared" si="10"/>
        <v>4641.8456196209781</v>
      </c>
      <c r="G114" s="6">
        <f t="shared" si="8"/>
        <v>25825.321722761193</v>
      </c>
      <c r="H114" s="2">
        <f t="shared" si="11"/>
        <v>589668.0201054347</v>
      </c>
    </row>
    <row r="115" spans="1:11" outlineLevel="2" x14ac:dyDescent="0.2">
      <c r="A115" s="4">
        <v>43739</v>
      </c>
      <c r="B115">
        <f t="shared" si="6"/>
        <v>2019</v>
      </c>
      <c r="C115">
        <v>100</v>
      </c>
      <c r="D115" s="1">
        <f t="shared" si="7"/>
        <v>-30467.16734238217</v>
      </c>
      <c r="E115" s="1">
        <f t="shared" si="9"/>
        <v>-3046716.7342382143</v>
      </c>
      <c r="F115" s="2">
        <f t="shared" si="10"/>
        <v>4447.0796516284872</v>
      </c>
      <c r="G115" s="6">
        <f t="shared" si="8"/>
        <v>26020.087690753684</v>
      </c>
      <c r="H115" s="2">
        <f t="shared" si="11"/>
        <v>563647.93241468107</v>
      </c>
    </row>
    <row r="116" spans="1:11" outlineLevel="2" x14ac:dyDescent="0.2">
      <c r="A116" s="4">
        <v>43770</v>
      </c>
      <c r="B116">
        <f t="shared" si="6"/>
        <v>2019</v>
      </c>
      <c r="C116">
        <v>101</v>
      </c>
      <c r="D116" s="1">
        <f t="shared" si="7"/>
        <v>-30467.16734238217</v>
      </c>
      <c r="E116" s="1">
        <f t="shared" si="9"/>
        <v>-3077183.9015805963</v>
      </c>
      <c r="F116" s="2">
        <f t="shared" si="10"/>
        <v>4250.8448236273871</v>
      </c>
      <c r="G116" s="6">
        <f t="shared" si="8"/>
        <v>26216.322518754783</v>
      </c>
      <c r="H116" s="2">
        <f t="shared" si="11"/>
        <v>537431.60989592632</v>
      </c>
    </row>
    <row r="117" spans="1:11" outlineLevel="2" x14ac:dyDescent="0.2">
      <c r="A117" s="4">
        <v>43800</v>
      </c>
      <c r="B117">
        <f t="shared" si="6"/>
        <v>2019</v>
      </c>
      <c r="C117">
        <v>102</v>
      </c>
      <c r="D117" s="1">
        <f t="shared" si="7"/>
        <v>-30467.16734238217</v>
      </c>
      <c r="E117" s="1">
        <f t="shared" si="9"/>
        <v>-3107651.0689229784</v>
      </c>
      <c r="F117" s="2">
        <f t="shared" si="10"/>
        <v>4053.1300579651115</v>
      </c>
      <c r="G117" s="6">
        <f t="shared" si="8"/>
        <v>26414.03728441706</v>
      </c>
      <c r="H117" s="2">
        <f t="shared" si="11"/>
        <v>511017.57261150924</v>
      </c>
    </row>
    <row r="118" spans="1:11" outlineLevel="1" x14ac:dyDescent="0.2">
      <c r="A118" s="4"/>
      <c r="B118" s="8" t="s">
        <v>22</v>
      </c>
      <c r="D118" s="1"/>
      <c r="E118" s="1"/>
      <c r="F118" s="2">
        <f>SUBTOTAL(9,F106:F117)</f>
        <v>61366.56728013781</v>
      </c>
      <c r="G118" s="6">
        <f>SUBTOTAL(9,G106:G117)</f>
        <v>304239.44082844834</v>
      </c>
      <c r="I118" s="2">
        <f>IF(F118&lt;150000,F118, 150000)</f>
        <v>61366.56728013781</v>
      </c>
      <c r="J118" s="2">
        <v>30000</v>
      </c>
      <c r="K118" s="2">
        <f>150000-F118</f>
        <v>88633.43271986219</v>
      </c>
    </row>
    <row r="119" spans="1:11" outlineLevel="2" x14ac:dyDescent="0.2">
      <c r="A119" s="4">
        <v>43831</v>
      </c>
      <c r="B119">
        <f t="shared" si="6"/>
        <v>2020</v>
      </c>
      <c r="C119">
        <v>103</v>
      </c>
      <c r="D119" s="1">
        <f t="shared" si="7"/>
        <v>-30467.16734238217</v>
      </c>
      <c r="E119" s="1">
        <f>D119+E117</f>
        <v>-3138118.2362653604</v>
      </c>
      <c r="F119" s="2">
        <f>H117*$C$2</f>
        <v>3853.9241934451329</v>
      </c>
      <c r="G119" s="6">
        <f t="shared" si="8"/>
        <v>26613.243148937036</v>
      </c>
      <c r="H119" s="2">
        <f>H117-G119</f>
        <v>484404.32946257223</v>
      </c>
    </row>
    <row r="120" spans="1:11" outlineLevel="2" x14ac:dyDescent="0.2">
      <c r="A120" s="4">
        <v>43862</v>
      </c>
      <c r="B120">
        <f t="shared" si="6"/>
        <v>2020</v>
      </c>
      <c r="C120">
        <v>104</v>
      </c>
      <c r="D120" s="1">
        <f t="shared" si="7"/>
        <v>-30467.16734238217</v>
      </c>
      <c r="E120" s="1">
        <f t="shared" si="9"/>
        <v>-3168585.4036077424</v>
      </c>
      <c r="F120" s="2">
        <f t="shared" si="10"/>
        <v>3653.2159846968993</v>
      </c>
      <c r="G120" s="6">
        <f t="shared" si="8"/>
        <v>26813.95135768527</v>
      </c>
      <c r="H120" s="2">
        <f t="shared" si="11"/>
        <v>457590.37810488697</v>
      </c>
    </row>
    <row r="121" spans="1:11" outlineLevel="2" x14ac:dyDescent="0.2">
      <c r="A121" s="4">
        <v>43891</v>
      </c>
      <c r="B121">
        <f t="shared" si="6"/>
        <v>2020</v>
      </c>
      <c r="C121">
        <v>105</v>
      </c>
      <c r="D121" s="1">
        <f t="shared" si="7"/>
        <v>-30467.16734238217</v>
      </c>
      <c r="E121" s="1">
        <f t="shared" si="9"/>
        <v>-3199052.5709501244</v>
      </c>
      <c r="F121" s="2">
        <f t="shared" si="10"/>
        <v>3450.9941015410232</v>
      </c>
      <c r="G121" s="6">
        <f t="shared" si="8"/>
        <v>27016.173240841148</v>
      </c>
      <c r="H121" s="2">
        <f t="shared" si="11"/>
        <v>430574.20486404584</v>
      </c>
    </row>
    <row r="122" spans="1:11" outlineLevel="2" x14ac:dyDescent="0.2">
      <c r="A122" s="4">
        <v>43922</v>
      </c>
      <c r="B122">
        <f t="shared" si="6"/>
        <v>2020</v>
      </c>
      <c r="C122">
        <v>106</v>
      </c>
      <c r="D122" s="1">
        <f t="shared" si="7"/>
        <v>-30467.16734238217</v>
      </c>
      <c r="E122" s="1">
        <f t="shared" si="9"/>
        <v>-3229519.7382925064</v>
      </c>
      <c r="F122" s="2">
        <f t="shared" si="10"/>
        <v>3247.2471283496798</v>
      </c>
      <c r="G122" s="6">
        <f t="shared" si="8"/>
        <v>27219.920214032492</v>
      </c>
      <c r="H122" s="2">
        <f t="shared" si="11"/>
        <v>403354.28465001332</v>
      </c>
    </row>
    <row r="123" spans="1:11" outlineLevel="2" x14ac:dyDescent="0.2">
      <c r="A123" s="4">
        <v>43952</v>
      </c>
      <c r="B123">
        <f t="shared" si="6"/>
        <v>2020</v>
      </c>
      <c r="C123">
        <v>107</v>
      </c>
      <c r="D123" s="1">
        <f t="shared" si="7"/>
        <v>-30467.16734238217</v>
      </c>
      <c r="E123" s="1">
        <f t="shared" si="9"/>
        <v>-3259986.9056348884</v>
      </c>
      <c r="F123" s="2">
        <f t="shared" si="10"/>
        <v>3041.9635634021843</v>
      </c>
      <c r="G123" s="6">
        <f t="shared" si="8"/>
        <v>27425.203778979987</v>
      </c>
      <c r="H123" s="2">
        <f t="shared" si="11"/>
        <v>375929.08087103331</v>
      </c>
    </row>
    <row r="124" spans="1:11" outlineLevel="2" x14ac:dyDescent="0.2">
      <c r="A124" s="4">
        <v>43983</v>
      </c>
      <c r="B124">
        <f t="shared" si="6"/>
        <v>2020</v>
      </c>
      <c r="C124">
        <v>108</v>
      </c>
      <c r="D124" s="1">
        <f t="shared" si="7"/>
        <v>-30467.16734238217</v>
      </c>
      <c r="E124" s="1">
        <f t="shared" si="9"/>
        <v>-3290454.0729772705</v>
      </c>
      <c r="F124" s="2">
        <f t="shared" si="10"/>
        <v>2835.1318182357099</v>
      </c>
      <c r="G124" s="6">
        <f t="shared" si="8"/>
        <v>27632.03552414646</v>
      </c>
      <c r="H124" s="2">
        <f t="shared" si="11"/>
        <v>348297.04534688685</v>
      </c>
    </row>
    <row r="125" spans="1:11" outlineLevel="2" x14ac:dyDescent="0.2">
      <c r="A125" s="4">
        <v>44013</v>
      </c>
      <c r="B125">
        <f t="shared" si="6"/>
        <v>2020</v>
      </c>
      <c r="C125">
        <v>109</v>
      </c>
      <c r="D125" s="1">
        <f t="shared" si="7"/>
        <v>-30467.16734238217</v>
      </c>
      <c r="E125" s="1">
        <f t="shared" si="9"/>
        <v>-3320921.2403196525</v>
      </c>
      <c r="F125" s="2">
        <f t="shared" si="10"/>
        <v>2626.7402169911056</v>
      </c>
      <c r="G125" s="6">
        <f t="shared" si="8"/>
        <v>27840.427125391063</v>
      </c>
      <c r="H125" s="2">
        <f t="shared" si="11"/>
        <v>320456.61822149577</v>
      </c>
    </row>
    <row r="126" spans="1:11" outlineLevel="2" x14ac:dyDescent="0.2">
      <c r="A126" s="4">
        <v>44044</v>
      </c>
      <c r="B126">
        <f t="shared" si="6"/>
        <v>2020</v>
      </c>
      <c r="C126">
        <v>110</v>
      </c>
      <c r="D126" s="1">
        <f t="shared" si="7"/>
        <v>-30467.16734238217</v>
      </c>
      <c r="E126" s="1">
        <f t="shared" si="9"/>
        <v>-3351388.4076620345</v>
      </c>
      <c r="F126" s="2">
        <f t="shared" si="10"/>
        <v>2416.7769957537807</v>
      </c>
      <c r="G126" s="6">
        <f t="shared" si="8"/>
        <v>28050.390346628388</v>
      </c>
      <c r="H126" s="2">
        <f t="shared" si="11"/>
        <v>292406.22787486739</v>
      </c>
    </row>
    <row r="127" spans="1:11" outlineLevel="2" x14ac:dyDescent="0.2">
      <c r="A127" s="4">
        <v>44075</v>
      </c>
      <c r="B127">
        <f t="shared" si="6"/>
        <v>2020</v>
      </c>
      <c r="C127">
        <v>111</v>
      </c>
      <c r="D127" s="1">
        <f t="shared" si="7"/>
        <v>-30467.16734238217</v>
      </c>
      <c r="E127" s="1">
        <f t="shared" si="9"/>
        <v>-3381855.5750044165</v>
      </c>
      <c r="F127" s="2">
        <f t="shared" si="10"/>
        <v>2205.230301889625</v>
      </c>
      <c r="G127" s="6">
        <f t="shared" si="8"/>
        <v>28261.937040492547</v>
      </c>
      <c r="H127" s="2">
        <f t="shared" si="11"/>
        <v>264144.29083437484</v>
      </c>
    </row>
    <row r="128" spans="1:11" outlineLevel="2" x14ac:dyDescent="0.2">
      <c r="A128" s="4">
        <v>44105</v>
      </c>
      <c r="B128">
        <f t="shared" si="6"/>
        <v>2020</v>
      </c>
      <c r="C128">
        <v>112</v>
      </c>
      <c r="D128" s="1">
        <f t="shared" si="7"/>
        <v>-30467.16734238217</v>
      </c>
      <c r="E128" s="1">
        <f t="shared" si="9"/>
        <v>-3412322.7423467985</v>
      </c>
      <c r="F128" s="2">
        <f t="shared" si="10"/>
        <v>1992.0881933759106</v>
      </c>
      <c r="G128" s="6">
        <f t="shared" si="8"/>
        <v>28475.079149006258</v>
      </c>
      <c r="H128" s="2">
        <f t="shared" si="11"/>
        <v>235669.21168536859</v>
      </c>
    </row>
    <row r="129" spans="1:11" outlineLevel="2" x14ac:dyDescent="0.2">
      <c r="A129" s="4">
        <v>44136</v>
      </c>
      <c r="B129">
        <f t="shared" si="6"/>
        <v>2020</v>
      </c>
      <c r="C129">
        <v>113</v>
      </c>
      <c r="D129" s="1">
        <f t="shared" si="7"/>
        <v>-30467.16734238217</v>
      </c>
      <c r="E129" s="1">
        <f t="shared" si="9"/>
        <v>-3442789.9096891806</v>
      </c>
      <c r="F129" s="2">
        <f t="shared" si="10"/>
        <v>1777.338638127155</v>
      </c>
      <c r="G129" s="6">
        <f t="shared" si="8"/>
        <v>28689.828704255015</v>
      </c>
      <c r="H129" s="2">
        <f t="shared" si="11"/>
        <v>206979.38298111357</v>
      </c>
    </row>
    <row r="130" spans="1:11" outlineLevel="2" x14ac:dyDescent="0.2">
      <c r="A130" s="4">
        <v>44166</v>
      </c>
      <c r="B130">
        <f t="shared" si="6"/>
        <v>2020</v>
      </c>
      <c r="C130">
        <v>114</v>
      </c>
      <c r="D130" s="1">
        <f t="shared" si="7"/>
        <v>-30467.16734238217</v>
      </c>
      <c r="E130" s="1">
        <f t="shared" si="9"/>
        <v>-3473257.0770315626</v>
      </c>
      <c r="F130" s="2">
        <f t="shared" si="10"/>
        <v>1560.9695133158984</v>
      </c>
      <c r="G130" s="6">
        <f t="shared" si="8"/>
        <v>28906.197829066274</v>
      </c>
      <c r="H130" s="2">
        <f t="shared" si="11"/>
        <v>178073.18515204728</v>
      </c>
    </row>
    <row r="131" spans="1:11" outlineLevel="1" x14ac:dyDescent="0.2">
      <c r="A131" s="4"/>
      <c r="B131" s="8" t="s">
        <v>23</v>
      </c>
      <c r="D131" s="1"/>
      <c r="E131" s="1"/>
      <c r="F131" s="2">
        <f>SUBTOTAL(9,F119:F130)</f>
        <v>32661.620649124103</v>
      </c>
      <c r="G131" s="6">
        <f>SUBTOTAL(9,G119:G130)</f>
        <v>332944.38745946187</v>
      </c>
      <c r="I131" s="2">
        <f>IF(F131&lt;150000,F131, 150000)</f>
        <v>32661.620649124103</v>
      </c>
      <c r="J131" s="2">
        <v>30000</v>
      </c>
      <c r="K131" s="2">
        <f>150000-F131</f>
        <v>117338.3793508759</v>
      </c>
    </row>
    <row r="132" spans="1:11" outlineLevel="2" x14ac:dyDescent="0.2">
      <c r="A132" s="4">
        <v>44197</v>
      </c>
      <c r="B132">
        <f t="shared" si="6"/>
        <v>2021</v>
      </c>
      <c r="C132">
        <v>115</v>
      </c>
      <c r="D132" s="1">
        <f t="shared" si="7"/>
        <v>-30467.16734238217</v>
      </c>
      <c r="E132" s="1">
        <f>D132+E130</f>
        <v>-3503724.2443739446</v>
      </c>
      <c r="F132" s="2">
        <f>H130*$C$2</f>
        <v>1342.9686046883569</v>
      </c>
      <c r="G132" s="6">
        <f t="shared" si="8"/>
        <v>29124.198737693812</v>
      </c>
      <c r="H132" s="2">
        <f>H130-G132</f>
        <v>148948.98641435348</v>
      </c>
    </row>
    <row r="133" spans="1:11" outlineLevel="2" x14ac:dyDescent="0.2">
      <c r="A133" s="4">
        <v>44228</v>
      </c>
      <c r="B133">
        <f t="shared" si="6"/>
        <v>2021</v>
      </c>
      <c r="C133">
        <v>116</v>
      </c>
      <c r="D133" s="1">
        <f t="shared" si="7"/>
        <v>-30467.16734238217</v>
      </c>
      <c r="E133" s="1">
        <f t="shared" si="9"/>
        <v>-3534191.4117163266</v>
      </c>
      <c r="F133" s="2">
        <f t="shared" si="10"/>
        <v>1123.323605874916</v>
      </c>
      <c r="G133" s="6">
        <f t="shared" si="8"/>
        <v>29343.843736507253</v>
      </c>
      <c r="H133" s="2">
        <f t="shared" si="11"/>
        <v>119605.14267784622</v>
      </c>
    </row>
    <row r="134" spans="1:11" outlineLevel="2" x14ac:dyDescent="0.2">
      <c r="A134" s="4">
        <v>44256</v>
      </c>
      <c r="B134">
        <f t="shared" si="6"/>
        <v>2021</v>
      </c>
      <c r="C134">
        <v>117</v>
      </c>
      <c r="D134" s="1">
        <f t="shared" si="7"/>
        <v>-30467.16734238217</v>
      </c>
      <c r="E134" s="1">
        <f t="shared" si="9"/>
        <v>-3564658.5790587086</v>
      </c>
      <c r="F134" s="2">
        <f t="shared" si="10"/>
        <v>902.02211769542373</v>
      </c>
      <c r="G134" s="6">
        <f t="shared" si="8"/>
        <v>29565.145224686748</v>
      </c>
      <c r="H134" s="2">
        <f t="shared" si="11"/>
        <v>90039.997453159478</v>
      </c>
    </row>
    <row r="135" spans="1:11" outlineLevel="2" x14ac:dyDescent="0.2">
      <c r="A135" s="4">
        <v>44287</v>
      </c>
      <c r="B135">
        <f t="shared" si="6"/>
        <v>2021</v>
      </c>
      <c r="C135">
        <v>118</v>
      </c>
      <c r="D135" s="1">
        <f t="shared" si="7"/>
        <v>-30467.16734238217</v>
      </c>
      <c r="E135" s="1">
        <f t="shared" si="9"/>
        <v>-3595125.7464010906</v>
      </c>
      <c r="F135" s="2">
        <f t="shared" si="10"/>
        <v>679.05164745924446</v>
      </c>
      <c r="G135" s="6">
        <f t="shared" si="8"/>
        <v>29788.115694922926</v>
      </c>
      <c r="H135" s="2">
        <f t="shared" si="11"/>
        <v>60251.881758236552</v>
      </c>
    </row>
    <row r="136" spans="1:11" outlineLevel="2" x14ac:dyDescent="0.2">
      <c r="A136" s="4">
        <v>44317</v>
      </c>
      <c r="B136">
        <f t="shared" si="6"/>
        <v>2021</v>
      </c>
      <c r="C136">
        <v>119</v>
      </c>
      <c r="D136" s="1">
        <f t="shared" si="7"/>
        <v>-30467.16734238217</v>
      </c>
      <c r="E136" s="1">
        <f t="shared" si="9"/>
        <v>-3625592.9137434727</v>
      </c>
      <c r="F136" s="2">
        <f t="shared" si="10"/>
        <v>454.39960826003409</v>
      </c>
      <c r="G136" s="6">
        <f t="shared" si="8"/>
        <v>30012.767734122135</v>
      </c>
      <c r="H136" s="2">
        <f t="shared" si="11"/>
        <v>30239.114024114417</v>
      </c>
    </row>
    <row r="137" spans="1:11" outlineLevel="2" x14ac:dyDescent="0.2">
      <c r="A137" s="4">
        <v>44348</v>
      </c>
      <c r="B137">
        <f t="shared" si="6"/>
        <v>2021</v>
      </c>
      <c r="C137">
        <v>120</v>
      </c>
      <c r="D137" s="1">
        <f t="shared" si="7"/>
        <v>-30467.16734238217</v>
      </c>
      <c r="E137" s="1">
        <f t="shared" si="9"/>
        <v>-3656060.0810858547</v>
      </c>
      <c r="F137" s="2">
        <f t="shared" si="10"/>
        <v>228.05331826519625</v>
      </c>
      <c r="G137" s="6">
        <f t="shared" si="8"/>
        <v>30239.114024116974</v>
      </c>
      <c r="H137" s="2">
        <f t="shared" si="11"/>
        <v>-2.5574991013854742E-9</v>
      </c>
    </row>
    <row r="138" spans="1:11" outlineLevel="1" x14ac:dyDescent="0.2">
      <c r="A138" s="4"/>
      <c r="B138" s="8" t="s">
        <v>24</v>
      </c>
      <c r="D138" s="1"/>
      <c r="E138" s="1"/>
      <c r="F138" s="2">
        <f>SUBTOTAL(9,F132:F137)</f>
        <v>4729.8189022431716</v>
      </c>
      <c r="G138" s="6">
        <f>SUBTOTAL(9,G132:G137)</f>
        <v>178073.18515204985</v>
      </c>
      <c r="I138" s="2">
        <f>IF(F138&lt;150000,F138, 150000)</f>
        <v>4729.8189022431716</v>
      </c>
      <c r="J138" s="2">
        <v>30000</v>
      </c>
      <c r="K138" s="2">
        <f>150000-F138</f>
        <v>145270.18109775684</v>
      </c>
    </row>
    <row r="139" spans="1:11" x14ac:dyDescent="0.2">
      <c r="A139" s="4"/>
      <c r="B139" s="8" t="s">
        <v>25</v>
      </c>
      <c r="D139" s="1"/>
      <c r="E139" s="1"/>
      <c r="F139" s="2">
        <f>SUBTOTAL(9,F8:F137)</f>
        <v>1256060.0810858586</v>
      </c>
      <c r="G139" s="6">
        <f>SUBTOTAL(9,G8:G137)</f>
        <v>2400000.0000000023</v>
      </c>
      <c r="I139" s="2">
        <f>SUM(I8:I138)</f>
        <v>1138574.547380774</v>
      </c>
      <c r="K139" s="2">
        <f>F139-I139</f>
        <v>117485.53370508458</v>
      </c>
    </row>
    <row r="140" spans="1:11" x14ac:dyDescent="0.2">
      <c r="B140" t="s">
        <v>30</v>
      </c>
      <c r="I140" s="2">
        <f>I139*0.3</f>
        <v>341572.36421423219</v>
      </c>
    </row>
    <row r="141" spans="1:11" x14ac:dyDescent="0.2">
      <c r="B141" t="s">
        <v>31</v>
      </c>
      <c r="F141" s="2">
        <f>F139-I140</f>
        <v>914487.71687162644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L22" sqref="L22"/>
    </sheetView>
  </sheetViews>
  <sheetFormatPr defaultRowHeight="12" x14ac:dyDescent="0.2"/>
  <sheetData>
    <row r="1" spans="1:1" x14ac:dyDescent="0.2">
      <c r="A1" t="s">
        <v>10</v>
      </c>
    </row>
    <row r="2" spans="1:1" x14ac:dyDescent="0.2">
      <c r="A2" t="s">
        <v>11</v>
      </c>
    </row>
    <row r="3" spans="1:1" x14ac:dyDescent="0.2">
      <c r="A3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</dc:creator>
  <cp:lastModifiedBy>Anand</cp:lastModifiedBy>
  <dcterms:created xsi:type="dcterms:W3CDTF">2011-07-01T12:28:20Z</dcterms:created>
  <dcterms:modified xsi:type="dcterms:W3CDTF">2013-02-28T13:57:39Z</dcterms:modified>
</cp:coreProperties>
</file>