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 defaultThemeVersion="124226"/>
  <mc:AlternateContent xmlns:mc="http://schemas.openxmlformats.org/markup-compatibility/2006">
    <mc:Choice Requires="x15">
      <x15ac:absPath xmlns:x15ac="http://schemas.microsoft.com/office/spreadsheetml/2010/11/ac" url="/Anand/Sync/Paisa/Investments/Guntur Home Loan/Original Loan/"/>
    </mc:Choice>
  </mc:AlternateContent>
  <xr:revisionPtr revIDLastSave="0" documentId="13_ncr:1_{774079DE-E29D-0442-9A6E-F6982EC36670}" xr6:coauthVersionLast="34" xr6:coauthVersionMax="34" xr10:uidLastSave="{00000000-0000-0000-0000-000000000000}"/>
  <bookViews>
    <workbookView xWindow="120" yWindow="460" windowWidth="33480" windowHeight="19160" activeTab="2" xr2:uid="{00000000-000D-0000-FFFF-FFFF00000000}"/>
  </bookViews>
  <sheets>
    <sheet name="Sheet1" sheetId="1" r:id="rId1"/>
    <sheet name="Experiment" sheetId="4" r:id="rId2"/>
    <sheet name="Experiment (2)" sheetId="5" r:id="rId3"/>
    <sheet name="Sheet2" sheetId="2" r:id="rId4"/>
    <sheet name="Sheet3" sheetId="3" r:id="rId5"/>
  </sheets>
  <calcPr calcId="179021"/>
</workbook>
</file>

<file path=xl/calcChain.xml><?xml version="1.0" encoding="utf-8"?>
<calcChain xmlns="http://schemas.openxmlformats.org/spreadsheetml/2006/main">
  <c r="F9" i="5" l="1"/>
  <c r="G1" i="5"/>
  <c r="A10" i="5"/>
  <c r="A11" i="5" s="1"/>
  <c r="A12" i="5" s="1"/>
  <c r="A13" i="5" s="1"/>
  <c r="A14" i="5" s="1"/>
  <c r="A16" i="5" s="1"/>
  <c r="A17" i="5" s="1"/>
  <c r="A18" i="5" s="1"/>
  <c r="A19" i="5" s="1"/>
  <c r="A20" i="5" s="1"/>
  <c r="A21" i="5" s="1"/>
  <c r="A22" i="5" s="1"/>
  <c r="A9" i="5"/>
  <c r="G5" i="5" l="1"/>
  <c r="K9" i="5"/>
  <c r="M9" i="5" s="1"/>
  <c r="B22" i="5"/>
  <c r="A23" i="5"/>
  <c r="B23" i="5" s="1"/>
  <c r="B21" i="5"/>
  <c r="B20" i="5"/>
  <c r="B19" i="5"/>
  <c r="B18" i="5"/>
  <c r="B17" i="5"/>
  <c r="B16" i="5"/>
  <c r="B14" i="5"/>
  <c r="B13" i="5"/>
  <c r="B12" i="5"/>
  <c r="B11" i="5"/>
  <c r="B10" i="5"/>
  <c r="B9" i="5"/>
  <c r="C2" i="5"/>
  <c r="J12" i="5" l="1"/>
  <c r="J21" i="5"/>
  <c r="J30" i="5"/>
  <c r="J38" i="5"/>
  <c r="J47" i="5"/>
  <c r="J56" i="5"/>
  <c r="J64" i="5"/>
  <c r="J73" i="5"/>
  <c r="J82" i="5"/>
  <c r="J90" i="5"/>
  <c r="J99" i="5"/>
  <c r="J108" i="5"/>
  <c r="J116" i="5"/>
  <c r="J125" i="5"/>
  <c r="J134" i="5"/>
  <c r="J142" i="5"/>
  <c r="J151" i="5"/>
  <c r="J160" i="5"/>
  <c r="J168" i="5"/>
  <c r="J58" i="5"/>
  <c r="J92" i="5"/>
  <c r="J118" i="5"/>
  <c r="J136" i="5"/>
  <c r="J162" i="5"/>
  <c r="J69" i="5"/>
  <c r="J112" i="5"/>
  <c r="J147" i="5"/>
  <c r="J9" i="5"/>
  <c r="J36" i="5"/>
  <c r="J53" i="5"/>
  <c r="J97" i="5"/>
  <c r="J149" i="5"/>
  <c r="J46" i="5"/>
  <c r="J98" i="5"/>
  <c r="J150" i="5"/>
  <c r="J13" i="5"/>
  <c r="J22" i="5"/>
  <c r="J31" i="5"/>
  <c r="J39" i="5"/>
  <c r="J48" i="5"/>
  <c r="J57" i="5"/>
  <c r="J65" i="5"/>
  <c r="J74" i="5"/>
  <c r="J83" i="5"/>
  <c r="J91" i="5"/>
  <c r="J100" i="5"/>
  <c r="J109" i="5"/>
  <c r="J117" i="5"/>
  <c r="J126" i="5"/>
  <c r="J135" i="5"/>
  <c r="J143" i="5"/>
  <c r="J152" i="5"/>
  <c r="J161" i="5"/>
  <c r="J49" i="5"/>
  <c r="J84" i="5"/>
  <c r="J110" i="5"/>
  <c r="J127" i="5"/>
  <c r="J153" i="5"/>
  <c r="J86" i="5"/>
  <c r="J121" i="5"/>
  <c r="J164" i="5"/>
  <c r="J123" i="5"/>
  <c r="J72" i="5"/>
  <c r="J115" i="5"/>
  <c r="J167" i="5"/>
  <c r="J14" i="5"/>
  <c r="J23" i="5"/>
  <c r="J32" i="5"/>
  <c r="J40" i="5"/>
  <c r="J66" i="5"/>
  <c r="J75" i="5"/>
  <c r="J101" i="5"/>
  <c r="J144" i="5"/>
  <c r="J103" i="5"/>
  <c r="J155" i="5"/>
  <c r="J88" i="5"/>
  <c r="J166" i="5"/>
  <c r="J11" i="5"/>
  <c r="J20" i="5"/>
  <c r="J37" i="5"/>
  <c r="J63" i="5"/>
  <c r="J89" i="5"/>
  <c r="J141" i="5"/>
  <c r="J16" i="5"/>
  <c r="J24" i="5"/>
  <c r="J33" i="5"/>
  <c r="J42" i="5"/>
  <c r="J54" i="5" s="1"/>
  <c r="J50" i="5"/>
  <c r="J59" i="5"/>
  <c r="J68" i="5"/>
  <c r="J76" i="5"/>
  <c r="J85" i="5"/>
  <c r="J94" i="5"/>
  <c r="J102" i="5"/>
  <c r="J111" i="5"/>
  <c r="J120" i="5"/>
  <c r="J128" i="5"/>
  <c r="J137" i="5"/>
  <c r="J146" i="5"/>
  <c r="J154" i="5"/>
  <c r="J163" i="5"/>
  <c r="J129" i="5"/>
  <c r="J62" i="5"/>
  <c r="J131" i="5"/>
  <c r="J124" i="5"/>
  <c r="J17" i="5"/>
  <c r="J25" i="5"/>
  <c r="J34" i="5"/>
  <c r="J43" i="5"/>
  <c r="J51" i="5"/>
  <c r="J60" i="5"/>
  <c r="J77" i="5"/>
  <c r="J95" i="5"/>
  <c r="J138" i="5"/>
  <c r="J27" i="5"/>
  <c r="J71" i="5"/>
  <c r="J105" i="5"/>
  <c r="J140" i="5"/>
  <c r="J29" i="5"/>
  <c r="J41" i="5" s="1"/>
  <c r="J81" i="5"/>
  <c r="J107" i="5"/>
  <c r="J159" i="5"/>
  <c r="J10" i="5"/>
  <c r="J18" i="5"/>
  <c r="J26" i="5"/>
  <c r="J35" i="5"/>
  <c r="J44" i="5"/>
  <c r="J52" i="5"/>
  <c r="J61" i="5"/>
  <c r="J70" i="5"/>
  <c r="J78" i="5"/>
  <c r="J87" i="5"/>
  <c r="J96" i="5"/>
  <c r="J104" i="5"/>
  <c r="J113" i="5"/>
  <c r="J122" i="5"/>
  <c r="J130" i="5"/>
  <c r="J139" i="5"/>
  <c r="J148" i="5"/>
  <c r="J156" i="5"/>
  <c r="J165" i="5"/>
  <c r="J19" i="5"/>
  <c r="J45" i="5"/>
  <c r="J79" i="5"/>
  <c r="J114" i="5"/>
  <c r="J157" i="5"/>
  <c r="J55" i="5"/>
  <c r="J133" i="5"/>
  <c r="A24" i="5"/>
  <c r="A25" i="5" s="1"/>
  <c r="B5" i="5"/>
  <c r="B36" i="4"/>
  <c r="B35" i="4"/>
  <c r="B34" i="4"/>
  <c r="B33" i="4"/>
  <c r="B32" i="4"/>
  <c r="B31" i="4"/>
  <c r="B30" i="4"/>
  <c r="B29" i="4"/>
  <c r="B28" i="4"/>
  <c r="B26" i="4"/>
  <c r="B25" i="4"/>
  <c r="B24" i="4"/>
  <c r="B23" i="4"/>
  <c r="B22" i="4"/>
  <c r="B21" i="4"/>
  <c r="B20" i="4"/>
  <c r="B19" i="4"/>
  <c r="B18" i="4"/>
  <c r="B17" i="4"/>
  <c r="B16" i="4"/>
  <c r="B15" i="4"/>
  <c r="B13" i="4"/>
  <c r="B12" i="4"/>
  <c r="B11" i="4"/>
  <c r="B10" i="4"/>
  <c r="B9" i="4"/>
  <c r="B8" i="4"/>
  <c r="C2" i="4"/>
  <c r="J158" i="5" l="1"/>
  <c r="J106" i="5"/>
  <c r="J145" i="5"/>
  <c r="J169" i="5"/>
  <c r="J28" i="5"/>
  <c r="J15" i="5"/>
  <c r="L9" i="5"/>
  <c r="J170" i="5"/>
  <c r="J67" i="5"/>
  <c r="J80" i="5"/>
  <c r="J119" i="5"/>
  <c r="J93" i="5"/>
  <c r="J132" i="5"/>
  <c r="B24" i="5"/>
  <c r="D65" i="5"/>
  <c r="D74" i="5"/>
  <c r="D83" i="5"/>
  <c r="D91" i="5"/>
  <c r="D100" i="5"/>
  <c r="D109" i="5"/>
  <c r="D117" i="5"/>
  <c r="D126" i="5"/>
  <c r="D135" i="5"/>
  <c r="D143" i="5"/>
  <c r="D152" i="5"/>
  <c r="D161" i="5"/>
  <c r="D24" i="5"/>
  <c r="D33" i="5"/>
  <c r="D42" i="5"/>
  <c r="D50" i="5"/>
  <c r="D59" i="5"/>
  <c r="D127" i="5"/>
  <c r="D144" i="5"/>
  <c r="D153" i="5"/>
  <c r="D22" i="5"/>
  <c r="D25" i="5"/>
  <c r="D34" i="5"/>
  <c r="D43" i="5"/>
  <c r="D60" i="5"/>
  <c r="D26" i="5"/>
  <c r="D35" i="5"/>
  <c r="D52" i="5"/>
  <c r="D95" i="5"/>
  <c r="D112" i="5"/>
  <c r="D129" i="5"/>
  <c r="D147" i="5"/>
  <c r="D107" i="5"/>
  <c r="D57" i="5"/>
  <c r="D99" i="5"/>
  <c r="D151" i="5"/>
  <c r="D49" i="5"/>
  <c r="D63" i="5"/>
  <c r="D66" i="5"/>
  <c r="D75" i="5"/>
  <c r="D84" i="5"/>
  <c r="D92" i="5"/>
  <c r="D101" i="5"/>
  <c r="D110" i="5"/>
  <c r="D118" i="5"/>
  <c r="D136" i="5"/>
  <c r="D162" i="5"/>
  <c r="D51" i="5"/>
  <c r="D88" i="5"/>
  <c r="D30" i="5"/>
  <c r="D81" i="5"/>
  <c r="D115" i="5"/>
  <c r="D150" i="5"/>
  <c r="D31" i="5"/>
  <c r="D82" i="5"/>
  <c r="D125" i="5"/>
  <c r="D168" i="5"/>
  <c r="D58" i="5"/>
  <c r="D68" i="5"/>
  <c r="D76" i="5"/>
  <c r="D85" i="5"/>
  <c r="D94" i="5"/>
  <c r="D102" i="5"/>
  <c r="D111" i="5"/>
  <c r="D120" i="5"/>
  <c r="D128" i="5"/>
  <c r="D137" i="5"/>
  <c r="D146" i="5"/>
  <c r="D154" i="5"/>
  <c r="D163" i="5"/>
  <c r="D44" i="5"/>
  <c r="D61" i="5"/>
  <c r="D69" i="5"/>
  <c r="D77" i="5"/>
  <c r="D86" i="5"/>
  <c r="D103" i="5"/>
  <c r="D121" i="5"/>
  <c r="D138" i="5"/>
  <c r="D155" i="5"/>
  <c r="D164" i="5"/>
  <c r="D27" i="5"/>
  <c r="D36" i="5"/>
  <c r="D45" i="5"/>
  <c r="D53" i="5"/>
  <c r="D62" i="5"/>
  <c r="D70" i="5"/>
  <c r="D78" i="5"/>
  <c r="D87" i="5"/>
  <c r="D96" i="5"/>
  <c r="D104" i="5"/>
  <c r="D113" i="5"/>
  <c r="D122" i="5"/>
  <c r="D130" i="5"/>
  <c r="D139" i="5"/>
  <c r="D148" i="5"/>
  <c r="D156" i="5"/>
  <c r="D165" i="5"/>
  <c r="D29" i="5"/>
  <c r="D37" i="5"/>
  <c r="D46" i="5"/>
  <c r="D55" i="5"/>
  <c r="D71" i="5"/>
  <c r="D79" i="5"/>
  <c r="D105" i="5"/>
  <c r="D123" i="5"/>
  <c r="D131" i="5"/>
  <c r="D140" i="5"/>
  <c r="D149" i="5"/>
  <c r="D47" i="5"/>
  <c r="D72" i="5"/>
  <c r="D124" i="5"/>
  <c r="D159" i="5"/>
  <c r="D48" i="5"/>
  <c r="D73" i="5"/>
  <c r="D116" i="5"/>
  <c r="D142" i="5"/>
  <c r="D32" i="5"/>
  <c r="D97" i="5"/>
  <c r="D157" i="5"/>
  <c r="D56" i="5"/>
  <c r="D89" i="5"/>
  <c r="D133" i="5"/>
  <c r="D167" i="5"/>
  <c r="D90" i="5"/>
  <c r="D134" i="5"/>
  <c r="D23" i="5"/>
  <c r="D114" i="5"/>
  <c r="D166" i="5"/>
  <c r="D38" i="5"/>
  <c r="D98" i="5"/>
  <c r="D141" i="5"/>
  <c r="D39" i="5"/>
  <c r="D64" i="5"/>
  <c r="D108" i="5"/>
  <c r="D160" i="5"/>
  <c r="D40" i="5"/>
  <c r="A26" i="5"/>
  <c r="B25" i="5"/>
  <c r="D19" i="5"/>
  <c r="D12" i="5"/>
  <c r="D20" i="5"/>
  <c r="D16" i="5"/>
  <c r="D13" i="5"/>
  <c r="D9" i="5"/>
  <c r="D21" i="5"/>
  <c r="D17" i="5"/>
  <c r="D14" i="5"/>
  <c r="D10" i="5"/>
  <c r="D18" i="5"/>
  <c r="D11" i="5"/>
  <c r="I4" i="4"/>
  <c r="F8" i="4"/>
  <c r="I2" i="4"/>
  <c r="B5" i="4"/>
  <c r="B9" i="1"/>
  <c r="B10" i="1"/>
  <c r="B11" i="1"/>
  <c r="B12" i="1"/>
  <c r="B13" i="1"/>
  <c r="B15" i="1"/>
  <c r="B16" i="1"/>
  <c r="B17" i="1"/>
  <c r="B18" i="1"/>
  <c r="B19" i="1"/>
  <c r="B20" i="1"/>
  <c r="B21" i="1"/>
  <c r="B22" i="1"/>
  <c r="B23" i="1"/>
  <c r="B24" i="1"/>
  <c r="B25" i="1"/>
  <c r="B26" i="1"/>
  <c r="B28" i="1"/>
  <c r="B29" i="1"/>
  <c r="B30" i="1"/>
  <c r="B31" i="1"/>
  <c r="B32" i="1"/>
  <c r="B33" i="1"/>
  <c r="B34" i="1"/>
  <c r="B35" i="1"/>
  <c r="B36" i="1"/>
  <c r="B37" i="1"/>
  <c r="B38" i="1"/>
  <c r="B39" i="1"/>
  <c r="B41" i="1"/>
  <c r="B42" i="1"/>
  <c r="B43" i="1"/>
  <c r="B44" i="1"/>
  <c r="B45" i="1"/>
  <c r="B46" i="1"/>
  <c r="B47" i="1"/>
  <c r="B48" i="1"/>
  <c r="B49" i="1"/>
  <c r="B50" i="1"/>
  <c r="B51" i="1"/>
  <c r="B52" i="1"/>
  <c r="B54" i="1"/>
  <c r="B55" i="1"/>
  <c r="B56" i="1"/>
  <c r="B57" i="1"/>
  <c r="B58" i="1"/>
  <c r="B59" i="1"/>
  <c r="B60" i="1"/>
  <c r="B61" i="1"/>
  <c r="B62" i="1"/>
  <c r="B63" i="1"/>
  <c r="B64" i="1"/>
  <c r="B65" i="1"/>
  <c r="B67" i="1"/>
  <c r="B68" i="1"/>
  <c r="B69" i="1"/>
  <c r="B70" i="1"/>
  <c r="B71" i="1"/>
  <c r="B72" i="1"/>
  <c r="B73" i="1"/>
  <c r="B74" i="1"/>
  <c r="B75" i="1"/>
  <c r="B76" i="1"/>
  <c r="B77" i="1"/>
  <c r="B78" i="1"/>
  <c r="B80" i="1"/>
  <c r="B81" i="1"/>
  <c r="B82" i="1"/>
  <c r="B83" i="1"/>
  <c r="B84" i="1"/>
  <c r="B85" i="1"/>
  <c r="B86" i="1"/>
  <c r="B87" i="1"/>
  <c r="B88" i="1"/>
  <c r="B89" i="1"/>
  <c r="B90" i="1"/>
  <c r="B91" i="1"/>
  <c r="B93" i="1"/>
  <c r="B94" i="1"/>
  <c r="B95" i="1"/>
  <c r="B96" i="1"/>
  <c r="B97" i="1"/>
  <c r="B98" i="1"/>
  <c r="B99" i="1"/>
  <c r="B100" i="1"/>
  <c r="B101" i="1"/>
  <c r="B102" i="1"/>
  <c r="B103" i="1"/>
  <c r="B104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2" i="1"/>
  <c r="B133" i="1"/>
  <c r="B134" i="1"/>
  <c r="B135" i="1"/>
  <c r="B136" i="1"/>
  <c r="B137" i="1"/>
  <c r="B8" i="1"/>
  <c r="C2" i="1"/>
  <c r="D80" i="5" l="1"/>
  <c r="D106" i="5"/>
  <c r="D28" i="5"/>
  <c r="D67" i="5"/>
  <c r="D54" i="5"/>
  <c r="D158" i="5"/>
  <c r="D169" i="5"/>
  <c r="N9" i="5"/>
  <c r="K10" i="5" s="1"/>
  <c r="D145" i="5"/>
  <c r="D132" i="5"/>
  <c r="D119" i="5"/>
  <c r="D93" i="5"/>
  <c r="D41" i="5"/>
  <c r="D15" i="5"/>
  <c r="D170" i="5" s="1"/>
  <c r="A27" i="5"/>
  <c r="B26" i="5"/>
  <c r="G9" i="5"/>
  <c r="E9" i="5"/>
  <c r="E10" i="5" s="1"/>
  <c r="E11" i="5" s="1"/>
  <c r="E12" i="5" s="1"/>
  <c r="E13" i="5" s="1"/>
  <c r="E14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20" i="5" s="1"/>
  <c r="E121" i="5" s="1"/>
  <c r="E122" i="5" s="1"/>
  <c r="E123" i="5" s="1"/>
  <c r="E124" i="5" s="1"/>
  <c r="E125" i="5" s="1"/>
  <c r="E126" i="5" s="1"/>
  <c r="E127" i="5" s="1"/>
  <c r="E128" i="5" s="1"/>
  <c r="E129" i="5" s="1"/>
  <c r="E130" i="5" s="1"/>
  <c r="E131" i="5" s="1"/>
  <c r="E133" i="5" s="1"/>
  <c r="E134" i="5" s="1"/>
  <c r="E135" i="5" s="1"/>
  <c r="E136" i="5" s="1"/>
  <c r="E137" i="5" s="1"/>
  <c r="E138" i="5" s="1"/>
  <c r="E139" i="5" s="1"/>
  <c r="E140" i="5" s="1"/>
  <c r="E141" i="5" s="1"/>
  <c r="E142" i="5" s="1"/>
  <c r="E143" i="5" s="1"/>
  <c r="E144" i="5" s="1"/>
  <c r="E146" i="5" s="1"/>
  <c r="E147" i="5" s="1"/>
  <c r="E148" i="5" s="1"/>
  <c r="E149" i="5" s="1"/>
  <c r="E150" i="5" s="1"/>
  <c r="E151" i="5" s="1"/>
  <c r="E152" i="5" s="1"/>
  <c r="E153" i="5" s="1"/>
  <c r="E154" i="5" s="1"/>
  <c r="E155" i="5" s="1"/>
  <c r="E156" i="5" s="1"/>
  <c r="E157" i="5" s="1"/>
  <c r="E159" i="5" s="1"/>
  <c r="E160" i="5" s="1"/>
  <c r="E161" i="5" s="1"/>
  <c r="E162" i="5" s="1"/>
  <c r="E163" i="5" s="1"/>
  <c r="E164" i="5" s="1"/>
  <c r="E165" i="5" s="1"/>
  <c r="E166" i="5" s="1"/>
  <c r="E167" i="5" s="1"/>
  <c r="E168" i="5" s="1"/>
  <c r="D35" i="4"/>
  <c r="D31" i="4"/>
  <c r="D24" i="4"/>
  <c r="D36" i="4"/>
  <c r="D21" i="4"/>
  <c r="D17" i="4"/>
  <c r="D10" i="4"/>
  <c r="D32" i="4"/>
  <c r="D25" i="4"/>
  <c r="D22" i="4"/>
  <c r="D18" i="4"/>
  <c r="D11" i="4"/>
  <c r="D34" i="4"/>
  <c r="D29" i="4"/>
  <c r="D26" i="4"/>
  <c r="E5" i="4"/>
  <c r="J2" i="4" s="1"/>
  <c r="D12" i="4"/>
  <c r="D16" i="4"/>
  <c r="D13" i="4"/>
  <c r="D30" i="4"/>
  <c r="D9" i="4"/>
  <c r="D19" i="4"/>
  <c r="D8" i="4"/>
  <c r="D20" i="4"/>
  <c r="D28" i="4"/>
  <c r="D15" i="4"/>
  <c r="D33" i="4"/>
  <c r="D23" i="4"/>
  <c r="F8" i="1"/>
  <c r="I4" i="1"/>
  <c r="I2" i="1"/>
  <c r="B5" i="1"/>
  <c r="E5" i="1" s="1"/>
  <c r="J2" i="1" s="1"/>
  <c r="L10" i="5" l="1"/>
  <c r="A29" i="5"/>
  <c r="B27" i="5"/>
  <c r="H9" i="5"/>
  <c r="G8" i="4"/>
  <c r="E8" i="4"/>
  <c r="E9" i="4" s="1"/>
  <c r="E10" i="4" s="1"/>
  <c r="E11" i="4" s="1"/>
  <c r="E12" i="4" s="1"/>
  <c r="E13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8" i="4" s="1"/>
  <c r="E29" i="4" s="1"/>
  <c r="E30" i="4" s="1"/>
  <c r="E31" i="4" s="1"/>
  <c r="E32" i="4" s="1"/>
  <c r="E33" i="4" s="1"/>
  <c r="E34" i="4" s="1"/>
  <c r="E35" i="4" s="1"/>
  <c r="E36" i="4" s="1"/>
  <c r="D75" i="1"/>
  <c r="D130" i="1"/>
  <c r="D127" i="1"/>
  <c r="D74" i="1"/>
  <c r="D8" i="1"/>
  <c r="D69" i="1"/>
  <c r="D34" i="1"/>
  <c r="D94" i="1"/>
  <c r="D24" i="1"/>
  <c r="D58" i="1"/>
  <c r="D122" i="1"/>
  <c r="D119" i="1"/>
  <c r="D70" i="1"/>
  <c r="D35" i="1"/>
  <c r="D99" i="1"/>
  <c r="D64" i="1"/>
  <c r="D124" i="1"/>
  <c r="D20" i="1"/>
  <c r="D41" i="1"/>
  <c r="D101" i="1"/>
  <c r="D110" i="1"/>
  <c r="D100" i="1"/>
  <c r="D31" i="1"/>
  <c r="D129" i="1"/>
  <c r="D60" i="1"/>
  <c r="D25" i="1"/>
  <c r="D85" i="1"/>
  <c r="D16" i="1"/>
  <c r="D23" i="1"/>
  <c r="D84" i="1"/>
  <c r="D97" i="1"/>
  <c r="D61" i="1"/>
  <c r="D26" i="1"/>
  <c r="D90" i="1"/>
  <c r="D21" i="1"/>
  <c r="D46" i="1"/>
  <c r="D126" i="1"/>
  <c r="D19" i="1"/>
  <c r="D47" i="1"/>
  <c r="D117" i="1"/>
  <c r="D123" i="1"/>
  <c r="D113" i="1"/>
  <c r="D49" i="1"/>
  <c r="D62" i="1"/>
  <c r="D87" i="1"/>
  <c r="D52" i="1"/>
  <c r="D18" i="1"/>
  <c r="D116" i="1"/>
  <c r="D82" i="1"/>
  <c r="D12" i="1"/>
  <c r="D107" i="1"/>
  <c r="D72" i="1"/>
  <c r="D37" i="1"/>
  <c r="D109" i="1"/>
  <c r="D15" i="1"/>
  <c r="D45" i="1"/>
  <c r="D48" i="1"/>
  <c r="D112" i="1"/>
  <c r="D43" i="1"/>
  <c r="D137" i="1"/>
  <c r="D68" i="1"/>
  <c r="D33" i="1"/>
  <c r="D88" i="1"/>
  <c r="D10" i="1"/>
  <c r="D39" i="1"/>
  <c r="D103" i="1"/>
  <c r="D128" i="1"/>
  <c r="D59" i="1"/>
  <c r="D71" i="1"/>
  <c r="D104" i="1"/>
  <c r="D134" i="1"/>
  <c r="D30" i="1"/>
  <c r="D89" i="1"/>
  <c r="D55" i="1"/>
  <c r="D54" i="1"/>
  <c r="D65" i="1"/>
  <c r="D95" i="1"/>
  <c r="D120" i="1"/>
  <c r="D50" i="1"/>
  <c r="D36" i="1"/>
  <c r="D96" i="1"/>
  <c r="D125" i="1"/>
  <c r="D56" i="1"/>
  <c r="D115" i="1"/>
  <c r="D81" i="1"/>
  <c r="D11" i="1"/>
  <c r="D132" i="1"/>
  <c r="D67" i="1"/>
  <c r="D80" i="1"/>
  <c r="D91" i="1"/>
  <c r="D57" i="1"/>
  <c r="D22" i="1"/>
  <c r="D121" i="1"/>
  <c r="D86" i="1"/>
  <c r="D51" i="1"/>
  <c r="D17" i="1"/>
  <c r="D111" i="1"/>
  <c r="D76" i="1"/>
  <c r="D42" i="1"/>
  <c r="D114" i="1"/>
  <c r="D32" i="1"/>
  <c r="D83" i="1"/>
  <c r="D13" i="1"/>
  <c r="D77" i="1"/>
  <c r="D102" i="1"/>
  <c r="D93" i="1"/>
  <c r="D106" i="1"/>
  <c r="D135" i="1"/>
  <c r="D136" i="1"/>
  <c r="D28" i="1"/>
  <c r="D78" i="1"/>
  <c r="D44" i="1"/>
  <c r="D9" i="1"/>
  <c r="D108" i="1"/>
  <c r="D73" i="1"/>
  <c r="D38" i="1"/>
  <c r="D133" i="1"/>
  <c r="D98" i="1"/>
  <c r="D63" i="1"/>
  <c r="D29" i="1"/>
  <c r="G8" i="1"/>
  <c r="E8" i="1"/>
  <c r="E9" i="1" s="1"/>
  <c r="N10" i="5" l="1"/>
  <c r="A30" i="5"/>
  <c r="B29" i="5"/>
  <c r="F10" i="5"/>
  <c r="H8" i="4"/>
  <c r="E10" i="1"/>
  <c r="E11" i="1" s="1"/>
  <c r="E12" i="1" s="1"/>
  <c r="E13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2" i="1" s="1"/>
  <c r="E133" i="1" s="1"/>
  <c r="E134" i="1" s="1"/>
  <c r="E135" i="1" s="1"/>
  <c r="E136" i="1" s="1"/>
  <c r="E137" i="1" s="1"/>
  <c r="H8" i="1"/>
  <c r="F9" i="1" s="1"/>
  <c r="M10" i="5" l="1"/>
  <c r="K11" i="5"/>
  <c r="A31" i="5"/>
  <c r="B30" i="5"/>
  <c r="G10" i="5"/>
  <c r="F9" i="4"/>
  <c r="G9" i="1"/>
  <c r="L11" i="5" l="1"/>
  <c r="B31" i="5"/>
  <c r="A32" i="5"/>
  <c r="H10" i="5"/>
  <c r="G9" i="4"/>
  <c r="H9" i="1"/>
  <c r="N11" i="5" l="1"/>
  <c r="B32" i="5"/>
  <c r="A33" i="5"/>
  <c r="F11" i="5"/>
  <c r="H9" i="4"/>
  <c r="F10" i="1"/>
  <c r="K12" i="5" l="1"/>
  <c r="M11" i="5"/>
  <c r="B33" i="5"/>
  <c r="A34" i="5"/>
  <c r="G11" i="5"/>
  <c r="F10" i="4"/>
  <c r="G10" i="1"/>
  <c r="L12" i="5" l="1"/>
  <c r="A35" i="5"/>
  <c r="B34" i="5"/>
  <c r="H11" i="5"/>
  <c r="G10" i="4"/>
  <c r="H10" i="1"/>
  <c r="N12" i="5" l="1"/>
  <c r="A36" i="5"/>
  <c r="B35" i="5"/>
  <c r="F12" i="5"/>
  <c r="H10" i="4"/>
  <c r="F11" i="1"/>
  <c r="K13" i="5" l="1"/>
  <c r="M12" i="5"/>
  <c r="A37" i="5"/>
  <c r="B36" i="5"/>
  <c r="G12" i="5"/>
  <c r="F11" i="4"/>
  <c r="G11" i="1"/>
  <c r="L13" i="5" l="1"/>
  <c r="A38" i="5"/>
  <c r="B37" i="5"/>
  <c r="H12" i="5"/>
  <c r="G11" i="4"/>
  <c r="H11" i="1"/>
  <c r="N13" i="5" l="1"/>
  <c r="A39" i="5"/>
  <c r="B38" i="5"/>
  <c r="F13" i="5"/>
  <c r="H11" i="4"/>
  <c r="F12" i="1"/>
  <c r="K14" i="5" l="1"/>
  <c r="M13" i="5"/>
  <c r="B39" i="5"/>
  <c r="A40" i="5"/>
  <c r="G13" i="5"/>
  <c r="F12" i="4"/>
  <c r="G12" i="1"/>
  <c r="L14" i="5" l="1"/>
  <c r="K15" i="5"/>
  <c r="B40" i="5"/>
  <c r="A42" i="5"/>
  <c r="H13" i="5"/>
  <c r="G12" i="4"/>
  <c r="H12" i="1"/>
  <c r="L15" i="5" l="1"/>
  <c r="N14" i="5"/>
  <c r="A43" i="5"/>
  <c r="B42" i="5"/>
  <c r="F14" i="5"/>
  <c r="H12" i="4"/>
  <c r="F13" i="1"/>
  <c r="F14" i="1" s="1"/>
  <c r="K16" i="5" l="1"/>
  <c r="L16" i="5" s="1"/>
  <c r="N16" i="5"/>
  <c r="M14" i="5"/>
  <c r="M15" i="5" s="1"/>
  <c r="F15" i="5"/>
  <c r="A44" i="5"/>
  <c r="B43" i="5"/>
  <c r="G14" i="5"/>
  <c r="F13" i="4"/>
  <c r="K14" i="1"/>
  <c r="I14" i="1"/>
  <c r="G13" i="1"/>
  <c r="G14" i="1" s="1"/>
  <c r="K17" i="5" l="1"/>
  <c r="L17" i="5" s="1"/>
  <c r="N17" i="5" s="1"/>
  <c r="G15" i="5"/>
  <c r="A45" i="5"/>
  <c r="B44" i="5"/>
  <c r="H14" i="5"/>
  <c r="G13" i="4"/>
  <c r="F14" i="4"/>
  <c r="H13" i="1"/>
  <c r="K18" i="5" l="1"/>
  <c r="L18" i="5" s="1"/>
  <c r="N18" i="5"/>
  <c r="K19" i="5" s="1"/>
  <c r="L19" i="5" s="1"/>
  <c r="A46" i="5"/>
  <c r="B45" i="5"/>
  <c r="F16" i="5"/>
  <c r="K14" i="4"/>
  <c r="I14" i="4"/>
  <c r="G14" i="4"/>
  <c r="H13" i="4"/>
  <c r="F15" i="1"/>
  <c r="N19" i="5" l="1"/>
  <c r="M16" i="5"/>
  <c r="K20" i="5"/>
  <c r="A47" i="5"/>
  <c r="B46" i="5"/>
  <c r="G16" i="5"/>
  <c r="F15" i="4"/>
  <c r="G15" i="1"/>
  <c r="L20" i="5" l="1"/>
  <c r="A48" i="5"/>
  <c r="B47" i="5"/>
  <c r="H16" i="5"/>
  <c r="G15" i="4"/>
  <c r="H15" i="1"/>
  <c r="F16" i="1" s="1"/>
  <c r="N20" i="5" l="1"/>
  <c r="B48" i="5"/>
  <c r="A49" i="5"/>
  <c r="F17" i="5"/>
  <c r="H15" i="4"/>
  <c r="G16" i="1"/>
  <c r="M17" i="5" l="1"/>
  <c r="K21" i="5"/>
  <c r="L21" i="5" s="1"/>
  <c r="N21" i="5" s="1"/>
  <c r="B49" i="5"/>
  <c r="A50" i="5"/>
  <c r="G17" i="5"/>
  <c r="F16" i="4"/>
  <c r="H16" i="1"/>
  <c r="F17" i="1" s="1"/>
  <c r="K22" i="5" l="1"/>
  <c r="L22" i="5" s="1"/>
  <c r="N22" i="5"/>
  <c r="B50" i="5"/>
  <c r="A51" i="5"/>
  <c r="H17" i="5"/>
  <c r="G16" i="4"/>
  <c r="G17" i="1"/>
  <c r="K23" i="5" l="1"/>
  <c r="L23" i="5" s="1"/>
  <c r="N23" i="5" s="1"/>
  <c r="B51" i="5"/>
  <c r="A52" i="5"/>
  <c r="F18" i="5"/>
  <c r="H16" i="4"/>
  <c r="H17" i="1"/>
  <c r="F18" i="1" s="1"/>
  <c r="M18" i="5" l="1"/>
  <c r="K24" i="5"/>
  <c r="L24" i="5" s="1"/>
  <c r="N24" i="5" s="1"/>
  <c r="A53" i="5"/>
  <c r="B52" i="5"/>
  <c r="G18" i="5"/>
  <c r="F17" i="4"/>
  <c r="G18" i="1"/>
  <c r="K25" i="5" l="1"/>
  <c r="L25" i="5" s="1"/>
  <c r="N25" i="5" s="1"/>
  <c r="K26" i="5" s="1"/>
  <c r="L26" i="5" s="1"/>
  <c r="N26" i="5" s="1"/>
  <c r="A55" i="5"/>
  <c r="B53" i="5"/>
  <c r="H18" i="5"/>
  <c r="G17" i="4"/>
  <c r="H18" i="1"/>
  <c r="F19" i="1" s="1"/>
  <c r="K27" i="5" l="1"/>
  <c r="K28" i="5" s="1"/>
  <c r="A56" i="5"/>
  <c r="B55" i="5"/>
  <c r="F19" i="5"/>
  <c r="H17" i="4"/>
  <c r="G19" i="1"/>
  <c r="M19" i="5" l="1"/>
  <c r="A57" i="5"/>
  <c r="B56" i="5"/>
  <c r="G19" i="5"/>
  <c r="F18" i="4"/>
  <c r="H19" i="1"/>
  <c r="F20" i="1" s="1"/>
  <c r="G20" i="1" s="1"/>
  <c r="H20" i="1" s="1"/>
  <c r="F21" i="1" s="1"/>
  <c r="G21" i="1" s="1"/>
  <c r="H21" i="1" s="1"/>
  <c r="F22" i="1" s="1"/>
  <c r="G22" i="1" s="1"/>
  <c r="H22" i="1" s="1"/>
  <c r="F23" i="1" s="1"/>
  <c r="G23" i="1" s="1"/>
  <c r="H23" i="1" s="1"/>
  <c r="F24" i="1" s="1"/>
  <c r="G24" i="1" s="1"/>
  <c r="H24" i="1" s="1"/>
  <c r="F25" i="1" s="1"/>
  <c r="G25" i="1" s="1"/>
  <c r="H25" i="1" s="1"/>
  <c r="L27" i="5" l="1"/>
  <c r="L28" i="5" s="1"/>
  <c r="B57" i="5"/>
  <c r="A58" i="5"/>
  <c r="H19" i="5"/>
  <c r="G18" i="4"/>
  <c r="F26" i="1"/>
  <c r="N27" i="5" l="1"/>
  <c r="K29" i="5"/>
  <c r="B58" i="5"/>
  <c r="A59" i="5"/>
  <c r="F20" i="5"/>
  <c r="H18" i="4"/>
  <c r="G26" i="1"/>
  <c r="F27" i="1"/>
  <c r="M20" i="5" l="1"/>
  <c r="B59" i="5"/>
  <c r="A60" i="5"/>
  <c r="G20" i="5"/>
  <c r="F19" i="4"/>
  <c r="K27" i="1"/>
  <c r="I27" i="1"/>
  <c r="G27" i="1"/>
  <c r="H26" i="1"/>
  <c r="F28" i="1" s="1"/>
  <c r="L29" i="5" l="1"/>
  <c r="N29" i="5" s="1"/>
  <c r="B60" i="5"/>
  <c r="A61" i="5"/>
  <c r="H20" i="5"/>
  <c r="G19" i="4"/>
  <c r="G28" i="1"/>
  <c r="K30" i="5" l="1"/>
  <c r="A62" i="5"/>
  <c r="B61" i="5"/>
  <c r="F21" i="5"/>
  <c r="H19" i="4"/>
  <c r="H28" i="1"/>
  <c r="F29" i="1" s="1"/>
  <c r="G21" i="5" l="1"/>
  <c r="M21" i="5"/>
  <c r="B62" i="5"/>
  <c r="A63" i="5"/>
  <c r="F20" i="4"/>
  <c r="G20" i="4" s="1"/>
  <c r="H20" i="4" s="1"/>
  <c r="G29" i="1"/>
  <c r="H21" i="5" l="1"/>
  <c r="L30" i="5"/>
  <c r="B63" i="5"/>
  <c r="A64" i="5"/>
  <c r="F21" i="4"/>
  <c r="G21" i="4" s="1"/>
  <c r="H21" i="4" s="1"/>
  <c r="H29" i="1"/>
  <c r="F30" i="1" s="1"/>
  <c r="N30" i="5" l="1"/>
  <c r="F22" i="5"/>
  <c r="B64" i="5"/>
  <c r="A65" i="5"/>
  <c r="F22" i="4"/>
  <c r="G22" i="4" s="1"/>
  <c r="H22" i="4"/>
  <c r="G30" i="1"/>
  <c r="K31" i="5" l="1"/>
  <c r="G22" i="5"/>
  <c r="M22" i="5"/>
  <c r="A66" i="5"/>
  <c r="B65" i="5"/>
  <c r="F23" i="4"/>
  <c r="G23" i="4" s="1"/>
  <c r="H23" i="4" s="1"/>
  <c r="H30" i="1"/>
  <c r="F31" i="1" s="1"/>
  <c r="L31" i="5" l="1"/>
  <c r="H22" i="5"/>
  <c r="F23" i="5" s="1"/>
  <c r="A68" i="5"/>
  <c r="B66" i="5"/>
  <c r="F24" i="4"/>
  <c r="G24" i="4" s="1"/>
  <c r="H24" i="4" s="1"/>
  <c r="G31" i="1"/>
  <c r="N31" i="5" l="1"/>
  <c r="G23" i="5"/>
  <c r="M23" i="5"/>
  <c r="A69" i="5"/>
  <c r="B68" i="5"/>
  <c r="F25" i="4"/>
  <c r="G25" i="4" s="1"/>
  <c r="H25" i="4" s="1"/>
  <c r="H31" i="1"/>
  <c r="F32" i="1" s="1"/>
  <c r="K32" i="5" l="1"/>
  <c r="L32" i="5" s="1"/>
  <c r="H23" i="5"/>
  <c r="F24" i="5" s="1"/>
  <c r="A70" i="5"/>
  <c r="B69" i="5"/>
  <c r="F26" i="4"/>
  <c r="G32" i="1"/>
  <c r="N32" i="5" l="1"/>
  <c r="G24" i="5"/>
  <c r="M24" i="5"/>
  <c r="A71" i="5"/>
  <c r="B70" i="5"/>
  <c r="G26" i="4"/>
  <c r="F27" i="4"/>
  <c r="H32" i="1"/>
  <c r="F33" i="1" s="1"/>
  <c r="G33" i="1" s="1"/>
  <c r="H33" i="1" s="1"/>
  <c r="F34" i="1" s="1"/>
  <c r="G34" i="1" s="1"/>
  <c r="H34" i="1" s="1"/>
  <c r="K33" i="5" l="1"/>
  <c r="L33" i="5" s="1"/>
  <c r="H24" i="5"/>
  <c r="F25" i="5" s="1"/>
  <c r="A72" i="5"/>
  <c r="B71" i="5"/>
  <c r="K27" i="4"/>
  <c r="I27" i="4"/>
  <c r="G27" i="4"/>
  <c r="H26" i="4"/>
  <c r="F35" i="1"/>
  <c r="G35" i="1" s="1"/>
  <c r="H35" i="1" s="1"/>
  <c r="F36" i="1" s="1"/>
  <c r="G36" i="1" s="1"/>
  <c r="H36" i="1" s="1"/>
  <c r="F37" i="1" s="1"/>
  <c r="G37" i="1" s="1"/>
  <c r="H37" i="1" s="1"/>
  <c r="F38" i="1" s="1"/>
  <c r="G38" i="1" s="1"/>
  <c r="H38" i="1" s="1"/>
  <c r="N33" i="5" l="1"/>
  <c r="G25" i="5"/>
  <c r="M25" i="5"/>
  <c r="B72" i="5"/>
  <c r="A73" i="5"/>
  <c r="F28" i="4"/>
  <c r="F39" i="1"/>
  <c r="K34" i="5" l="1"/>
  <c r="L34" i="5" s="1"/>
  <c r="H25" i="5"/>
  <c r="F26" i="5" s="1"/>
  <c r="B73" i="5"/>
  <c r="A74" i="5"/>
  <c r="G28" i="4"/>
  <c r="G39" i="1"/>
  <c r="F40" i="1"/>
  <c r="N34" i="5" l="1"/>
  <c r="G26" i="5"/>
  <c r="M26" i="5"/>
  <c r="A75" i="5"/>
  <c r="B74" i="5"/>
  <c r="H28" i="4"/>
  <c r="K40" i="1"/>
  <c r="I40" i="1"/>
  <c r="G40" i="1"/>
  <c r="H39" i="1"/>
  <c r="K35" i="5" l="1"/>
  <c r="H26" i="5"/>
  <c r="F27" i="5" s="1"/>
  <c r="F28" i="5" s="1"/>
  <c r="L35" i="5"/>
  <c r="A76" i="5"/>
  <c r="B75" i="5"/>
  <c r="F29" i="4"/>
  <c r="F41" i="1"/>
  <c r="N35" i="5" l="1"/>
  <c r="G27" i="5"/>
  <c r="G28" i="5" s="1"/>
  <c r="M27" i="5"/>
  <c r="M28" i="5" s="1"/>
  <c r="A77" i="5"/>
  <c r="B76" i="5"/>
  <c r="G29" i="4"/>
  <c r="G41" i="1"/>
  <c r="K36" i="5" l="1"/>
  <c r="H27" i="5"/>
  <c r="F29" i="5" s="1"/>
  <c r="L36" i="5"/>
  <c r="A78" i="5"/>
  <c r="B77" i="5"/>
  <c r="H29" i="4"/>
  <c r="H41" i="1"/>
  <c r="N36" i="5" l="1"/>
  <c r="G29" i="5"/>
  <c r="M29" i="5"/>
  <c r="A79" i="5"/>
  <c r="B78" i="5"/>
  <c r="F30" i="4"/>
  <c r="F42" i="1"/>
  <c r="K37" i="5" l="1"/>
  <c r="H29" i="5"/>
  <c r="F30" i="5" s="1"/>
  <c r="L37" i="5"/>
  <c r="A81" i="5"/>
  <c r="B79" i="5"/>
  <c r="G30" i="4"/>
  <c r="G42" i="1"/>
  <c r="N37" i="5" l="1"/>
  <c r="G30" i="5"/>
  <c r="M30" i="5"/>
  <c r="B81" i="5"/>
  <c r="A82" i="5"/>
  <c r="H30" i="4"/>
  <c r="H42" i="1"/>
  <c r="F43" i="1" s="1"/>
  <c r="K38" i="5" l="1"/>
  <c r="L38" i="5" s="1"/>
  <c r="H30" i="5"/>
  <c r="F31" i="5" s="1"/>
  <c r="B82" i="5"/>
  <c r="A83" i="5"/>
  <c r="F31" i="4"/>
  <c r="G43" i="1"/>
  <c r="N38" i="5" l="1"/>
  <c r="G31" i="5"/>
  <c r="M31" i="5"/>
  <c r="A84" i="5"/>
  <c r="B83" i="5"/>
  <c r="G31" i="4"/>
  <c r="H43" i="1"/>
  <c r="K39" i="5" l="1"/>
  <c r="L39" i="5" s="1"/>
  <c r="H31" i="5"/>
  <c r="A85" i="5"/>
  <c r="B84" i="5"/>
  <c r="H31" i="4"/>
  <c r="F44" i="1"/>
  <c r="N39" i="5" l="1"/>
  <c r="F32" i="5"/>
  <c r="A86" i="5"/>
  <c r="B85" i="5"/>
  <c r="F32" i="4"/>
  <c r="G44" i="1"/>
  <c r="K40" i="5" l="1"/>
  <c r="K41" i="5" s="1"/>
  <c r="G32" i="5"/>
  <c r="M32" i="5"/>
  <c r="A87" i="5"/>
  <c r="B86" i="5"/>
  <c r="G32" i="4"/>
  <c r="H44" i="1"/>
  <c r="L40" i="5" l="1"/>
  <c r="L41" i="5" s="1"/>
  <c r="H32" i="5"/>
  <c r="A88" i="5"/>
  <c r="B87" i="5"/>
  <c r="H32" i="4"/>
  <c r="F45" i="1"/>
  <c r="N40" i="5" l="1"/>
  <c r="F33" i="5"/>
  <c r="A89" i="5"/>
  <c r="B88" i="5"/>
  <c r="F33" i="4"/>
  <c r="G33" i="4" s="1"/>
  <c r="H33" i="4" s="1"/>
  <c r="G45" i="1"/>
  <c r="K42" i="5" l="1"/>
  <c r="G33" i="5"/>
  <c r="M33" i="5"/>
  <c r="B89" i="5"/>
  <c r="A90" i="5"/>
  <c r="F34" i="4"/>
  <c r="G34" i="4" s="1"/>
  <c r="H34" i="4"/>
  <c r="H45" i="1"/>
  <c r="F46" i="1" s="1"/>
  <c r="G46" i="1" s="1"/>
  <c r="H46" i="1" s="1"/>
  <c r="F47" i="1" s="1"/>
  <c r="G47" i="1" s="1"/>
  <c r="H47" i="1" s="1"/>
  <c r="F48" i="1" s="1"/>
  <c r="G48" i="1" s="1"/>
  <c r="H48" i="1" s="1"/>
  <c r="F49" i="1" s="1"/>
  <c r="G49" i="1" s="1"/>
  <c r="H49" i="1" s="1"/>
  <c r="F50" i="1" s="1"/>
  <c r="G50" i="1" s="1"/>
  <c r="H50" i="1" s="1"/>
  <c r="F51" i="1" s="1"/>
  <c r="G51" i="1" s="1"/>
  <c r="H51" i="1" s="1"/>
  <c r="L42" i="5" l="1"/>
  <c r="H33" i="5"/>
  <c r="B90" i="5"/>
  <c r="A91" i="5"/>
  <c r="F35" i="4"/>
  <c r="G35" i="4" s="1"/>
  <c r="H35" i="4" s="1"/>
  <c r="F52" i="1"/>
  <c r="N42" i="5" l="1"/>
  <c r="F34" i="5"/>
  <c r="B91" i="5"/>
  <c r="A92" i="5"/>
  <c r="F36" i="4"/>
  <c r="G36" i="4" s="1"/>
  <c r="H36" i="4"/>
  <c r="G52" i="1"/>
  <c r="F53" i="1"/>
  <c r="K43" i="5" l="1"/>
  <c r="G34" i="5"/>
  <c r="M34" i="5"/>
  <c r="A94" i="5"/>
  <c r="B92" i="5"/>
  <c r="K53" i="1"/>
  <c r="I53" i="1"/>
  <c r="G53" i="1"/>
  <c r="H52" i="1"/>
  <c r="L43" i="5" l="1"/>
  <c r="H34" i="5"/>
  <c r="F35" i="5" s="1"/>
  <c r="A95" i="5"/>
  <c r="B94" i="5"/>
  <c r="F54" i="1"/>
  <c r="N43" i="5" l="1"/>
  <c r="G35" i="5"/>
  <c r="M35" i="5"/>
  <c r="A96" i="5"/>
  <c r="B95" i="5"/>
  <c r="G54" i="1"/>
  <c r="K44" i="5" l="1"/>
  <c r="L44" i="5" s="1"/>
  <c r="H35" i="5"/>
  <c r="F36" i="5" s="1"/>
  <c r="A97" i="5"/>
  <c r="B96" i="5"/>
  <c r="F37" i="4"/>
  <c r="H54" i="1"/>
  <c r="F55" i="1" s="1"/>
  <c r="N44" i="5" l="1"/>
  <c r="G36" i="5"/>
  <c r="M36" i="5"/>
  <c r="A98" i="5"/>
  <c r="B97" i="5"/>
  <c r="I37" i="4"/>
  <c r="K37" i="4"/>
  <c r="G37" i="4"/>
  <c r="G55" i="1"/>
  <c r="K45" i="5" l="1"/>
  <c r="H36" i="5"/>
  <c r="F37" i="5" s="1"/>
  <c r="L45" i="5"/>
  <c r="B98" i="5"/>
  <c r="A99" i="5"/>
  <c r="H55" i="1"/>
  <c r="F56" i="1" s="1"/>
  <c r="N45" i="5" l="1"/>
  <c r="G37" i="5"/>
  <c r="M37" i="5"/>
  <c r="B99" i="5"/>
  <c r="A100" i="5"/>
  <c r="G56" i="1"/>
  <c r="K46" i="5" l="1"/>
  <c r="H37" i="5"/>
  <c r="L46" i="5"/>
  <c r="B100" i="5"/>
  <c r="A101" i="5"/>
  <c r="H56" i="1"/>
  <c r="F57" i="1" s="1"/>
  <c r="N46" i="5" l="1"/>
  <c r="F38" i="5"/>
  <c r="A102" i="5"/>
  <c r="B101" i="5"/>
  <c r="G57" i="1"/>
  <c r="K47" i="5" l="1"/>
  <c r="G38" i="5"/>
  <c r="M38" i="5"/>
  <c r="A103" i="5"/>
  <c r="B102" i="5"/>
  <c r="H57" i="1"/>
  <c r="F58" i="1" s="1"/>
  <c r="L47" i="5" l="1"/>
  <c r="H38" i="5"/>
  <c r="A104" i="5"/>
  <c r="B103" i="5"/>
  <c r="G58" i="1"/>
  <c r="N47" i="5" l="1"/>
  <c r="F39" i="5"/>
  <c r="A105" i="5"/>
  <c r="B104" i="5"/>
  <c r="H58" i="1"/>
  <c r="F59" i="1" s="1"/>
  <c r="G59" i="1" s="1"/>
  <c r="H59" i="1" s="1"/>
  <c r="F60" i="1" s="1"/>
  <c r="G60" i="1" s="1"/>
  <c r="H60" i="1" s="1"/>
  <c r="F61" i="1" s="1"/>
  <c r="G61" i="1" s="1"/>
  <c r="H61" i="1" s="1"/>
  <c r="F62" i="1" s="1"/>
  <c r="G62" i="1" s="1"/>
  <c r="H62" i="1" s="1"/>
  <c r="F63" i="1" s="1"/>
  <c r="G63" i="1" s="1"/>
  <c r="H63" i="1" s="1"/>
  <c r="F64" i="1" s="1"/>
  <c r="G64" i="1" s="1"/>
  <c r="H64" i="1" s="1"/>
  <c r="K48" i="5" l="1"/>
  <c r="G39" i="5"/>
  <c r="M39" i="5"/>
  <c r="A107" i="5"/>
  <c r="B105" i="5"/>
  <c r="F65" i="1"/>
  <c r="L48" i="5" l="1"/>
  <c r="H39" i="5"/>
  <c r="F40" i="5" s="1"/>
  <c r="F41" i="5" s="1"/>
  <c r="B107" i="5"/>
  <c r="A108" i="5"/>
  <c r="G65" i="1"/>
  <c r="F66" i="1"/>
  <c r="N48" i="5" l="1"/>
  <c r="G40" i="5"/>
  <c r="G41" i="5" s="1"/>
  <c r="M40" i="5"/>
  <c r="M41" i="5" s="1"/>
  <c r="B108" i="5"/>
  <c r="A109" i="5"/>
  <c r="K66" i="1"/>
  <c r="I66" i="1"/>
  <c r="G66" i="1"/>
  <c r="H65" i="1"/>
  <c r="K49" i="5" l="1"/>
  <c r="L49" i="5" s="1"/>
  <c r="H40" i="5"/>
  <c r="F42" i="5" s="1"/>
  <c r="A110" i="5"/>
  <c r="B109" i="5"/>
  <c r="F67" i="1"/>
  <c r="N49" i="5" l="1"/>
  <c r="G42" i="5"/>
  <c r="M42" i="5"/>
  <c r="A111" i="5"/>
  <c r="B110" i="5"/>
  <c r="G67" i="1"/>
  <c r="K50" i="5" l="1"/>
  <c r="H42" i="5"/>
  <c r="L50" i="5"/>
  <c r="A112" i="5"/>
  <c r="B111" i="5"/>
  <c r="H67" i="1"/>
  <c r="F68" i="1" s="1"/>
  <c r="N50" i="5" l="1"/>
  <c r="F43" i="5"/>
  <c r="A113" i="5"/>
  <c r="B112" i="5"/>
  <c r="G68" i="1"/>
  <c r="K51" i="5" l="1"/>
  <c r="G43" i="5"/>
  <c r="M43" i="5"/>
  <c r="A114" i="5"/>
  <c r="B113" i="5"/>
  <c r="H68" i="1"/>
  <c r="F69" i="1" s="1"/>
  <c r="L51" i="5" l="1"/>
  <c r="H43" i="5"/>
  <c r="A115" i="5"/>
  <c r="B114" i="5"/>
  <c r="G69" i="1"/>
  <c r="N51" i="5" l="1"/>
  <c r="F44" i="5"/>
  <c r="B115" i="5"/>
  <c r="A116" i="5"/>
  <c r="H69" i="1"/>
  <c r="K52" i="5" l="1"/>
  <c r="G44" i="5"/>
  <c r="M44" i="5"/>
  <c r="B116" i="5"/>
  <c r="A117" i="5"/>
  <c r="F70" i="1"/>
  <c r="L52" i="5" l="1"/>
  <c r="H44" i="5"/>
  <c r="F45" i="5" s="1"/>
  <c r="A118" i="5"/>
  <c r="B117" i="5"/>
  <c r="G70" i="1"/>
  <c r="N52" i="5" l="1"/>
  <c r="G45" i="5"/>
  <c r="M45" i="5"/>
  <c r="A120" i="5"/>
  <c r="B118" i="5"/>
  <c r="H70" i="1"/>
  <c r="K53" i="5" l="1"/>
  <c r="K54" i="5" s="1"/>
  <c r="H45" i="5"/>
  <c r="F46" i="5" s="1"/>
  <c r="L53" i="5"/>
  <c r="L54" i="5" s="1"/>
  <c r="A121" i="5"/>
  <c r="B120" i="5"/>
  <c r="F71" i="1"/>
  <c r="N53" i="5" l="1"/>
  <c r="G46" i="5"/>
  <c r="M46" i="5"/>
  <c r="A122" i="5"/>
  <c r="B121" i="5"/>
  <c r="G71" i="1"/>
  <c r="K55" i="5" l="1"/>
  <c r="H46" i="5"/>
  <c r="F47" i="5" s="1"/>
  <c r="B122" i="5"/>
  <c r="A123" i="5"/>
  <c r="H71" i="1"/>
  <c r="F72" i="1" s="1"/>
  <c r="G72" i="1" s="1"/>
  <c r="H72" i="1" s="1"/>
  <c r="F73" i="1" s="1"/>
  <c r="G73" i="1" s="1"/>
  <c r="H73" i="1" s="1"/>
  <c r="F74" i="1" s="1"/>
  <c r="G74" i="1" s="1"/>
  <c r="H74" i="1" s="1"/>
  <c r="F75" i="1" s="1"/>
  <c r="G75" i="1" s="1"/>
  <c r="H75" i="1" s="1"/>
  <c r="F76" i="1" s="1"/>
  <c r="G76" i="1" s="1"/>
  <c r="H76" i="1" s="1"/>
  <c r="F77" i="1" s="1"/>
  <c r="G77" i="1" s="1"/>
  <c r="H77" i="1" s="1"/>
  <c r="L55" i="5" l="1"/>
  <c r="N55" i="5"/>
  <c r="G47" i="5"/>
  <c r="M47" i="5"/>
  <c r="B123" i="5"/>
  <c r="A124" i="5"/>
  <c r="F78" i="1"/>
  <c r="K56" i="5" l="1"/>
  <c r="H47" i="5"/>
  <c r="B124" i="5"/>
  <c r="A125" i="5"/>
  <c r="G78" i="1"/>
  <c r="F79" i="1"/>
  <c r="L56" i="5" l="1"/>
  <c r="F48" i="5"/>
  <c r="A126" i="5"/>
  <c r="B125" i="5"/>
  <c r="K79" i="1"/>
  <c r="I79" i="1"/>
  <c r="G79" i="1"/>
  <c r="H78" i="1"/>
  <c r="F80" i="1" s="1"/>
  <c r="N56" i="5" l="1"/>
  <c r="K57" i="5"/>
  <c r="G48" i="5"/>
  <c r="M48" i="5"/>
  <c r="A127" i="5"/>
  <c r="B126" i="5"/>
  <c r="G80" i="1"/>
  <c r="L57" i="5" l="1"/>
  <c r="H48" i="5"/>
  <c r="F49" i="5" s="1"/>
  <c r="A128" i="5"/>
  <c r="B127" i="5"/>
  <c r="H80" i="1"/>
  <c r="N57" i="5" l="1"/>
  <c r="G49" i="5"/>
  <c r="M49" i="5"/>
  <c r="A129" i="5"/>
  <c r="B128" i="5"/>
  <c r="F81" i="1"/>
  <c r="K58" i="5" l="1"/>
  <c r="L58" i="5" s="1"/>
  <c r="H49" i="5"/>
  <c r="B129" i="5"/>
  <c r="A130" i="5"/>
  <c r="G81" i="1"/>
  <c r="N58" i="5" l="1"/>
  <c r="F50" i="5"/>
  <c r="A131" i="5"/>
  <c r="B130" i="5"/>
  <c r="H81" i="1"/>
  <c r="F82" i="1" s="1"/>
  <c r="K59" i="5" l="1"/>
  <c r="G50" i="5"/>
  <c r="M50" i="5"/>
  <c r="B131" i="5"/>
  <c r="A133" i="5"/>
  <c r="G82" i="1"/>
  <c r="L59" i="5" l="1"/>
  <c r="H50" i="5"/>
  <c r="B133" i="5"/>
  <c r="A134" i="5"/>
  <c r="H82" i="1"/>
  <c r="N59" i="5" l="1"/>
  <c r="F51" i="5"/>
  <c r="B134" i="5"/>
  <c r="A135" i="5"/>
  <c r="F83" i="1"/>
  <c r="K60" i="5" l="1"/>
  <c r="G51" i="5"/>
  <c r="M51" i="5"/>
  <c r="A136" i="5"/>
  <c r="B135" i="5"/>
  <c r="G83" i="1"/>
  <c r="L60" i="5" l="1"/>
  <c r="H51" i="5"/>
  <c r="A137" i="5"/>
  <c r="B136" i="5"/>
  <c r="H83" i="1"/>
  <c r="N60" i="5" l="1"/>
  <c r="F52" i="5"/>
  <c r="A138" i="5"/>
  <c r="B137" i="5"/>
  <c r="F84" i="1"/>
  <c r="K61" i="5" l="1"/>
  <c r="G52" i="5"/>
  <c r="M52" i="5"/>
  <c r="A139" i="5"/>
  <c r="B138" i="5"/>
  <c r="G84" i="1"/>
  <c r="L61" i="5" l="1"/>
  <c r="H52" i="5"/>
  <c r="F53" i="5" s="1"/>
  <c r="F54" i="5" s="1"/>
  <c r="A140" i="5"/>
  <c r="B139" i="5"/>
  <c r="H84" i="1"/>
  <c r="F85" i="1" s="1"/>
  <c r="G85" i="1" s="1"/>
  <c r="H85" i="1" s="1"/>
  <c r="F86" i="1" s="1"/>
  <c r="G86" i="1" s="1"/>
  <c r="H86" i="1" s="1"/>
  <c r="F87" i="1" s="1"/>
  <c r="G87" i="1" s="1"/>
  <c r="H87" i="1" s="1"/>
  <c r="F88" i="1" s="1"/>
  <c r="G88" i="1" s="1"/>
  <c r="H88" i="1" s="1"/>
  <c r="F89" i="1" s="1"/>
  <c r="G89" i="1" s="1"/>
  <c r="H89" i="1" s="1"/>
  <c r="F90" i="1" s="1"/>
  <c r="G90" i="1" s="1"/>
  <c r="H90" i="1" s="1"/>
  <c r="N61" i="5" l="1"/>
  <c r="G53" i="5"/>
  <c r="G54" i="5" s="1"/>
  <c r="M53" i="5"/>
  <c r="M54" i="5" s="1"/>
  <c r="B140" i="5"/>
  <c r="A141" i="5"/>
  <c r="F91" i="1"/>
  <c r="K62" i="5" l="1"/>
  <c r="H53" i="5"/>
  <c r="F55" i="5" s="1"/>
  <c r="L62" i="5"/>
  <c r="B141" i="5"/>
  <c r="A142" i="5"/>
  <c r="G91" i="1"/>
  <c r="F92" i="1"/>
  <c r="N62" i="5" l="1"/>
  <c r="G55" i="5"/>
  <c r="M55" i="5"/>
  <c r="B142" i="5"/>
  <c r="A143" i="5"/>
  <c r="K92" i="1"/>
  <c r="I92" i="1"/>
  <c r="G92" i="1"/>
  <c r="H91" i="1"/>
  <c r="F93" i="1" s="1"/>
  <c r="K63" i="5" l="1"/>
  <c r="H55" i="5"/>
  <c r="F56" i="5" s="1"/>
  <c r="L63" i="5"/>
  <c r="A144" i="5"/>
  <c r="B143" i="5"/>
  <c r="G93" i="1"/>
  <c r="N63" i="5" l="1"/>
  <c r="G56" i="5"/>
  <c r="M56" i="5"/>
  <c r="B144" i="5"/>
  <c r="A146" i="5"/>
  <c r="H93" i="1"/>
  <c r="K64" i="5" l="1"/>
  <c r="L64" i="5" s="1"/>
  <c r="H56" i="5"/>
  <c r="F57" i="5" s="1"/>
  <c r="A147" i="5"/>
  <c r="B146" i="5"/>
  <c r="F94" i="1"/>
  <c r="N64" i="5" l="1"/>
  <c r="G57" i="5"/>
  <c r="M57" i="5"/>
  <c r="A148" i="5"/>
  <c r="B147" i="5"/>
  <c r="G94" i="1"/>
  <c r="K65" i="5" l="1"/>
  <c r="H57" i="5"/>
  <c r="L65" i="5"/>
  <c r="A149" i="5"/>
  <c r="B148" i="5"/>
  <c r="H94" i="1"/>
  <c r="F95" i="1" s="1"/>
  <c r="N65" i="5" l="1"/>
  <c r="F58" i="5"/>
  <c r="B149" i="5"/>
  <c r="A150" i="5"/>
  <c r="G95" i="1"/>
  <c r="K66" i="5" l="1"/>
  <c r="K67" i="5" s="1"/>
  <c r="G58" i="5"/>
  <c r="M58" i="5"/>
  <c r="B150" i="5"/>
  <c r="A151" i="5"/>
  <c r="H95" i="1"/>
  <c r="F96" i="1" s="1"/>
  <c r="L66" i="5" l="1"/>
  <c r="L67" i="5" s="1"/>
  <c r="H58" i="5"/>
  <c r="F59" i="5" s="1"/>
  <c r="B151" i="5"/>
  <c r="A152" i="5"/>
  <c r="G96" i="1"/>
  <c r="N66" i="5" l="1"/>
  <c r="G59" i="5"/>
  <c r="M59" i="5"/>
  <c r="A153" i="5"/>
  <c r="B152" i="5"/>
  <c r="H96" i="1"/>
  <c r="F97" i="1" s="1"/>
  <c r="K68" i="5" l="1"/>
  <c r="H59" i="5"/>
  <c r="F60" i="5" s="1"/>
  <c r="A154" i="5"/>
  <c r="B153" i="5"/>
  <c r="G97" i="1"/>
  <c r="L68" i="5" l="1"/>
  <c r="N68" i="5"/>
  <c r="G60" i="5"/>
  <c r="M60" i="5"/>
  <c r="A155" i="5"/>
  <c r="B154" i="5"/>
  <c r="H97" i="1"/>
  <c r="F98" i="1" s="1"/>
  <c r="G98" i="1" s="1"/>
  <c r="H98" i="1" s="1"/>
  <c r="F99" i="1" s="1"/>
  <c r="G99" i="1" s="1"/>
  <c r="H99" i="1" s="1"/>
  <c r="F100" i="1" s="1"/>
  <c r="G100" i="1" s="1"/>
  <c r="H100" i="1" s="1"/>
  <c r="F101" i="1" s="1"/>
  <c r="G101" i="1" s="1"/>
  <c r="H101" i="1" s="1"/>
  <c r="F102" i="1" s="1"/>
  <c r="G102" i="1" s="1"/>
  <c r="H102" i="1" s="1"/>
  <c r="F103" i="1" s="1"/>
  <c r="G103" i="1" s="1"/>
  <c r="H103" i="1" s="1"/>
  <c r="F104" i="1" s="1"/>
  <c r="K69" i="5" l="1"/>
  <c r="H60" i="5"/>
  <c r="F61" i="5" s="1"/>
  <c r="A156" i="5"/>
  <c r="B155" i="5"/>
  <c r="G104" i="1"/>
  <c r="F105" i="1"/>
  <c r="L69" i="5" l="1"/>
  <c r="G61" i="5"/>
  <c r="M61" i="5"/>
  <c r="A157" i="5"/>
  <c r="B156" i="5"/>
  <c r="K105" i="1"/>
  <c r="I105" i="1"/>
  <c r="H104" i="1"/>
  <c r="F106" i="1" s="1"/>
  <c r="G105" i="1"/>
  <c r="N69" i="5" l="1"/>
  <c r="K70" i="5" s="1"/>
  <c r="H61" i="5"/>
  <c r="F62" i="5" s="1"/>
  <c r="B157" i="5"/>
  <c r="A159" i="5"/>
  <c r="G106" i="1"/>
  <c r="L70" i="5" l="1"/>
  <c r="N70" i="5"/>
  <c r="G62" i="5"/>
  <c r="M62" i="5"/>
  <c r="B159" i="5"/>
  <c r="A160" i="5"/>
  <c r="H106" i="1"/>
  <c r="F107" i="1" s="1"/>
  <c r="K71" i="5" l="1"/>
  <c r="H62" i="5"/>
  <c r="F63" i="5" s="1"/>
  <c r="L71" i="5"/>
  <c r="B160" i="5"/>
  <c r="A161" i="5"/>
  <c r="G107" i="1"/>
  <c r="N71" i="5" l="1"/>
  <c r="G63" i="5"/>
  <c r="M63" i="5"/>
  <c r="A162" i="5"/>
  <c r="B161" i="5"/>
  <c r="H107" i="1"/>
  <c r="F108" i="1" s="1"/>
  <c r="K72" i="5" l="1"/>
  <c r="H63" i="5"/>
  <c r="F64" i="5" s="1"/>
  <c r="L72" i="5"/>
  <c r="A163" i="5"/>
  <c r="B162" i="5"/>
  <c r="G108" i="1"/>
  <c r="N72" i="5" l="1"/>
  <c r="G64" i="5"/>
  <c r="M64" i="5"/>
  <c r="A164" i="5"/>
  <c r="B163" i="5"/>
  <c r="H108" i="1"/>
  <c r="F109" i="1" s="1"/>
  <c r="K73" i="5" l="1"/>
  <c r="H64" i="5"/>
  <c r="L73" i="5"/>
  <c r="A165" i="5"/>
  <c r="B164" i="5"/>
  <c r="G109" i="1"/>
  <c r="N73" i="5" l="1"/>
  <c r="F65" i="5"/>
  <c r="A166" i="5"/>
  <c r="B165" i="5"/>
  <c r="H109" i="1"/>
  <c r="F110" i="1" s="1"/>
  <c r="K74" i="5" l="1"/>
  <c r="G65" i="5"/>
  <c r="M65" i="5"/>
  <c r="B166" i="5"/>
  <c r="A167" i="5"/>
  <c r="G110" i="1"/>
  <c r="L74" i="5" l="1"/>
  <c r="H65" i="5"/>
  <c r="F66" i="5" s="1"/>
  <c r="F67" i="5" s="1"/>
  <c r="B167" i="5"/>
  <c r="A168" i="5"/>
  <c r="B168" i="5" s="1"/>
  <c r="H110" i="1"/>
  <c r="F111" i="1" s="1"/>
  <c r="G111" i="1" s="1"/>
  <c r="H111" i="1" s="1"/>
  <c r="F112" i="1" s="1"/>
  <c r="G112" i="1" s="1"/>
  <c r="H112" i="1" s="1"/>
  <c r="F113" i="1" s="1"/>
  <c r="G113" i="1" s="1"/>
  <c r="H113" i="1" s="1"/>
  <c r="F114" i="1" s="1"/>
  <c r="G114" i="1" s="1"/>
  <c r="H114" i="1" s="1"/>
  <c r="F115" i="1" s="1"/>
  <c r="G115" i="1" s="1"/>
  <c r="H115" i="1" s="1"/>
  <c r="F116" i="1" s="1"/>
  <c r="G116" i="1" s="1"/>
  <c r="H116" i="1" s="1"/>
  <c r="F117" i="1" s="1"/>
  <c r="N74" i="5" l="1"/>
  <c r="G66" i="5"/>
  <c r="G67" i="5" s="1"/>
  <c r="M66" i="5"/>
  <c r="M67" i="5" s="1"/>
  <c r="G117" i="1"/>
  <c r="F118" i="1"/>
  <c r="K75" i="5" l="1"/>
  <c r="H66" i="5"/>
  <c r="L75" i="5"/>
  <c r="K118" i="1"/>
  <c r="I118" i="1"/>
  <c r="H117" i="1"/>
  <c r="F119" i="1" s="1"/>
  <c r="G118" i="1"/>
  <c r="N75" i="5" l="1"/>
  <c r="F68" i="5"/>
  <c r="G119" i="1"/>
  <c r="K76" i="5" l="1"/>
  <c r="G68" i="5"/>
  <c r="M68" i="5"/>
  <c r="H119" i="1"/>
  <c r="F120" i="1" s="1"/>
  <c r="L76" i="5" l="1"/>
  <c r="H68" i="5"/>
  <c r="F69" i="5" s="1"/>
  <c r="G120" i="1"/>
  <c r="N76" i="5" l="1"/>
  <c r="G69" i="5"/>
  <c r="M69" i="5"/>
  <c r="H120" i="1"/>
  <c r="F121" i="1" s="1"/>
  <c r="K77" i="5" l="1"/>
  <c r="H69" i="5"/>
  <c r="F70" i="5" s="1"/>
  <c r="L77" i="5"/>
  <c r="G121" i="1"/>
  <c r="N77" i="5" l="1"/>
  <c r="G70" i="5"/>
  <c r="M70" i="5"/>
  <c r="H121" i="1"/>
  <c r="F122" i="1" s="1"/>
  <c r="K78" i="5" l="1"/>
  <c r="H70" i="5"/>
  <c r="L78" i="5"/>
  <c r="G122" i="1"/>
  <c r="N78" i="5" l="1"/>
  <c r="F71" i="5"/>
  <c r="H122" i="1"/>
  <c r="F123" i="1" s="1"/>
  <c r="K79" i="5" l="1"/>
  <c r="K80" i="5" s="1"/>
  <c r="G71" i="5"/>
  <c r="M71" i="5"/>
  <c r="G123" i="1"/>
  <c r="L79" i="5" l="1"/>
  <c r="L80" i="5" s="1"/>
  <c r="H71" i="5"/>
  <c r="F72" i="5" s="1"/>
  <c r="H123" i="1"/>
  <c r="F124" i="1" s="1"/>
  <c r="G124" i="1" s="1"/>
  <c r="H124" i="1" s="1"/>
  <c r="F125" i="1" s="1"/>
  <c r="G125" i="1" s="1"/>
  <c r="H125" i="1" s="1"/>
  <c r="F126" i="1" s="1"/>
  <c r="G126" i="1" s="1"/>
  <c r="H126" i="1" s="1"/>
  <c r="F127" i="1" s="1"/>
  <c r="G127" i="1" s="1"/>
  <c r="H127" i="1" s="1"/>
  <c r="F128" i="1" s="1"/>
  <c r="G128" i="1" s="1"/>
  <c r="H128" i="1" s="1"/>
  <c r="F129" i="1" s="1"/>
  <c r="G129" i="1" s="1"/>
  <c r="H129" i="1" s="1"/>
  <c r="F130" i="1" s="1"/>
  <c r="N79" i="5" l="1"/>
  <c r="G72" i="5"/>
  <c r="M72" i="5"/>
  <c r="G130" i="1"/>
  <c r="F131" i="1"/>
  <c r="K81" i="5" l="1"/>
  <c r="H72" i="5"/>
  <c r="F73" i="5" s="1"/>
  <c r="L81" i="5"/>
  <c r="H130" i="1"/>
  <c r="F132" i="1" s="1"/>
  <c r="G131" i="1"/>
  <c r="K131" i="1"/>
  <c r="I131" i="1"/>
  <c r="N81" i="5" l="1"/>
  <c r="G73" i="5"/>
  <c r="M73" i="5"/>
  <c r="G132" i="1"/>
  <c r="K82" i="5" l="1"/>
  <c r="H73" i="5"/>
  <c r="F74" i="5" s="1"/>
  <c r="H132" i="1"/>
  <c r="F133" i="1" s="1"/>
  <c r="L82" i="5" l="1"/>
  <c r="N82" i="5"/>
  <c r="G74" i="5"/>
  <c r="M74" i="5"/>
  <c r="G133" i="1"/>
  <c r="K83" i="5" l="1"/>
  <c r="H74" i="5"/>
  <c r="H133" i="1"/>
  <c r="F134" i="1" s="1"/>
  <c r="L83" i="5" l="1"/>
  <c r="N83" i="5"/>
  <c r="F75" i="5"/>
  <c r="G134" i="1"/>
  <c r="K84" i="5" l="1"/>
  <c r="G75" i="5"/>
  <c r="M75" i="5"/>
  <c r="H134" i="1"/>
  <c r="F135" i="1" s="1"/>
  <c r="L84" i="5" l="1"/>
  <c r="H75" i="5"/>
  <c r="F76" i="5" s="1"/>
  <c r="G135" i="1"/>
  <c r="N84" i="5" l="1"/>
  <c r="G76" i="5"/>
  <c r="M76" i="5"/>
  <c r="H135" i="1"/>
  <c r="F136" i="1" s="1"/>
  <c r="K85" i="5" l="1"/>
  <c r="H76" i="5"/>
  <c r="F77" i="5" s="1"/>
  <c r="L85" i="5"/>
  <c r="G136" i="1"/>
  <c r="N85" i="5" l="1"/>
  <c r="G77" i="5"/>
  <c r="M77" i="5"/>
  <c r="H136" i="1"/>
  <c r="F137" i="1" s="1"/>
  <c r="K86" i="5" l="1"/>
  <c r="L86" i="5" s="1"/>
  <c r="H77" i="5"/>
  <c r="F78" i="5" s="1"/>
  <c r="G137" i="1"/>
  <c r="F139" i="1"/>
  <c r="F138" i="1"/>
  <c r="N86" i="5" l="1"/>
  <c r="G78" i="5"/>
  <c r="M78" i="5"/>
  <c r="H137" i="1"/>
  <c r="G139" i="1"/>
  <c r="G138" i="1"/>
  <c r="K138" i="1"/>
  <c r="I138" i="1"/>
  <c r="I139" i="1" s="1"/>
  <c r="I140" i="1" s="1"/>
  <c r="F141" i="1" s="1"/>
  <c r="K87" i="5" l="1"/>
  <c r="H78" i="5"/>
  <c r="F79" i="5" s="1"/>
  <c r="F80" i="5" s="1"/>
  <c r="L87" i="5"/>
  <c r="K139" i="1"/>
  <c r="N87" i="5" l="1"/>
  <c r="G79" i="5"/>
  <c r="G80" i="5" s="1"/>
  <c r="M79" i="5"/>
  <c r="M80" i="5" s="1"/>
  <c r="F38" i="4"/>
  <c r="K88" i="5" l="1"/>
  <c r="L88" i="5" s="1"/>
  <c r="H79" i="5"/>
  <c r="F81" i="5" s="1"/>
  <c r="I38" i="4"/>
  <c r="I39" i="4" s="1"/>
  <c r="F40" i="4" s="1"/>
  <c r="G38" i="4"/>
  <c r="N88" i="5" l="1"/>
  <c r="G81" i="5"/>
  <c r="M81" i="5"/>
  <c r="K38" i="4"/>
  <c r="K89" i="5" l="1"/>
  <c r="H81" i="5"/>
  <c r="F82" i="5" s="1"/>
  <c r="L89" i="5"/>
  <c r="N89" i="5" l="1"/>
  <c r="G82" i="5"/>
  <c r="M82" i="5"/>
  <c r="K90" i="5" l="1"/>
  <c r="H82" i="5"/>
  <c r="F83" i="5" s="1"/>
  <c r="L90" i="5"/>
  <c r="N90" i="5" l="1"/>
  <c r="G83" i="5"/>
  <c r="M83" i="5"/>
  <c r="K91" i="5" l="1"/>
  <c r="H83" i="5"/>
  <c r="L91" i="5"/>
  <c r="N91" i="5" l="1"/>
  <c r="F84" i="5"/>
  <c r="K92" i="5" l="1"/>
  <c r="K93" i="5" s="1"/>
  <c r="G84" i="5"/>
  <c r="M84" i="5"/>
  <c r="L92" i="5" l="1"/>
  <c r="L93" i="5" s="1"/>
  <c r="H84" i="5"/>
  <c r="F85" i="5" s="1"/>
  <c r="N92" i="5" l="1"/>
  <c r="G85" i="5"/>
  <c r="M85" i="5"/>
  <c r="K94" i="5" l="1"/>
  <c r="H85" i="5"/>
  <c r="F86" i="5" s="1"/>
  <c r="L94" i="5"/>
  <c r="N94" i="5" l="1"/>
  <c r="G86" i="5"/>
  <c r="M86" i="5"/>
  <c r="K95" i="5" l="1"/>
  <c r="H86" i="5"/>
  <c r="F87" i="5" s="1"/>
  <c r="L95" i="5"/>
  <c r="N95" i="5" l="1"/>
  <c r="G87" i="5"/>
  <c r="M87" i="5"/>
  <c r="K96" i="5" l="1"/>
  <c r="H87" i="5"/>
  <c r="L96" i="5"/>
  <c r="N96" i="5" l="1"/>
  <c r="F88" i="5"/>
  <c r="K97" i="5" l="1"/>
  <c r="G88" i="5"/>
  <c r="M88" i="5"/>
  <c r="L97" i="5" l="1"/>
  <c r="H88" i="5"/>
  <c r="F89" i="5" s="1"/>
  <c r="N97" i="5" l="1"/>
  <c r="G89" i="5"/>
  <c r="M89" i="5"/>
  <c r="K98" i="5" l="1"/>
  <c r="H89" i="5"/>
  <c r="L98" i="5"/>
  <c r="N98" i="5" l="1"/>
  <c r="F90" i="5"/>
  <c r="K99" i="5" l="1"/>
  <c r="G90" i="5"/>
  <c r="M90" i="5"/>
  <c r="L99" i="5" l="1"/>
  <c r="H90" i="5"/>
  <c r="F91" i="5" s="1"/>
  <c r="N99" i="5" l="1"/>
  <c r="G91" i="5"/>
  <c r="M91" i="5"/>
  <c r="K100" i="5" l="1"/>
  <c r="L100" i="5" s="1"/>
  <c r="H91" i="5"/>
  <c r="N100" i="5" l="1"/>
  <c r="F92" i="5"/>
  <c r="F93" i="5" s="1"/>
  <c r="K101" i="5" l="1"/>
  <c r="G92" i="5"/>
  <c r="G93" i="5" s="1"/>
  <c r="M92" i="5"/>
  <c r="M93" i="5" s="1"/>
  <c r="L101" i="5" l="1"/>
  <c r="H92" i="5"/>
  <c r="F94" i="5" s="1"/>
  <c r="N101" i="5" l="1"/>
  <c r="G94" i="5"/>
  <c r="M94" i="5"/>
  <c r="K102" i="5" l="1"/>
  <c r="H94" i="5"/>
  <c r="F95" i="5" s="1"/>
  <c r="L102" i="5"/>
  <c r="N102" i="5" l="1"/>
  <c r="G95" i="5"/>
  <c r="M95" i="5"/>
  <c r="K103" i="5" l="1"/>
  <c r="L103" i="5" s="1"/>
  <c r="H95" i="5"/>
  <c r="F96" i="5" s="1"/>
  <c r="N103" i="5" l="1"/>
  <c r="G96" i="5"/>
  <c r="M96" i="5"/>
  <c r="K104" i="5" l="1"/>
  <c r="L104" i="5" s="1"/>
  <c r="H96" i="5"/>
  <c r="N104" i="5" l="1"/>
  <c r="F97" i="5"/>
  <c r="K105" i="5" l="1"/>
  <c r="K106" i="5" s="1"/>
  <c r="G97" i="5"/>
  <c r="M97" i="5"/>
  <c r="L105" i="5" l="1"/>
  <c r="L106" i="5" s="1"/>
  <c r="H97" i="5"/>
  <c r="F98" i="5" s="1"/>
  <c r="N105" i="5" l="1"/>
  <c r="G98" i="5"/>
  <c r="M98" i="5"/>
  <c r="K107" i="5" l="1"/>
  <c r="H98" i="5"/>
  <c r="L107" i="5"/>
  <c r="N107" i="5" l="1"/>
  <c r="F99" i="5"/>
  <c r="K108" i="5" l="1"/>
  <c r="G99" i="5"/>
  <c r="M99" i="5"/>
  <c r="L108" i="5" l="1"/>
  <c r="H99" i="5"/>
  <c r="F100" i="5" s="1"/>
  <c r="N108" i="5" l="1"/>
  <c r="G100" i="5"/>
  <c r="M100" i="5"/>
  <c r="K109" i="5" l="1"/>
  <c r="H100" i="5"/>
  <c r="L109" i="5" l="1"/>
  <c r="N109" i="5"/>
  <c r="F101" i="5"/>
  <c r="K110" i="5" l="1"/>
  <c r="G101" i="5"/>
  <c r="M101" i="5"/>
  <c r="L110" i="5" l="1"/>
  <c r="H101" i="5"/>
  <c r="N110" i="5" l="1"/>
  <c r="F102" i="5"/>
  <c r="K111" i="5" l="1"/>
  <c r="G102" i="5"/>
  <c r="M102" i="5"/>
  <c r="L111" i="5" l="1"/>
  <c r="H102" i="5"/>
  <c r="F103" i="5" s="1"/>
  <c r="N111" i="5" l="1"/>
  <c r="G103" i="5"/>
  <c r="M103" i="5"/>
  <c r="K112" i="5" l="1"/>
  <c r="H103" i="5"/>
  <c r="F104" i="5" s="1"/>
  <c r="L112" i="5"/>
  <c r="N112" i="5" l="1"/>
  <c r="G104" i="5"/>
  <c r="M104" i="5"/>
  <c r="K113" i="5" l="1"/>
  <c r="H104" i="5"/>
  <c r="L113" i="5"/>
  <c r="N113" i="5" l="1"/>
  <c r="F105" i="5"/>
  <c r="F106" i="5" s="1"/>
  <c r="K114" i="5" l="1"/>
  <c r="G105" i="5"/>
  <c r="G106" i="5" s="1"/>
  <c r="M105" i="5"/>
  <c r="M106" i="5" s="1"/>
  <c r="L114" i="5" l="1"/>
  <c r="H105" i="5"/>
  <c r="N114" i="5" l="1"/>
  <c r="F107" i="5"/>
  <c r="K115" i="5" l="1"/>
  <c r="G107" i="5"/>
  <c r="M107" i="5"/>
  <c r="L115" i="5" l="1"/>
  <c r="H107" i="5"/>
  <c r="N115" i="5" l="1"/>
  <c r="F108" i="5"/>
  <c r="K116" i="5" l="1"/>
  <c r="G108" i="5"/>
  <c r="M108" i="5"/>
  <c r="L116" i="5" l="1"/>
  <c r="H108" i="5"/>
  <c r="F109" i="5" s="1"/>
  <c r="N116" i="5" l="1"/>
  <c r="G109" i="5"/>
  <c r="M109" i="5"/>
  <c r="K117" i="5" l="1"/>
  <c r="H109" i="5"/>
  <c r="L117" i="5"/>
  <c r="N117" i="5" l="1"/>
  <c r="F110" i="5"/>
  <c r="K118" i="5" l="1"/>
  <c r="K119" i="5" s="1"/>
  <c r="G110" i="5"/>
  <c r="M110" i="5"/>
  <c r="L118" i="5" l="1"/>
  <c r="L119" i="5" s="1"/>
  <c r="H110" i="5"/>
  <c r="N118" i="5" l="1"/>
  <c r="F111" i="5"/>
  <c r="K120" i="5" l="1"/>
  <c r="G111" i="5"/>
  <c r="M111" i="5"/>
  <c r="L120" i="5" l="1"/>
  <c r="H111" i="5"/>
  <c r="F112" i="5" s="1"/>
  <c r="N120" i="5" l="1"/>
  <c r="G112" i="5"/>
  <c r="M112" i="5"/>
  <c r="K121" i="5" l="1"/>
  <c r="H112" i="5"/>
  <c r="F113" i="5" s="1"/>
  <c r="L121" i="5" l="1"/>
  <c r="N121" i="5"/>
  <c r="G113" i="5"/>
  <c r="M113" i="5"/>
  <c r="K122" i="5" l="1"/>
  <c r="H113" i="5"/>
  <c r="F114" i="5" s="1"/>
  <c r="L122" i="5"/>
  <c r="N122" i="5" l="1"/>
  <c r="G114" i="5"/>
  <c r="M114" i="5"/>
  <c r="K123" i="5" l="1"/>
  <c r="L123" i="5" s="1"/>
  <c r="H114" i="5"/>
  <c r="F115" i="5" s="1"/>
  <c r="N123" i="5" l="1"/>
  <c r="G115" i="5"/>
  <c r="M115" i="5"/>
  <c r="K124" i="5" l="1"/>
  <c r="H115" i="5"/>
  <c r="F116" i="5" s="1"/>
  <c r="L124" i="5"/>
  <c r="N124" i="5" l="1"/>
  <c r="G116" i="5"/>
  <c r="M116" i="5"/>
  <c r="K125" i="5" l="1"/>
  <c r="H116" i="5"/>
  <c r="F117" i="5" s="1"/>
  <c r="L125" i="5"/>
  <c r="N125" i="5" l="1"/>
  <c r="G117" i="5"/>
  <c r="M117" i="5"/>
  <c r="K126" i="5" l="1"/>
  <c r="H117" i="5"/>
  <c r="L126" i="5"/>
  <c r="N126" i="5" l="1"/>
  <c r="F118" i="5"/>
  <c r="F119" i="5" s="1"/>
  <c r="K127" i="5" l="1"/>
  <c r="G118" i="5"/>
  <c r="G119" i="5" s="1"/>
  <c r="M118" i="5"/>
  <c r="M119" i="5" s="1"/>
  <c r="L127" i="5" l="1"/>
  <c r="H118" i="5"/>
  <c r="F120" i="5" s="1"/>
  <c r="N127" i="5" l="1"/>
  <c r="G120" i="5"/>
  <c r="M120" i="5"/>
  <c r="K128" i="5" l="1"/>
  <c r="H120" i="5"/>
  <c r="F121" i="5" s="1"/>
  <c r="L128" i="5"/>
  <c r="N128" i="5" l="1"/>
  <c r="G121" i="5"/>
  <c r="M121" i="5"/>
  <c r="K129" i="5" l="1"/>
  <c r="L129" i="5" s="1"/>
  <c r="H121" i="5"/>
  <c r="F122" i="5" s="1"/>
  <c r="N129" i="5" l="1"/>
  <c r="G122" i="5"/>
  <c r="M122" i="5"/>
  <c r="K130" i="5" l="1"/>
  <c r="H122" i="5"/>
  <c r="L130" i="5"/>
  <c r="N130" i="5" l="1"/>
  <c r="F123" i="5"/>
  <c r="K131" i="5" l="1"/>
  <c r="K132" i="5" s="1"/>
  <c r="G123" i="5"/>
  <c r="M123" i="5"/>
  <c r="L131" i="5" l="1"/>
  <c r="L132" i="5" s="1"/>
  <c r="H123" i="5"/>
  <c r="N131" i="5" l="1"/>
  <c r="F124" i="5"/>
  <c r="K133" i="5" l="1"/>
  <c r="G124" i="5"/>
  <c r="M124" i="5"/>
  <c r="L133" i="5" l="1"/>
  <c r="H124" i="5"/>
  <c r="F125" i="5" s="1"/>
  <c r="N133" i="5" l="1"/>
  <c r="G125" i="5"/>
  <c r="M125" i="5"/>
  <c r="K134" i="5" l="1"/>
  <c r="H125" i="5"/>
  <c r="L134" i="5" l="1"/>
  <c r="N134" i="5"/>
  <c r="F126" i="5"/>
  <c r="K135" i="5" l="1"/>
  <c r="G126" i="5"/>
  <c r="M126" i="5"/>
  <c r="L135" i="5" l="1"/>
  <c r="H126" i="5"/>
  <c r="F127" i="5" s="1"/>
  <c r="N135" i="5" l="1"/>
  <c r="G127" i="5"/>
  <c r="M127" i="5"/>
  <c r="K136" i="5" l="1"/>
  <c r="H127" i="5"/>
  <c r="F128" i="5" s="1"/>
  <c r="L136" i="5"/>
  <c r="N136" i="5" l="1"/>
  <c r="G128" i="5"/>
  <c r="M128" i="5"/>
  <c r="K137" i="5" l="1"/>
  <c r="H128" i="5"/>
  <c r="F129" i="5" s="1"/>
  <c r="L137" i="5"/>
  <c r="N137" i="5" l="1"/>
  <c r="G129" i="5"/>
  <c r="M129" i="5"/>
  <c r="K138" i="5" l="1"/>
  <c r="H129" i="5"/>
  <c r="F130" i="5" s="1"/>
  <c r="L138" i="5"/>
  <c r="N138" i="5" l="1"/>
  <c r="G130" i="5"/>
  <c r="M130" i="5"/>
  <c r="K139" i="5" l="1"/>
  <c r="H130" i="5"/>
  <c r="F131" i="5" s="1"/>
  <c r="F132" i="5" s="1"/>
  <c r="L139" i="5"/>
  <c r="N139" i="5" l="1"/>
  <c r="G131" i="5"/>
  <c r="G132" i="5" s="1"/>
  <c r="M131" i="5"/>
  <c r="M132" i="5" s="1"/>
  <c r="K140" i="5" l="1"/>
  <c r="L140" i="5" s="1"/>
  <c r="H131" i="5"/>
  <c r="F133" i="5" s="1"/>
  <c r="N140" i="5" l="1"/>
  <c r="G133" i="5"/>
  <c r="M133" i="5"/>
  <c r="K141" i="5" l="1"/>
  <c r="H133" i="5"/>
  <c r="F134" i="5" s="1"/>
  <c r="L141" i="5"/>
  <c r="N141" i="5" l="1"/>
  <c r="G134" i="5"/>
  <c r="M134" i="5"/>
  <c r="K142" i="5" l="1"/>
  <c r="H134" i="5"/>
  <c r="L142" i="5"/>
  <c r="N142" i="5" l="1"/>
  <c r="F135" i="5"/>
  <c r="K143" i="5" l="1"/>
  <c r="G135" i="5"/>
  <c r="M135" i="5"/>
  <c r="L143" i="5" l="1"/>
  <c r="H135" i="5"/>
  <c r="N143" i="5" l="1"/>
  <c r="F136" i="5"/>
  <c r="K144" i="5" l="1"/>
  <c r="K145" i="5" s="1"/>
  <c r="G136" i="5"/>
  <c r="M136" i="5"/>
  <c r="L144" i="5" l="1"/>
  <c r="L145" i="5" s="1"/>
  <c r="H136" i="5"/>
  <c r="F137" i="5" s="1"/>
  <c r="N144" i="5" l="1"/>
  <c r="G137" i="5"/>
  <c r="M137" i="5"/>
  <c r="K146" i="5" l="1"/>
  <c r="H137" i="5"/>
  <c r="F138" i="5" s="1"/>
  <c r="L146" i="5"/>
  <c r="N146" i="5" l="1"/>
  <c r="G138" i="5"/>
  <c r="M138" i="5"/>
  <c r="K147" i="5" l="1"/>
  <c r="H138" i="5"/>
  <c r="F139" i="5" s="1"/>
  <c r="L147" i="5"/>
  <c r="N147" i="5" l="1"/>
  <c r="G139" i="5"/>
  <c r="M139" i="5"/>
  <c r="K148" i="5" l="1"/>
  <c r="H139" i="5"/>
  <c r="L148" i="5"/>
  <c r="N148" i="5" l="1"/>
  <c r="F140" i="5"/>
  <c r="K149" i="5" l="1"/>
  <c r="G140" i="5"/>
  <c r="M140" i="5"/>
  <c r="L149" i="5" l="1"/>
  <c r="H140" i="5"/>
  <c r="F141" i="5" s="1"/>
  <c r="N149" i="5" l="1"/>
  <c r="G141" i="5"/>
  <c r="M141" i="5"/>
  <c r="K150" i="5" l="1"/>
  <c r="L150" i="5" s="1"/>
  <c r="H141" i="5"/>
  <c r="N150" i="5" l="1"/>
  <c r="F142" i="5"/>
  <c r="K151" i="5" l="1"/>
  <c r="G142" i="5"/>
  <c r="M142" i="5"/>
  <c r="L151" i="5" l="1"/>
  <c r="H142" i="5"/>
  <c r="N151" i="5" l="1"/>
  <c r="F143" i="5"/>
  <c r="K152" i="5" l="1"/>
  <c r="G143" i="5"/>
  <c r="M143" i="5"/>
  <c r="L152" i="5" l="1"/>
  <c r="H143" i="5"/>
  <c r="N152" i="5" l="1"/>
  <c r="F144" i="5"/>
  <c r="F145" i="5" s="1"/>
  <c r="K153" i="5" l="1"/>
  <c r="G144" i="5"/>
  <c r="G145" i="5" s="1"/>
  <c r="M144" i="5"/>
  <c r="M145" i="5" s="1"/>
  <c r="L153" i="5" l="1"/>
  <c r="H144" i="5"/>
  <c r="F146" i="5" s="1"/>
  <c r="N153" i="5" l="1"/>
  <c r="G146" i="5"/>
  <c r="M146" i="5"/>
  <c r="K154" i="5" l="1"/>
  <c r="L154" i="5" s="1"/>
  <c r="H146" i="5"/>
  <c r="F147" i="5" s="1"/>
  <c r="N154" i="5" l="1"/>
  <c r="G147" i="5"/>
  <c r="M147" i="5"/>
  <c r="K155" i="5" l="1"/>
  <c r="H147" i="5"/>
  <c r="F148" i="5" s="1"/>
  <c r="L155" i="5"/>
  <c r="N155" i="5" l="1"/>
  <c r="G148" i="5"/>
  <c r="M148" i="5"/>
  <c r="K156" i="5" l="1"/>
  <c r="H148" i="5"/>
  <c r="F149" i="5" s="1"/>
  <c r="L156" i="5"/>
  <c r="N156" i="5" l="1"/>
  <c r="G149" i="5"/>
  <c r="M149" i="5"/>
  <c r="K157" i="5" l="1"/>
  <c r="K158" i="5" s="1"/>
  <c r="H149" i="5"/>
  <c r="F150" i="5" s="1"/>
  <c r="L157" i="5"/>
  <c r="L158" i="5" s="1"/>
  <c r="N157" i="5" l="1"/>
  <c r="G150" i="5"/>
  <c r="M150" i="5"/>
  <c r="K159" i="5" l="1"/>
  <c r="H150" i="5"/>
  <c r="L159" i="5"/>
  <c r="N159" i="5" l="1"/>
  <c r="F151" i="5"/>
  <c r="K160" i="5" l="1"/>
  <c r="G151" i="5"/>
  <c r="M151" i="5"/>
  <c r="L160" i="5" l="1"/>
  <c r="H151" i="5"/>
  <c r="F152" i="5" s="1"/>
  <c r="N160" i="5" l="1"/>
  <c r="G152" i="5"/>
  <c r="M152" i="5"/>
  <c r="K161" i="5" l="1"/>
  <c r="H152" i="5"/>
  <c r="L161" i="5"/>
  <c r="N161" i="5" l="1"/>
  <c r="F153" i="5"/>
  <c r="K162" i="5" l="1"/>
  <c r="G153" i="5"/>
  <c r="M153" i="5"/>
  <c r="L162" i="5" l="1"/>
  <c r="H153" i="5"/>
  <c r="F154" i="5" s="1"/>
  <c r="N162" i="5" l="1"/>
  <c r="G154" i="5"/>
  <c r="M154" i="5"/>
  <c r="K163" i="5" l="1"/>
  <c r="H154" i="5"/>
  <c r="F155" i="5" s="1"/>
  <c r="L163" i="5"/>
  <c r="N163" i="5" l="1"/>
  <c r="G155" i="5"/>
  <c r="M155" i="5"/>
  <c r="K164" i="5" l="1"/>
  <c r="L164" i="5" s="1"/>
  <c r="H155" i="5"/>
  <c r="F156" i="5" s="1"/>
  <c r="N164" i="5" l="1"/>
  <c r="G156" i="5"/>
  <c r="M156" i="5"/>
  <c r="K165" i="5" l="1"/>
  <c r="H156" i="5"/>
  <c r="F157" i="5" s="1"/>
  <c r="F158" i="5" s="1"/>
  <c r="L165" i="5"/>
  <c r="N165" i="5" l="1"/>
  <c r="G157" i="5"/>
  <c r="G158" i="5" s="1"/>
  <c r="M157" i="5"/>
  <c r="M158" i="5" s="1"/>
  <c r="K166" i="5" l="1"/>
  <c r="H157" i="5"/>
  <c r="F159" i="5" s="1"/>
  <c r="L166" i="5"/>
  <c r="N166" i="5" l="1"/>
  <c r="G159" i="5"/>
  <c r="M159" i="5"/>
  <c r="K167" i="5" l="1"/>
  <c r="H159" i="5"/>
  <c r="F160" i="5" s="1"/>
  <c r="L167" i="5"/>
  <c r="N167" i="5" l="1"/>
  <c r="G160" i="5"/>
  <c r="M160" i="5"/>
  <c r="K168" i="5" l="1"/>
  <c r="H160" i="5"/>
  <c r="F161" i="5" s="1"/>
  <c r="L168" i="5"/>
  <c r="N168" i="5" l="1"/>
  <c r="L170" i="5"/>
  <c r="L169" i="5"/>
  <c r="K170" i="5"/>
  <c r="K169" i="5"/>
  <c r="G161" i="5"/>
  <c r="M161" i="5"/>
  <c r="H161" i="5" l="1"/>
  <c r="F162" i="5"/>
  <c r="G162" i="5" l="1"/>
  <c r="H162" i="5" s="1"/>
  <c r="F163" i="5" s="1"/>
  <c r="M162" i="5"/>
  <c r="G163" i="5" l="1"/>
  <c r="H163" i="5" s="1"/>
  <c r="F164" i="5" s="1"/>
  <c r="M163" i="5"/>
  <c r="G164" i="5" l="1"/>
  <c r="H164" i="5" s="1"/>
  <c r="F165" i="5" s="1"/>
  <c r="M164" i="5"/>
  <c r="G165" i="5" l="1"/>
  <c r="H165" i="5" s="1"/>
  <c r="F166" i="5" s="1"/>
  <c r="M165" i="5"/>
  <c r="G166" i="5" l="1"/>
  <c r="H166" i="5" s="1"/>
  <c r="F167" i="5" s="1"/>
  <c r="M166" i="5"/>
  <c r="G167" i="5" l="1"/>
  <c r="H167" i="5" s="1"/>
  <c r="F168" i="5" s="1"/>
  <c r="M167" i="5"/>
  <c r="F170" i="5" l="1"/>
  <c r="F169" i="5"/>
  <c r="G168" i="5"/>
  <c r="M168" i="5"/>
  <c r="M170" i="5" l="1"/>
  <c r="M169" i="5"/>
  <c r="H168" i="5"/>
  <c r="G170" i="5"/>
  <c r="G169" i="5"/>
</calcChain>
</file>

<file path=xl/sharedStrings.xml><?xml version="1.0" encoding="utf-8"?>
<sst xmlns="http://schemas.openxmlformats.org/spreadsheetml/2006/main" count="91" uniqueCount="47">
  <si>
    <t>P</t>
  </si>
  <si>
    <t>I</t>
  </si>
  <si>
    <t>EMI</t>
  </si>
  <si>
    <t>T</t>
  </si>
  <si>
    <t>Total Amount Paid</t>
  </si>
  <si>
    <t>Month</t>
  </si>
  <si>
    <t>Interest Paid</t>
  </si>
  <si>
    <t>P Paid</t>
  </si>
  <si>
    <t>Remaining P</t>
  </si>
  <si>
    <t>Date</t>
  </si>
  <si>
    <t>Year</t>
  </si>
  <si>
    <t>2011 Total</t>
  </si>
  <si>
    <t>2012 Total</t>
  </si>
  <si>
    <t>2013 Total</t>
  </si>
  <si>
    <t>2014 Total</t>
  </si>
  <si>
    <t>2015 Total</t>
  </si>
  <si>
    <t>2016 Total</t>
  </si>
  <si>
    <t>2017 Total</t>
  </si>
  <si>
    <t>2018 Total</t>
  </si>
  <si>
    <t>2019 Total</t>
  </si>
  <si>
    <t>2020 Total</t>
  </si>
  <si>
    <t>2021 Total</t>
  </si>
  <si>
    <t>Grand Total</t>
  </si>
  <si>
    <t>Tax saved in principal</t>
  </si>
  <si>
    <t>Tax in interest</t>
  </si>
  <si>
    <t xml:space="preserve">I could have saved more tax </t>
  </si>
  <si>
    <t>-ve value means I paid extra interest than it could be considered for tax</t>
  </si>
  <si>
    <t>Money I saved in tax</t>
  </si>
  <si>
    <t>Extra from my pocket</t>
  </si>
  <si>
    <t>EMI = [(p*r) (1+r)^n ] / [ (1+r)^n – 1 ]</t>
  </si>
  <si>
    <t>n = log(E/(E-(p*r)), 1+r) 
Note: 1 + r is the base for the log</t>
  </si>
  <si>
    <t>E</t>
  </si>
  <si>
    <t>Start</t>
  </si>
  <si>
    <t>EMI2</t>
  </si>
  <si>
    <t>Interest2</t>
  </si>
  <si>
    <t>P2</t>
  </si>
  <si>
    <t>Deposited</t>
  </si>
  <si>
    <t>Saved</t>
  </si>
  <si>
    <t>2022 Total</t>
  </si>
  <si>
    <t>2023 Total</t>
  </si>
  <si>
    <t>2024 Total</t>
  </si>
  <si>
    <t>2025 Total</t>
  </si>
  <si>
    <t>2026 Total</t>
  </si>
  <si>
    <t>2027 Total</t>
  </si>
  <si>
    <t>2028 Total</t>
  </si>
  <si>
    <t>2029 Total</t>
  </si>
  <si>
    <t>2030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</si>
</sst>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3" x14ac:knownFonts="1"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3"/>
      <color rgb="FF555555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0" fontId="0" fillId="0" borderId="0" xfId="0" applyNumberFormat="1"/>
    <xf numFmtId="2" fontId="0" fillId="0" borderId="0" xfId="0" applyNumberFormat="1"/>
    <xf numFmtId="0" fontId="0" fillId="0" borderId="0" xfId="0" applyNumberFormat="1"/>
    <xf numFmtId="15" fontId="0" fillId="0" borderId="0" xfId="0" applyNumberFormat="1"/>
    <xf numFmtId="4" fontId="0" fillId="0" borderId="0" xfId="0" applyNumberFormat="1"/>
    <xf numFmtId="164" fontId="0" fillId="0" borderId="0" xfId="0" applyNumberFormat="1"/>
    <xf numFmtId="2" fontId="1" fillId="0" borderId="0" xfId="0" applyNumberFormat="1" applyFont="1"/>
    <xf numFmtId="0" fontId="1" fillId="0" borderId="0" xfId="0" applyFont="1"/>
    <xf numFmtId="2" fontId="0" fillId="0" borderId="0" xfId="0" quotePrefix="1" applyNumberFormat="1"/>
    <xf numFmtId="2" fontId="0" fillId="0" borderId="0" xfId="0" applyNumberFormat="1" applyAlignment="1">
      <alignment wrapText="1"/>
    </xf>
    <xf numFmtId="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1"/>
  <sheetViews>
    <sheetView workbookViewId="0">
      <pane ySplit="1680" activePane="bottomLeft"/>
      <selection activeCell="J2" sqref="J2"/>
      <selection pane="bottomLeft" activeCell="F28" sqref="F28"/>
    </sheetView>
  </sheetViews>
  <sheetFormatPr baseColWidth="10" defaultColWidth="9" defaultRowHeight="12" outlineLevelRow="2" x14ac:dyDescent="0.15"/>
  <cols>
    <col min="1" max="1" width="10.3984375" bestFit="1" customWidth="1"/>
    <col min="2" max="2" width="15.19921875" bestFit="1" customWidth="1"/>
    <col min="3" max="3" width="18.19921875" bestFit="1" customWidth="1"/>
    <col min="4" max="4" width="12.796875" style="2" bestFit="1" customWidth="1"/>
    <col min="5" max="6" width="16.796875" style="2" bestFit="1" customWidth="1"/>
    <col min="7" max="7" width="19" style="3" bestFit="1" customWidth="1"/>
    <col min="8" max="8" width="12.3984375" style="2" bestFit="1" customWidth="1"/>
    <col min="9" max="9" width="33.3984375" style="2" bestFit="1" customWidth="1"/>
    <col min="10" max="10" width="35.3984375" style="2" customWidth="1"/>
    <col min="11" max="11" width="41.19921875" style="2" customWidth="1"/>
    <col min="12" max="12" width="9.3984375" style="2"/>
  </cols>
  <sheetData>
    <row r="1" spans="1:11" ht="24" x14ac:dyDescent="0.15">
      <c r="A1" t="s">
        <v>0</v>
      </c>
      <c r="B1">
        <v>2400000</v>
      </c>
      <c r="E1" s="2" t="s">
        <v>31</v>
      </c>
      <c r="I1" s="2" t="s">
        <v>29</v>
      </c>
      <c r="J1" s="10" t="s">
        <v>30</v>
      </c>
    </row>
    <row r="2" spans="1:11" x14ac:dyDescent="0.15">
      <c r="A2" t="s">
        <v>1</v>
      </c>
      <c r="B2">
        <v>9.0500000000000007</v>
      </c>
      <c r="C2">
        <f>B2/12/100</f>
        <v>7.5416666666666679E-3</v>
      </c>
      <c r="I2" s="2">
        <f>((B1*C2) *POWER(1+ C2,B3))/(POWER(1+C2,B3)-1)</f>
        <v>30467.167342382454</v>
      </c>
      <c r="J2" s="2">
        <f>LOG(E5/(E5-(B1*C2)),1+C2)</f>
        <v>120.00000000000173</v>
      </c>
    </row>
    <row r="3" spans="1:11" x14ac:dyDescent="0.15">
      <c r="A3" t="s">
        <v>3</v>
      </c>
      <c r="B3">
        <v>120</v>
      </c>
    </row>
    <row r="4" spans="1:11" x14ac:dyDescent="0.15">
      <c r="I4" s="2">
        <f>LOG((30467.17/(30467.17-(B1*C2))),1+C2)</f>
        <v>119.9999830084157</v>
      </c>
    </row>
    <row r="5" spans="1:11" x14ac:dyDescent="0.15">
      <c r="A5" t="s">
        <v>2</v>
      </c>
      <c r="B5" s="5">
        <f>PMT($C$2,$B$3,$B$1)</f>
        <v>-30467.16734238217</v>
      </c>
      <c r="C5">
        <v>29372.8740438963</v>
      </c>
      <c r="E5" s="5">
        <f>-B5</f>
        <v>30467.16734238217</v>
      </c>
    </row>
    <row r="6" spans="1:11" x14ac:dyDescent="0.15">
      <c r="K6" s="9" t="s">
        <v>26</v>
      </c>
    </row>
    <row r="7" spans="1:11" x14ac:dyDescent="0.15">
      <c r="A7" s="2" t="s">
        <v>9</v>
      </c>
      <c r="B7" t="s">
        <v>10</v>
      </c>
      <c r="C7" t="s">
        <v>5</v>
      </c>
      <c r="D7" t="s">
        <v>2</v>
      </c>
      <c r="E7" t="s">
        <v>4</v>
      </c>
      <c r="F7" s="2" t="s">
        <v>6</v>
      </c>
      <c r="G7" s="2" t="s">
        <v>7</v>
      </c>
      <c r="H7" s="2" t="s">
        <v>8</v>
      </c>
      <c r="I7" s="2" t="s">
        <v>24</v>
      </c>
      <c r="J7" s="2" t="s">
        <v>23</v>
      </c>
      <c r="K7" s="2" t="s">
        <v>25</v>
      </c>
    </row>
    <row r="8" spans="1:11" outlineLevel="2" x14ac:dyDescent="0.15">
      <c r="A8" s="4">
        <v>40725</v>
      </c>
      <c r="B8">
        <f>YEAR(A8)</f>
        <v>2011</v>
      </c>
      <c r="C8">
        <v>1</v>
      </c>
      <c r="D8" s="1">
        <f>$B$5</f>
        <v>-30467.16734238217</v>
      </c>
      <c r="E8" s="1">
        <f>D8</f>
        <v>-30467.16734238217</v>
      </c>
      <c r="F8" s="2">
        <f>B1*C2</f>
        <v>18100.000000000004</v>
      </c>
      <c r="G8" s="6">
        <f>-D8-F8</f>
        <v>12367.167342382167</v>
      </c>
      <c r="H8" s="2">
        <f>B1-G8</f>
        <v>2387632.832657618</v>
      </c>
    </row>
    <row r="9" spans="1:11" outlineLevel="2" x14ac:dyDescent="0.15">
      <c r="A9" s="4">
        <v>40756</v>
      </c>
      <c r="B9">
        <f t="shared" ref="B9:B77" si="0">YEAR(A9)</f>
        <v>2011</v>
      </c>
      <c r="C9">
        <v>2</v>
      </c>
      <c r="D9" s="1">
        <f t="shared" ref="D9:D77" si="1">$B$5</f>
        <v>-30467.16734238217</v>
      </c>
      <c r="E9" s="1">
        <f>D9+E8</f>
        <v>-60934.334684764341</v>
      </c>
      <c r="F9" s="2">
        <f>H8*$C$2</f>
        <v>18006.730946292872</v>
      </c>
      <c r="G9" s="6">
        <f>-D9-F9</f>
        <v>12460.436396089299</v>
      </c>
      <c r="H9" s="2">
        <f>H8-G9</f>
        <v>2375172.3962615286</v>
      </c>
    </row>
    <row r="10" spans="1:11" outlineLevel="2" x14ac:dyDescent="0.15">
      <c r="A10" s="4">
        <v>40787</v>
      </c>
      <c r="B10">
        <f t="shared" si="0"/>
        <v>2011</v>
      </c>
      <c r="C10">
        <v>3</v>
      </c>
      <c r="D10" s="1">
        <f t="shared" si="1"/>
        <v>-30467.16734238217</v>
      </c>
      <c r="E10" s="1">
        <f t="shared" ref="E10:E78" si="2">D10+E9</f>
        <v>-91401.502027146518</v>
      </c>
      <c r="F10" s="2">
        <f t="shared" ref="F10:F78" si="3">H9*$C$2</f>
        <v>17912.758488472366</v>
      </c>
      <c r="G10" s="6">
        <f t="shared" ref="G10:G78" si="4">-D10-F10</f>
        <v>12554.408853909805</v>
      </c>
      <c r="H10" s="2">
        <f t="shared" ref="H10:H78" si="5">H9-G10</f>
        <v>2362617.9874076187</v>
      </c>
    </row>
    <row r="11" spans="1:11" outlineLevel="2" x14ac:dyDescent="0.15">
      <c r="A11" s="4">
        <v>40817</v>
      </c>
      <c r="B11">
        <f t="shared" si="0"/>
        <v>2011</v>
      </c>
      <c r="C11">
        <v>4</v>
      </c>
      <c r="D11" s="1">
        <f t="shared" si="1"/>
        <v>-30467.16734238217</v>
      </c>
      <c r="E11" s="1">
        <f t="shared" si="2"/>
        <v>-121868.66936952868</v>
      </c>
      <c r="F11" s="2">
        <f t="shared" si="3"/>
        <v>17818.077321699126</v>
      </c>
      <c r="G11" s="6">
        <f t="shared" si="4"/>
        <v>12649.090020683045</v>
      </c>
      <c r="H11" s="2">
        <f t="shared" si="5"/>
        <v>2349968.8973869355</v>
      </c>
    </row>
    <row r="12" spans="1:11" outlineLevel="2" x14ac:dyDescent="0.15">
      <c r="A12" s="4">
        <v>40848</v>
      </c>
      <c r="B12">
        <f t="shared" si="0"/>
        <v>2011</v>
      </c>
      <c r="C12">
        <v>5</v>
      </c>
      <c r="D12" s="1">
        <f t="shared" si="1"/>
        <v>-30467.16734238217</v>
      </c>
      <c r="E12" s="1">
        <f t="shared" si="2"/>
        <v>-152335.83671191084</v>
      </c>
      <c r="F12" s="2">
        <f t="shared" si="3"/>
        <v>17722.682101126476</v>
      </c>
      <c r="G12" s="6">
        <f t="shared" si="4"/>
        <v>12744.485241255694</v>
      </c>
      <c r="H12" s="2">
        <f t="shared" si="5"/>
        <v>2337224.4121456798</v>
      </c>
    </row>
    <row r="13" spans="1:11" outlineLevel="2" x14ac:dyDescent="0.15">
      <c r="A13" s="4">
        <v>40878</v>
      </c>
      <c r="B13">
        <f t="shared" si="0"/>
        <v>2011</v>
      </c>
      <c r="C13">
        <v>6</v>
      </c>
      <c r="D13" s="1">
        <f t="shared" si="1"/>
        <v>-30467.16734238217</v>
      </c>
      <c r="E13" s="1">
        <f t="shared" si="2"/>
        <v>-182803.00405429301</v>
      </c>
      <c r="F13" s="2">
        <f t="shared" si="3"/>
        <v>17626.567441598672</v>
      </c>
      <c r="G13" s="6">
        <f t="shared" si="4"/>
        <v>12840.599900783498</v>
      </c>
      <c r="H13" s="2">
        <f t="shared" si="5"/>
        <v>2324383.8122448963</v>
      </c>
    </row>
    <row r="14" spans="1:11" outlineLevel="1" x14ac:dyDescent="0.15">
      <c r="A14" s="4"/>
      <c r="B14" s="7" t="s">
        <v>11</v>
      </c>
      <c r="D14" s="1"/>
      <c r="E14" s="1"/>
      <c r="F14" s="2">
        <f>SUBTOTAL(9,F8:F13)</f>
        <v>107186.81629918951</v>
      </c>
      <c r="G14" s="6">
        <f>SUBTOTAL(9,G8:G13)</f>
        <v>75616.187755103514</v>
      </c>
      <c r="I14" s="2">
        <f>IF(F14&lt;150000,F14, 150000)</f>
        <v>107186.81629918951</v>
      </c>
      <c r="J14" s="2">
        <v>30000</v>
      </c>
      <c r="K14" s="2">
        <f>150000-F14</f>
        <v>42813.183700810492</v>
      </c>
    </row>
    <row r="15" spans="1:11" outlineLevel="2" x14ac:dyDescent="0.15">
      <c r="A15" s="4">
        <v>40909</v>
      </c>
      <c r="B15">
        <f t="shared" si="0"/>
        <v>2012</v>
      </c>
      <c r="C15">
        <v>7</v>
      </c>
      <c r="D15" s="1">
        <f t="shared" si="1"/>
        <v>-30467.16734238217</v>
      </c>
      <c r="E15" s="1">
        <f>D15+E13</f>
        <v>-213270.17139667517</v>
      </c>
      <c r="F15" s="2">
        <f>H13*$C$2</f>
        <v>17529.727917346929</v>
      </c>
      <c r="G15" s="6">
        <f t="shared" si="4"/>
        <v>12937.439425035242</v>
      </c>
      <c r="H15" s="2">
        <f>H13-G15</f>
        <v>2311446.3728198609</v>
      </c>
    </row>
    <row r="16" spans="1:11" outlineLevel="2" x14ac:dyDescent="0.15">
      <c r="A16" s="4">
        <v>40940</v>
      </c>
      <c r="B16">
        <f t="shared" si="0"/>
        <v>2012</v>
      </c>
      <c r="C16">
        <v>8</v>
      </c>
      <c r="D16" s="1">
        <f t="shared" si="1"/>
        <v>-30467.16734238217</v>
      </c>
      <c r="E16" s="1">
        <f t="shared" si="2"/>
        <v>-243737.33873905733</v>
      </c>
      <c r="F16" s="2">
        <f t="shared" si="3"/>
        <v>17432.15806168312</v>
      </c>
      <c r="G16" s="6">
        <f t="shared" si="4"/>
        <v>13035.009280699051</v>
      </c>
      <c r="H16" s="2">
        <f t="shared" si="5"/>
        <v>2298411.3635391621</v>
      </c>
    </row>
    <row r="17" spans="1:11" outlineLevel="2" x14ac:dyDescent="0.15">
      <c r="A17" s="4">
        <v>40969</v>
      </c>
      <c r="B17">
        <f t="shared" si="0"/>
        <v>2012</v>
      </c>
      <c r="C17">
        <v>9</v>
      </c>
      <c r="D17" s="1">
        <f t="shared" si="1"/>
        <v>-30467.16734238217</v>
      </c>
      <c r="E17" s="1">
        <f t="shared" si="2"/>
        <v>-274204.5060814395</v>
      </c>
      <c r="F17" s="2">
        <f t="shared" si="3"/>
        <v>17333.852366691182</v>
      </c>
      <c r="G17" s="6">
        <f t="shared" si="4"/>
        <v>13133.314975690988</v>
      </c>
      <c r="H17" s="2">
        <f t="shared" si="5"/>
        <v>2285278.0485634711</v>
      </c>
    </row>
    <row r="18" spans="1:11" outlineLevel="2" x14ac:dyDescent="0.15">
      <c r="A18" s="4">
        <v>41000</v>
      </c>
      <c r="B18">
        <f t="shared" si="0"/>
        <v>2012</v>
      </c>
      <c r="C18">
        <v>10</v>
      </c>
      <c r="D18" s="1">
        <f t="shared" si="1"/>
        <v>-30467.16734238217</v>
      </c>
      <c r="E18" s="1">
        <f t="shared" si="2"/>
        <v>-304671.67342382169</v>
      </c>
      <c r="F18" s="2">
        <f t="shared" si="3"/>
        <v>17234.805282916179</v>
      </c>
      <c r="G18" s="6">
        <f t="shared" si="4"/>
        <v>13232.362059465991</v>
      </c>
      <c r="H18" s="2">
        <f t="shared" si="5"/>
        <v>2272045.686504005</v>
      </c>
    </row>
    <row r="19" spans="1:11" outlineLevel="2" x14ac:dyDescent="0.15">
      <c r="A19" s="4">
        <v>41030</v>
      </c>
      <c r="B19">
        <f t="shared" si="0"/>
        <v>2012</v>
      </c>
      <c r="C19">
        <v>11</v>
      </c>
      <c r="D19" s="1">
        <f t="shared" si="1"/>
        <v>-30467.16734238217</v>
      </c>
      <c r="E19" s="1">
        <f t="shared" si="2"/>
        <v>-335138.84076620388</v>
      </c>
      <c r="F19" s="2">
        <f t="shared" si="3"/>
        <v>17135.011219051041</v>
      </c>
      <c r="G19" s="6">
        <f t="shared" si="4"/>
        <v>13332.156123331129</v>
      </c>
      <c r="H19" s="2">
        <f t="shared" si="5"/>
        <v>2258713.5303806737</v>
      </c>
    </row>
    <row r="20" spans="1:11" outlineLevel="2" x14ac:dyDescent="0.15">
      <c r="A20" s="4">
        <v>41061</v>
      </c>
      <c r="B20">
        <f t="shared" si="0"/>
        <v>2012</v>
      </c>
      <c r="C20">
        <v>12</v>
      </c>
      <c r="D20" s="1">
        <f t="shared" si="1"/>
        <v>-30467.16734238217</v>
      </c>
      <c r="E20" s="1">
        <f t="shared" si="2"/>
        <v>-365606.00810858607</v>
      </c>
      <c r="F20" s="2">
        <f t="shared" si="3"/>
        <v>17034.464541620917</v>
      </c>
      <c r="G20" s="6">
        <f t="shared" si="4"/>
        <v>13432.702800761253</v>
      </c>
      <c r="H20" s="2">
        <f t="shared" si="5"/>
        <v>2245280.8275799123</v>
      </c>
    </row>
    <row r="21" spans="1:11" outlineLevel="2" x14ac:dyDescent="0.15">
      <c r="A21" s="4">
        <v>41091</v>
      </c>
      <c r="B21">
        <f t="shared" si="0"/>
        <v>2012</v>
      </c>
      <c r="C21">
        <v>13</v>
      </c>
      <c r="D21" s="1">
        <f t="shared" si="1"/>
        <v>-30467.16734238217</v>
      </c>
      <c r="E21" s="1">
        <f t="shared" si="2"/>
        <v>-396073.17545096827</v>
      </c>
      <c r="F21" s="2">
        <f t="shared" si="3"/>
        <v>16933.159574665173</v>
      </c>
      <c r="G21" s="6">
        <f t="shared" si="4"/>
        <v>13534.007767716997</v>
      </c>
      <c r="H21" s="2">
        <f t="shared" si="5"/>
        <v>2231746.8198121954</v>
      </c>
    </row>
    <row r="22" spans="1:11" outlineLevel="2" x14ac:dyDescent="0.15">
      <c r="A22" s="4">
        <v>41122</v>
      </c>
      <c r="B22">
        <f t="shared" si="0"/>
        <v>2012</v>
      </c>
      <c r="C22">
        <v>14</v>
      </c>
      <c r="D22" s="1">
        <f t="shared" si="1"/>
        <v>-30467.16734238217</v>
      </c>
      <c r="E22" s="1">
        <f t="shared" si="2"/>
        <v>-426540.34279335046</v>
      </c>
      <c r="F22" s="2">
        <f t="shared" si="3"/>
        <v>16831.090599416977</v>
      </c>
      <c r="G22" s="6">
        <f t="shared" si="4"/>
        <v>13636.076742965193</v>
      </c>
      <c r="H22" s="2">
        <f t="shared" si="5"/>
        <v>2218110.7430692301</v>
      </c>
    </row>
    <row r="23" spans="1:11" outlineLevel="2" x14ac:dyDescent="0.15">
      <c r="A23" s="4">
        <v>41153</v>
      </c>
      <c r="B23">
        <f t="shared" si="0"/>
        <v>2012</v>
      </c>
      <c r="C23">
        <v>15</v>
      </c>
      <c r="D23" s="1">
        <f t="shared" si="1"/>
        <v>-30467.16734238217</v>
      </c>
      <c r="E23" s="1">
        <f t="shared" si="2"/>
        <v>-457007.51013573265</v>
      </c>
      <c r="F23" s="2">
        <f t="shared" si="3"/>
        <v>16728.251853980448</v>
      </c>
      <c r="G23" s="6">
        <f t="shared" si="4"/>
        <v>13738.915488401723</v>
      </c>
      <c r="H23" s="2">
        <f t="shared" si="5"/>
        <v>2204371.8275808282</v>
      </c>
    </row>
    <row r="24" spans="1:11" outlineLevel="2" x14ac:dyDescent="0.15">
      <c r="A24" s="4">
        <v>41183</v>
      </c>
      <c r="B24">
        <f t="shared" si="0"/>
        <v>2012</v>
      </c>
      <c r="C24">
        <v>16</v>
      </c>
      <c r="D24" s="1">
        <f t="shared" si="1"/>
        <v>-30467.16734238217</v>
      </c>
      <c r="E24" s="1">
        <f t="shared" si="2"/>
        <v>-487474.67747811484</v>
      </c>
      <c r="F24" s="2">
        <f t="shared" si="3"/>
        <v>16624.637533005414</v>
      </c>
      <c r="G24" s="6">
        <f t="shared" si="4"/>
        <v>13842.529809376756</v>
      </c>
      <c r="H24" s="2">
        <f t="shared" si="5"/>
        <v>2190529.2977714515</v>
      </c>
    </row>
    <row r="25" spans="1:11" outlineLevel="2" x14ac:dyDescent="0.15">
      <c r="A25" s="4">
        <v>41214</v>
      </c>
      <c r="B25">
        <f t="shared" si="0"/>
        <v>2012</v>
      </c>
      <c r="C25">
        <v>17</v>
      </c>
      <c r="D25" s="1">
        <f t="shared" si="1"/>
        <v>-30467.16734238217</v>
      </c>
      <c r="E25" s="1">
        <f t="shared" si="2"/>
        <v>-517941.84482049703</v>
      </c>
      <c r="F25" s="2">
        <f t="shared" si="3"/>
        <v>16520.241787359701</v>
      </c>
      <c r="G25" s="6">
        <f t="shared" si="4"/>
        <v>13946.92555502247</v>
      </c>
      <c r="H25" s="2">
        <f t="shared" si="5"/>
        <v>2176582.3722164291</v>
      </c>
    </row>
    <row r="26" spans="1:11" outlineLevel="2" x14ac:dyDescent="0.15">
      <c r="A26" s="4">
        <v>41244</v>
      </c>
      <c r="B26">
        <f t="shared" si="0"/>
        <v>2012</v>
      </c>
      <c r="C26">
        <v>18</v>
      </c>
      <c r="D26" s="1">
        <f t="shared" si="1"/>
        <v>-30467.16734238217</v>
      </c>
      <c r="E26" s="1">
        <f t="shared" si="2"/>
        <v>-548409.01216287923</v>
      </c>
      <c r="F26" s="2">
        <f t="shared" si="3"/>
        <v>16415.058723798906</v>
      </c>
      <c r="G26" s="6">
        <f t="shared" si="4"/>
        <v>14052.108618583265</v>
      </c>
      <c r="H26" s="2">
        <f t="shared" si="5"/>
        <v>2162530.263597846</v>
      </c>
    </row>
    <row r="27" spans="1:11" outlineLevel="1" x14ac:dyDescent="0.15">
      <c r="A27" s="4"/>
      <c r="B27" s="8" t="s">
        <v>12</v>
      </c>
      <c r="D27" s="1"/>
      <c r="E27" s="1"/>
      <c r="F27" s="2">
        <f>SUBTOTAL(9,F15:F26)</f>
        <v>203752.45946153597</v>
      </c>
      <c r="G27" s="6">
        <f>SUBTOTAL(9,G15:G26)</f>
        <v>161853.54864705005</v>
      </c>
      <c r="I27" s="2">
        <f>IF(F27&lt;150000,F27, 150000)</f>
        <v>150000</v>
      </c>
      <c r="J27" s="2">
        <v>30000</v>
      </c>
      <c r="K27" s="2">
        <f>150000-F27</f>
        <v>-53752.459461535967</v>
      </c>
    </row>
    <row r="28" spans="1:11" outlineLevel="2" x14ac:dyDescent="0.15">
      <c r="A28" s="4">
        <v>41275</v>
      </c>
      <c r="B28">
        <f t="shared" si="0"/>
        <v>2013</v>
      </c>
      <c r="C28">
        <v>19</v>
      </c>
      <c r="D28" s="1">
        <f t="shared" si="1"/>
        <v>-30467.16734238217</v>
      </c>
      <c r="E28" s="1">
        <f>D28+E26</f>
        <v>-578876.17950526136</v>
      </c>
      <c r="F28" s="2">
        <f>H26*$C$2</f>
        <v>16309.082404633758</v>
      </c>
      <c r="G28" s="6">
        <f t="shared" si="4"/>
        <v>14158.084937748412</v>
      </c>
      <c r="H28" s="2">
        <f>H26-G28</f>
        <v>2148372.1786600975</v>
      </c>
    </row>
    <row r="29" spans="1:11" outlineLevel="2" x14ac:dyDescent="0.15">
      <c r="A29" s="4">
        <v>41306</v>
      </c>
      <c r="B29">
        <f t="shared" si="0"/>
        <v>2013</v>
      </c>
      <c r="C29">
        <v>20</v>
      </c>
      <c r="D29" s="1">
        <f t="shared" si="1"/>
        <v>-30467.16734238217</v>
      </c>
      <c r="E29" s="1">
        <f t="shared" si="2"/>
        <v>-609343.34684764349</v>
      </c>
      <c r="F29" s="2">
        <f t="shared" si="3"/>
        <v>16202.306847394904</v>
      </c>
      <c r="G29" s="6">
        <f t="shared" si="4"/>
        <v>14264.860494987266</v>
      </c>
      <c r="H29" s="2">
        <f t="shared" si="5"/>
        <v>2134107.3181651104</v>
      </c>
    </row>
    <row r="30" spans="1:11" outlineLevel="2" x14ac:dyDescent="0.15">
      <c r="A30" s="4">
        <v>41334</v>
      </c>
      <c r="B30">
        <f t="shared" si="0"/>
        <v>2013</v>
      </c>
      <c r="C30">
        <v>21</v>
      </c>
      <c r="D30" s="1">
        <f t="shared" si="1"/>
        <v>-30467.16734238217</v>
      </c>
      <c r="E30" s="1">
        <f t="shared" si="2"/>
        <v>-639810.51419002563</v>
      </c>
      <c r="F30" s="2">
        <f t="shared" si="3"/>
        <v>16094.72602449521</v>
      </c>
      <c r="G30" s="6">
        <f t="shared" si="4"/>
        <v>14372.44131788696</v>
      </c>
      <c r="H30" s="2">
        <f t="shared" si="5"/>
        <v>2119734.8768472234</v>
      </c>
    </row>
    <row r="31" spans="1:11" outlineLevel="2" x14ac:dyDescent="0.15">
      <c r="A31" s="4">
        <v>41365</v>
      </c>
      <c r="B31">
        <f t="shared" si="0"/>
        <v>2013</v>
      </c>
      <c r="C31">
        <v>22</v>
      </c>
      <c r="D31" s="1">
        <f t="shared" si="1"/>
        <v>-30467.16734238217</v>
      </c>
      <c r="E31" s="1">
        <f t="shared" si="2"/>
        <v>-670277.68153240776</v>
      </c>
      <c r="F31" s="2">
        <f t="shared" si="3"/>
        <v>15986.333862889478</v>
      </c>
      <c r="G31" s="6">
        <f t="shared" si="4"/>
        <v>14480.833479492692</v>
      </c>
      <c r="H31" s="2">
        <f t="shared" si="5"/>
        <v>2105254.0433677305</v>
      </c>
    </row>
    <row r="32" spans="1:11" outlineLevel="2" x14ac:dyDescent="0.15">
      <c r="A32" s="4">
        <v>41395</v>
      </c>
      <c r="B32">
        <f t="shared" si="0"/>
        <v>2013</v>
      </c>
      <c r="C32">
        <v>23</v>
      </c>
      <c r="D32" s="1">
        <f t="shared" si="1"/>
        <v>-30467.16734238217</v>
      </c>
      <c r="E32" s="1">
        <f t="shared" si="2"/>
        <v>-700744.8488747899</v>
      </c>
      <c r="F32" s="2">
        <f t="shared" si="3"/>
        <v>15877.124243731636</v>
      </c>
      <c r="G32" s="6">
        <f t="shared" si="4"/>
        <v>14590.043098650534</v>
      </c>
      <c r="H32" s="2">
        <f t="shared" si="5"/>
        <v>2090664.0002690798</v>
      </c>
    </row>
    <row r="33" spans="1:11" outlineLevel="2" x14ac:dyDescent="0.15">
      <c r="A33" s="4">
        <v>41426</v>
      </c>
      <c r="B33">
        <f t="shared" si="0"/>
        <v>2013</v>
      </c>
      <c r="C33">
        <v>24</v>
      </c>
      <c r="D33" s="1">
        <f t="shared" si="1"/>
        <v>-30467.16734238217</v>
      </c>
      <c r="E33" s="1">
        <f t="shared" si="2"/>
        <v>-731212.01621717203</v>
      </c>
      <c r="F33" s="2">
        <f t="shared" si="3"/>
        <v>15767.091002029312</v>
      </c>
      <c r="G33" s="6">
        <f t="shared" si="4"/>
        <v>14700.076340352858</v>
      </c>
      <c r="H33" s="2">
        <f t="shared" si="5"/>
        <v>2075963.9239287269</v>
      </c>
    </row>
    <row r="34" spans="1:11" outlineLevel="2" x14ac:dyDescent="0.15">
      <c r="A34" s="4">
        <v>41456</v>
      </c>
      <c r="B34">
        <f t="shared" si="0"/>
        <v>2013</v>
      </c>
      <c r="C34">
        <v>25</v>
      </c>
      <c r="D34" s="1">
        <f t="shared" si="1"/>
        <v>-30467.16734238217</v>
      </c>
      <c r="E34" s="1">
        <f t="shared" si="2"/>
        <v>-761679.18355955416</v>
      </c>
      <c r="F34" s="2">
        <f t="shared" si="3"/>
        <v>15656.227926295818</v>
      </c>
      <c r="G34" s="6">
        <f t="shared" si="4"/>
        <v>14810.939416086352</v>
      </c>
      <c r="H34" s="2">
        <f t="shared" si="5"/>
        <v>2061152.9845126406</v>
      </c>
    </row>
    <row r="35" spans="1:11" outlineLevel="2" x14ac:dyDescent="0.15">
      <c r="A35" s="4">
        <v>41487</v>
      </c>
      <c r="B35">
        <f t="shared" si="0"/>
        <v>2013</v>
      </c>
      <c r="C35">
        <v>26</v>
      </c>
      <c r="D35" s="1">
        <f t="shared" si="1"/>
        <v>-30467.16734238217</v>
      </c>
      <c r="E35" s="1">
        <f t="shared" si="2"/>
        <v>-792146.3509019363</v>
      </c>
      <c r="F35" s="2">
        <f t="shared" si="3"/>
        <v>15544.5287581995</v>
      </c>
      <c r="G35" s="6">
        <f t="shared" si="4"/>
        <v>14922.63858418267</v>
      </c>
      <c r="H35" s="2">
        <f t="shared" si="5"/>
        <v>2046230.345928458</v>
      </c>
    </row>
    <row r="36" spans="1:11" outlineLevel="2" x14ac:dyDescent="0.15">
      <c r="A36" s="4">
        <v>41518</v>
      </c>
      <c r="B36">
        <f t="shared" si="0"/>
        <v>2013</v>
      </c>
      <c r="C36">
        <v>27</v>
      </c>
      <c r="D36" s="1">
        <f t="shared" si="1"/>
        <v>-30467.16734238217</v>
      </c>
      <c r="E36" s="1">
        <f t="shared" si="2"/>
        <v>-822613.51824431843</v>
      </c>
      <c r="F36" s="2">
        <f t="shared" si="3"/>
        <v>15431.987192210458</v>
      </c>
      <c r="G36" s="6">
        <f t="shared" si="4"/>
        <v>15035.180150171713</v>
      </c>
      <c r="H36" s="2">
        <f t="shared" si="5"/>
        <v>2031195.1657782863</v>
      </c>
    </row>
    <row r="37" spans="1:11" outlineLevel="2" x14ac:dyDescent="0.15">
      <c r="A37" s="4">
        <v>41548</v>
      </c>
      <c r="B37">
        <f t="shared" si="0"/>
        <v>2013</v>
      </c>
      <c r="C37">
        <v>28</v>
      </c>
      <c r="D37" s="1">
        <f t="shared" si="1"/>
        <v>-30467.16734238217</v>
      </c>
      <c r="E37" s="1">
        <f t="shared" si="2"/>
        <v>-853080.68558670057</v>
      </c>
      <c r="F37" s="2">
        <f t="shared" si="3"/>
        <v>15318.596875244579</v>
      </c>
      <c r="G37" s="6">
        <f t="shared" si="4"/>
        <v>15148.570467137592</v>
      </c>
      <c r="H37" s="2">
        <f t="shared" si="5"/>
        <v>2016046.5953111488</v>
      </c>
    </row>
    <row r="38" spans="1:11" outlineLevel="2" x14ac:dyDescent="0.15">
      <c r="A38" s="4">
        <v>41579</v>
      </c>
      <c r="B38">
        <f t="shared" si="0"/>
        <v>2013</v>
      </c>
      <c r="C38">
        <v>29</v>
      </c>
      <c r="D38" s="1">
        <f t="shared" si="1"/>
        <v>-30467.16734238217</v>
      </c>
      <c r="E38" s="1">
        <f t="shared" si="2"/>
        <v>-883547.8529290827</v>
      </c>
      <c r="F38" s="2">
        <f t="shared" si="3"/>
        <v>15204.351406304917</v>
      </c>
      <c r="G38" s="6">
        <f t="shared" si="4"/>
        <v>15262.815936077253</v>
      </c>
      <c r="H38" s="2">
        <f t="shared" si="5"/>
        <v>2000783.7793750716</v>
      </c>
    </row>
    <row r="39" spans="1:11" outlineLevel="2" x14ac:dyDescent="0.15">
      <c r="A39" s="4">
        <v>41609</v>
      </c>
      <c r="B39">
        <f t="shared" si="0"/>
        <v>2013</v>
      </c>
      <c r="C39">
        <v>30</v>
      </c>
      <c r="D39" s="1">
        <f t="shared" si="1"/>
        <v>-30467.16734238217</v>
      </c>
      <c r="E39" s="1">
        <f t="shared" si="2"/>
        <v>-914015.02027146483</v>
      </c>
      <c r="F39" s="2">
        <f t="shared" si="3"/>
        <v>15089.244336120335</v>
      </c>
      <c r="G39" s="6">
        <f t="shared" si="4"/>
        <v>15377.923006261835</v>
      </c>
      <c r="H39" s="2">
        <f t="shared" si="5"/>
        <v>1985405.8563688097</v>
      </c>
    </row>
    <row r="40" spans="1:11" outlineLevel="1" x14ac:dyDescent="0.15">
      <c r="A40" s="4"/>
      <c r="B40" s="8" t="s">
        <v>13</v>
      </c>
      <c r="D40" s="1"/>
      <c r="E40" s="1"/>
      <c r="F40" s="2">
        <f>SUBTOTAL(9,F28:F39)</f>
        <v>188481.60087954992</v>
      </c>
      <c r="G40" s="6">
        <f>SUBTOTAL(9,G28:G39)</f>
        <v>177124.40722903612</v>
      </c>
      <c r="I40" s="2">
        <f>IF(F40&lt;150000,F40, 150000)</f>
        <v>150000</v>
      </c>
      <c r="J40" s="2">
        <v>30000</v>
      </c>
      <c r="K40" s="2">
        <f>150000-F40</f>
        <v>-38481.600879549922</v>
      </c>
    </row>
    <row r="41" spans="1:11" outlineLevel="2" x14ac:dyDescent="0.15">
      <c r="A41" s="4">
        <v>41640</v>
      </c>
      <c r="B41">
        <f t="shared" si="0"/>
        <v>2014</v>
      </c>
      <c r="C41">
        <v>31</v>
      </c>
      <c r="D41" s="1">
        <f t="shared" si="1"/>
        <v>-30467.16734238217</v>
      </c>
      <c r="E41" s="1">
        <f>D41+E39</f>
        <v>-944482.18761384697</v>
      </c>
      <c r="F41" s="2">
        <f>H39*$C$2</f>
        <v>14973.269166781442</v>
      </c>
      <c r="G41" s="6">
        <f t="shared" si="4"/>
        <v>15493.898175600729</v>
      </c>
      <c r="H41" s="2">
        <f>H39-G41</f>
        <v>1969911.958193209</v>
      </c>
    </row>
    <row r="42" spans="1:11" outlineLevel="2" x14ac:dyDescent="0.15">
      <c r="A42" s="4">
        <v>41671</v>
      </c>
      <c r="B42">
        <f t="shared" si="0"/>
        <v>2014</v>
      </c>
      <c r="C42">
        <v>32</v>
      </c>
      <c r="D42" s="1">
        <f t="shared" si="1"/>
        <v>-30467.16734238217</v>
      </c>
      <c r="E42" s="1">
        <f t="shared" si="2"/>
        <v>-974949.3549562291</v>
      </c>
      <c r="F42" s="2">
        <f t="shared" si="3"/>
        <v>14856.419351373786</v>
      </c>
      <c r="G42" s="6">
        <f t="shared" si="4"/>
        <v>15610.747991008384</v>
      </c>
      <c r="H42" s="2">
        <f t="shared" si="5"/>
        <v>1954301.2102022006</v>
      </c>
    </row>
    <row r="43" spans="1:11" outlineLevel="2" x14ac:dyDescent="0.15">
      <c r="A43" s="4">
        <v>41699</v>
      </c>
      <c r="B43">
        <f t="shared" si="0"/>
        <v>2014</v>
      </c>
      <c r="C43">
        <v>33</v>
      </c>
      <c r="D43" s="1">
        <f t="shared" si="1"/>
        <v>-30467.16734238217</v>
      </c>
      <c r="E43" s="1">
        <f t="shared" si="2"/>
        <v>-1005416.5222986112</v>
      </c>
      <c r="F43" s="2">
        <f t="shared" si="3"/>
        <v>14738.688293608266</v>
      </c>
      <c r="G43" s="6">
        <f t="shared" si="4"/>
        <v>15728.479048773905</v>
      </c>
      <c r="H43" s="2">
        <f t="shared" si="5"/>
        <v>1938572.7311534267</v>
      </c>
    </row>
    <row r="44" spans="1:11" outlineLevel="2" x14ac:dyDescent="0.15">
      <c r="A44" s="4">
        <v>41730</v>
      </c>
      <c r="B44">
        <f t="shared" si="0"/>
        <v>2014</v>
      </c>
      <c r="C44">
        <v>34</v>
      </c>
      <c r="D44" s="1">
        <f t="shared" si="1"/>
        <v>-30467.16734238217</v>
      </c>
      <c r="E44" s="1">
        <f t="shared" si="2"/>
        <v>-1035883.6896409934</v>
      </c>
      <c r="F44" s="2">
        <f t="shared" si="3"/>
        <v>14620.069347448762</v>
      </c>
      <c r="G44" s="6">
        <f t="shared" si="4"/>
        <v>15847.097994933409</v>
      </c>
      <c r="H44" s="2">
        <f t="shared" si="5"/>
        <v>1922725.6331584933</v>
      </c>
    </row>
    <row r="45" spans="1:11" outlineLevel="2" x14ac:dyDescent="0.15">
      <c r="A45" s="4">
        <v>41760</v>
      </c>
      <c r="B45">
        <f t="shared" si="0"/>
        <v>2014</v>
      </c>
      <c r="C45">
        <v>35</v>
      </c>
      <c r="D45" s="1">
        <f t="shared" si="1"/>
        <v>-30467.16734238217</v>
      </c>
      <c r="E45" s="1">
        <f t="shared" si="2"/>
        <v>-1066350.8569833755</v>
      </c>
      <c r="F45" s="2">
        <f t="shared" si="3"/>
        <v>14500.555816736973</v>
      </c>
      <c r="G45" s="6">
        <f t="shared" si="4"/>
        <v>15966.611525645198</v>
      </c>
      <c r="H45" s="2">
        <f t="shared" si="5"/>
        <v>1906759.0216328481</v>
      </c>
    </row>
    <row r="46" spans="1:11" outlineLevel="2" x14ac:dyDescent="0.15">
      <c r="A46" s="4">
        <v>41791</v>
      </c>
      <c r="B46">
        <f t="shared" si="0"/>
        <v>2014</v>
      </c>
      <c r="C46">
        <v>36</v>
      </c>
      <c r="D46" s="1">
        <f t="shared" si="1"/>
        <v>-30467.16734238217</v>
      </c>
      <c r="E46" s="1">
        <f t="shared" si="2"/>
        <v>-1096818.0243257578</v>
      </c>
      <c r="F46" s="2">
        <f t="shared" si="3"/>
        <v>14380.140954814398</v>
      </c>
      <c r="G46" s="6">
        <f t="shared" si="4"/>
        <v>16087.026387567772</v>
      </c>
      <c r="H46" s="2">
        <f t="shared" si="5"/>
        <v>1890671.9952452802</v>
      </c>
    </row>
    <row r="47" spans="1:11" outlineLevel="2" x14ac:dyDescent="0.15">
      <c r="A47" s="4">
        <v>41821</v>
      </c>
      <c r="B47">
        <f t="shared" si="0"/>
        <v>2014</v>
      </c>
      <c r="C47">
        <v>37</v>
      </c>
      <c r="D47" s="1">
        <f t="shared" si="1"/>
        <v>-30467.16734238217</v>
      </c>
      <c r="E47" s="1">
        <f t="shared" si="2"/>
        <v>-1127285.19166814</v>
      </c>
      <c r="F47" s="2">
        <f t="shared" si="3"/>
        <v>14258.81796414149</v>
      </c>
      <c r="G47" s="6">
        <f t="shared" si="4"/>
        <v>16208.34937824068</v>
      </c>
      <c r="H47" s="2">
        <f t="shared" si="5"/>
        <v>1874463.6458670394</v>
      </c>
    </row>
    <row r="48" spans="1:11" outlineLevel="2" x14ac:dyDescent="0.15">
      <c r="A48" s="4">
        <v>41852</v>
      </c>
      <c r="B48">
        <f t="shared" si="0"/>
        <v>2014</v>
      </c>
      <c r="C48">
        <v>38</v>
      </c>
      <c r="D48" s="1">
        <f t="shared" si="1"/>
        <v>-30467.16734238217</v>
      </c>
      <c r="E48" s="1">
        <f t="shared" si="2"/>
        <v>-1157752.3590105223</v>
      </c>
      <c r="F48" s="2">
        <f t="shared" si="3"/>
        <v>14136.579995913924</v>
      </c>
      <c r="G48" s="6">
        <f t="shared" si="4"/>
        <v>16330.587346468246</v>
      </c>
      <c r="H48" s="2">
        <f t="shared" si="5"/>
        <v>1858133.0585205711</v>
      </c>
    </row>
    <row r="49" spans="1:11" outlineLevel="2" x14ac:dyDescent="0.15">
      <c r="A49" s="4">
        <v>41883</v>
      </c>
      <c r="B49">
        <f t="shared" si="0"/>
        <v>2014</v>
      </c>
      <c r="C49">
        <v>39</v>
      </c>
      <c r="D49" s="1">
        <f t="shared" si="1"/>
        <v>-30467.16734238217</v>
      </c>
      <c r="E49" s="1">
        <f t="shared" si="2"/>
        <v>-1188219.5263529045</v>
      </c>
      <c r="F49" s="2">
        <f t="shared" si="3"/>
        <v>14013.420149675976</v>
      </c>
      <c r="G49" s="6">
        <f t="shared" si="4"/>
        <v>16453.747192706192</v>
      </c>
      <c r="H49" s="2">
        <f t="shared" si="5"/>
        <v>1841679.3113278649</v>
      </c>
    </row>
    <row r="50" spans="1:11" outlineLevel="2" x14ac:dyDescent="0.15">
      <c r="A50" s="4">
        <v>41913</v>
      </c>
      <c r="B50">
        <f t="shared" si="0"/>
        <v>2014</v>
      </c>
      <c r="C50">
        <v>40</v>
      </c>
      <c r="D50" s="1">
        <f t="shared" si="1"/>
        <v>-30467.16734238217</v>
      </c>
      <c r="E50" s="1">
        <f t="shared" si="2"/>
        <v>-1218686.6936952868</v>
      </c>
      <c r="F50" s="2">
        <f t="shared" si="3"/>
        <v>13889.331472930984</v>
      </c>
      <c r="G50" s="6">
        <f t="shared" si="4"/>
        <v>16577.835869451184</v>
      </c>
      <c r="H50" s="2">
        <f t="shared" si="5"/>
        <v>1825101.4754584136</v>
      </c>
    </row>
    <row r="51" spans="1:11" outlineLevel="2" x14ac:dyDescent="0.15">
      <c r="A51" s="4">
        <v>41944</v>
      </c>
      <c r="B51">
        <f t="shared" si="0"/>
        <v>2014</v>
      </c>
      <c r="C51">
        <v>41</v>
      </c>
      <c r="D51" s="1">
        <f t="shared" si="1"/>
        <v>-30467.16734238217</v>
      </c>
      <c r="E51" s="1">
        <f t="shared" si="2"/>
        <v>-1249153.861037669</v>
      </c>
      <c r="F51" s="2">
        <f t="shared" si="3"/>
        <v>13764.306960748871</v>
      </c>
      <c r="G51" s="6">
        <f t="shared" si="4"/>
        <v>16702.860381633298</v>
      </c>
      <c r="H51" s="2">
        <f t="shared" si="5"/>
        <v>1808398.6150767803</v>
      </c>
    </row>
    <row r="52" spans="1:11" outlineLevel="2" x14ac:dyDescent="0.15">
      <c r="A52" s="4">
        <v>41974</v>
      </c>
      <c r="B52">
        <f t="shared" si="0"/>
        <v>2014</v>
      </c>
      <c r="C52">
        <v>42</v>
      </c>
      <c r="D52" s="1">
        <f t="shared" si="1"/>
        <v>-30467.16734238217</v>
      </c>
      <c r="E52" s="1">
        <f t="shared" si="2"/>
        <v>-1279621.0283800513</v>
      </c>
      <c r="F52" s="2">
        <f t="shared" si="3"/>
        <v>13638.33955537072</v>
      </c>
      <c r="G52" s="6">
        <f t="shared" si="4"/>
        <v>16828.827787011451</v>
      </c>
      <c r="H52" s="2">
        <f t="shared" si="5"/>
        <v>1791569.7872897689</v>
      </c>
    </row>
    <row r="53" spans="1:11" outlineLevel="1" x14ac:dyDescent="0.15">
      <c r="A53" s="4"/>
      <c r="B53" s="8" t="s">
        <v>14</v>
      </c>
      <c r="D53" s="1"/>
      <c r="E53" s="1"/>
      <c r="F53" s="2">
        <f>SUBTOTAL(9,F41:F52)</f>
        <v>171769.93902954558</v>
      </c>
      <c r="G53" s="6">
        <f>SUBTOTAL(9,G41:G52)</f>
        <v>193836.06907904046</v>
      </c>
      <c r="I53" s="2">
        <f>IF(F53&lt;150000,F53, 150000)</f>
        <v>150000</v>
      </c>
      <c r="J53" s="2">
        <v>30000</v>
      </c>
      <c r="K53" s="2">
        <f>150000-F53</f>
        <v>-21769.939029545581</v>
      </c>
    </row>
    <row r="54" spans="1:11" outlineLevel="2" x14ac:dyDescent="0.15">
      <c r="A54" s="4">
        <v>42005</v>
      </c>
      <c r="B54">
        <f t="shared" si="0"/>
        <v>2015</v>
      </c>
      <c r="C54">
        <v>43</v>
      </c>
      <c r="D54" s="1">
        <f t="shared" si="1"/>
        <v>-30467.16734238217</v>
      </c>
      <c r="E54" s="1">
        <f>D54+E52</f>
        <v>-1310088.1957224335</v>
      </c>
      <c r="F54" s="2">
        <f>H52*$C$2</f>
        <v>13511.422145810342</v>
      </c>
      <c r="G54" s="6">
        <f t="shared" si="4"/>
        <v>16955.745196571828</v>
      </c>
      <c r="H54" s="2">
        <f>H52-G54</f>
        <v>1774614.0420931971</v>
      </c>
    </row>
    <row r="55" spans="1:11" outlineLevel="2" x14ac:dyDescent="0.15">
      <c r="A55" s="4">
        <v>42036</v>
      </c>
      <c r="B55">
        <f t="shared" si="0"/>
        <v>2015</v>
      </c>
      <c r="C55">
        <v>44</v>
      </c>
      <c r="D55" s="1">
        <f t="shared" si="1"/>
        <v>-30467.16734238217</v>
      </c>
      <c r="E55" s="1">
        <f t="shared" si="2"/>
        <v>-1340555.3630648158</v>
      </c>
      <c r="F55" s="2">
        <f t="shared" si="3"/>
        <v>13383.547567452864</v>
      </c>
      <c r="G55" s="6">
        <f t="shared" si="4"/>
        <v>17083.619774929306</v>
      </c>
      <c r="H55" s="2">
        <f t="shared" si="5"/>
        <v>1757530.4223182679</v>
      </c>
    </row>
    <row r="56" spans="1:11" outlineLevel="2" x14ac:dyDescent="0.15">
      <c r="A56" s="4">
        <v>42064</v>
      </c>
      <c r="B56">
        <f t="shared" si="0"/>
        <v>2015</v>
      </c>
      <c r="C56">
        <v>45</v>
      </c>
      <c r="D56" s="1">
        <f t="shared" si="1"/>
        <v>-30467.16734238217</v>
      </c>
      <c r="E56" s="1">
        <f t="shared" si="2"/>
        <v>-1371022.530407198</v>
      </c>
      <c r="F56" s="2">
        <f t="shared" si="3"/>
        <v>13254.708601650273</v>
      </c>
      <c r="G56" s="6">
        <f t="shared" si="4"/>
        <v>17212.458740731898</v>
      </c>
      <c r="H56" s="2">
        <f t="shared" si="5"/>
        <v>1740317.9635775359</v>
      </c>
    </row>
    <row r="57" spans="1:11" outlineLevel="2" x14ac:dyDescent="0.15">
      <c r="A57" s="4">
        <v>42095</v>
      </c>
      <c r="B57">
        <f t="shared" si="0"/>
        <v>2015</v>
      </c>
      <c r="C57">
        <v>46</v>
      </c>
      <c r="D57" s="1">
        <f t="shared" si="1"/>
        <v>-30467.16734238217</v>
      </c>
      <c r="E57" s="1">
        <f t="shared" si="2"/>
        <v>-1401489.6977495803</v>
      </c>
      <c r="F57" s="2">
        <f t="shared" si="3"/>
        <v>13124.897975313919</v>
      </c>
      <c r="G57" s="6">
        <f t="shared" si="4"/>
        <v>17342.269367068249</v>
      </c>
      <c r="H57" s="2">
        <f t="shared" si="5"/>
        <v>1722975.6942104676</v>
      </c>
    </row>
    <row r="58" spans="1:11" outlineLevel="2" x14ac:dyDescent="0.15">
      <c r="A58" s="4">
        <v>42125</v>
      </c>
      <c r="B58">
        <f t="shared" si="0"/>
        <v>2015</v>
      </c>
      <c r="C58">
        <v>47</v>
      </c>
      <c r="D58" s="1">
        <f t="shared" si="1"/>
        <v>-30467.16734238217</v>
      </c>
      <c r="E58" s="1">
        <f t="shared" si="2"/>
        <v>-1431956.8650919625</v>
      </c>
      <c r="F58" s="2">
        <f t="shared" si="3"/>
        <v>12994.108360503946</v>
      </c>
      <c r="G58" s="6">
        <f t="shared" si="4"/>
        <v>17473.058981878225</v>
      </c>
      <c r="H58" s="2">
        <f t="shared" si="5"/>
        <v>1705502.6352285894</v>
      </c>
    </row>
    <row r="59" spans="1:11" outlineLevel="2" x14ac:dyDescent="0.15">
      <c r="A59" s="4">
        <v>42156</v>
      </c>
      <c r="B59">
        <f t="shared" si="0"/>
        <v>2015</v>
      </c>
      <c r="C59">
        <v>48</v>
      </c>
      <c r="D59" s="1">
        <f t="shared" si="1"/>
        <v>-30467.16734238217</v>
      </c>
      <c r="E59" s="1">
        <f t="shared" si="2"/>
        <v>-1462424.0324343448</v>
      </c>
      <c r="F59" s="2">
        <f t="shared" si="3"/>
        <v>12862.332374015614</v>
      </c>
      <c r="G59" s="6">
        <f t="shared" si="4"/>
        <v>17604.834968366558</v>
      </c>
      <c r="H59" s="2">
        <f t="shared" si="5"/>
        <v>1687897.8002602227</v>
      </c>
    </row>
    <row r="60" spans="1:11" outlineLevel="2" x14ac:dyDescent="0.15">
      <c r="A60" s="4">
        <v>42186</v>
      </c>
      <c r="B60">
        <f t="shared" si="0"/>
        <v>2015</v>
      </c>
      <c r="C60">
        <v>49</v>
      </c>
      <c r="D60" s="1">
        <f t="shared" si="1"/>
        <v>-30467.16734238217</v>
      </c>
      <c r="E60" s="1">
        <f t="shared" si="2"/>
        <v>-1492891.199776727</v>
      </c>
      <c r="F60" s="2">
        <f t="shared" si="3"/>
        <v>12729.562576962515</v>
      </c>
      <c r="G60" s="6">
        <f t="shared" si="4"/>
        <v>17737.604765419655</v>
      </c>
      <c r="H60" s="2">
        <f t="shared" si="5"/>
        <v>1670160.1954948031</v>
      </c>
    </row>
    <row r="61" spans="1:11" outlineLevel="2" x14ac:dyDescent="0.15">
      <c r="A61" s="4">
        <v>42217</v>
      </c>
      <c r="B61">
        <f t="shared" si="0"/>
        <v>2015</v>
      </c>
      <c r="C61">
        <v>50</v>
      </c>
      <c r="D61" s="1">
        <f t="shared" si="1"/>
        <v>-30467.16734238217</v>
      </c>
      <c r="E61" s="1">
        <f t="shared" si="2"/>
        <v>-1523358.3671191093</v>
      </c>
      <c r="F61" s="2">
        <f t="shared" si="3"/>
        <v>12595.791474356642</v>
      </c>
      <c r="G61" s="6">
        <f t="shared" si="4"/>
        <v>17871.375868025527</v>
      </c>
      <c r="H61" s="2">
        <f t="shared" si="5"/>
        <v>1652288.8196267777</v>
      </c>
    </row>
    <row r="62" spans="1:11" outlineLevel="2" x14ac:dyDescent="0.15">
      <c r="A62" s="4">
        <v>42248</v>
      </c>
      <c r="B62">
        <f t="shared" si="0"/>
        <v>2015</v>
      </c>
      <c r="C62">
        <v>51</v>
      </c>
      <c r="D62" s="1">
        <f t="shared" si="1"/>
        <v>-30467.16734238217</v>
      </c>
      <c r="E62" s="1">
        <f t="shared" si="2"/>
        <v>-1553825.5344614915</v>
      </c>
      <c r="F62" s="2">
        <f t="shared" si="3"/>
        <v>12461.011514685284</v>
      </c>
      <c r="G62" s="6">
        <f t="shared" si="4"/>
        <v>18006.155827696886</v>
      </c>
      <c r="H62" s="2">
        <f t="shared" si="5"/>
        <v>1634282.6637990808</v>
      </c>
    </row>
    <row r="63" spans="1:11" outlineLevel="2" x14ac:dyDescent="0.15">
      <c r="A63" s="4">
        <v>42278</v>
      </c>
      <c r="B63">
        <f t="shared" si="0"/>
        <v>2015</v>
      </c>
      <c r="C63">
        <v>52</v>
      </c>
      <c r="D63" s="1">
        <f t="shared" si="1"/>
        <v>-30467.16734238217</v>
      </c>
      <c r="E63" s="1">
        <f t="shared" si="2"/>
        <v>-1584292.7018038738</v>
      </c>
      <c r="F63" s="2">
        <f t="shared" si="3"/>
        <v>12325.215089484736</v>
      </c>
      <c r="G63" s="6">
        <f t="shared" si="4"/>
        <v>18141.952252897434</v>
      </c>
      <c r="H63" s="2">
        <f t="shared" si="5"/>
        <v>1616140.7115461833</v>
      </c>
    </row>
    <row r="64" spans="1:11" outlineLevel="2" x14ac:dyDescent="0.15">
      <c r="A64" s="4">
        <v>42309</v>
      </c>
      <c r="B64">
        <f t="shared" si="0"/>
        <v>2015</v>
      </c>
      <c r="C64">
        <v>53</v>
      </c>
      <c r="D64" s="1">
        <f t="shared" si="1"/>
        <v>-30467.16734238217</v>
      </c>
      <c r="E64" s="1">
        <f t="shared" si="2"/>
        <v>-1614759.869146256</v>
      </c>
      <c r="F64" s="2">
        <f t="shared" si="3"/>
        <v>12188.394532910801</v>
      </c>
      <c r="G64" s="6">
        <f t="shared" si="4"/>
        <v>18278.772809471368</v>
      </c>
      <c r="H64" s="2">
        <f t="shared" si="5"/>
        <v>1597861.9387367119</v>
      </c>
    </row>
    <row r="65" spans="1:11" outlineLevel="2" x14ac:dyDescent="0.15">
      <c r="A65" s="4">
        <v>42339</v>
      </c>
      <c r="B65">
        <f t="shared" si="0"/>
        <v>2015</v>
      </c>
      <c r="C65">
        <v>54</v>
      </c>
      <c r="D65" s="1">
        <f t="shared" si="1"/>
        <v>-30467.16734238217</v>
      </c>
      <c r="E65" s="1">
        <f t="shared" si="2"/>
        <v>-1645227.0364886383</v>
      </c>
      <c r="F65" s="2">
        <f t="shared" si="3"/>
        <v>12050.542121306038</v>
      </c>
      <c r="G65" s="6">
        <f t="shared" si="4"/>
        <v>18416.62522107613</v>
      </c>
      <c r="H65" s="2">
        <f t="shared" si="5"/>
        <v>1579445.3135156357</v>
      </c>
    </row>
    <row r="66" spans="1:11" outlineLevel="1" x14ac:dyDescent="0.15">
      <c r="A66" s="4"/>
      <c r="B66" s="8" t="s">
        <v>15</v>
      </c>
      <c r="D66" s="1"/>
      <c r="E66" s="1"/>
      <c r="F66" s="2">
        <f>SUBTOTAL(9,F54:F65)</f>
        <v>153481.53433445297</v>
      </c>
      <c r="G66" s="6">
        <f>SUBTOTAL(9,G54:G65)</f>
        <v>212124.47377413308</v>
      </c>
      <c r="I66" s="2">
        <f>IF(F66&lt;150000,F66, 150000)</f>
        <v>150000</v>
      </c>
      <c r="J66" s="2">
        <v>30000</v>
      </c>
      <c r="K66" s="2">
        <f>150000-F66</f>
        <v>-3481.5343344529683</v>
      </c>
    </row>
    <row r="67" spans="1:11" outlineLevel="2" x14ac:dyDescent="0.15">
      <c r="A67" s="4">
        <v>42370</v>
      </c>
      <c r="B67">
        <f t="shared" si="0"/>
        <v>2016</v>
      </c>
      <c r="C67">
        <v>55</v>
      </c>
      <c r="D67" s="1">
        <f t="shared" si="1"/>
        <v>-30467.16734238217</v>
      </c>
      <c r="E67" s="1">
        <f>D67+E65</f>
        <v>-1675694.2038310205</v>
      </c>
      <c r="F67" s="2">
        <f>H65*$C$2</f>
        <v>11911.650072763754</v>
      </c>
      <c r="G67" s="6">
        <f t="shared" si="4"/>
        <v>18555.517269618416</v>
      </c>
      <c r="H67" s="2">
        <f>H65-G67</f>
        <v>1560889.7962460173</v>
      </c>
    </row>
    <row r="68" spans="1:11" outlineLevel="2" x14ac:dyDescent="0.15">
      <c r="A68" s="4">
        <v>42401</v>
      </c>
      <c r="B68">
        <f t="shared" si="0"/>
        <v>2016</v>
      </c>
      <c r="C68">
        <v>56</v>
      </c>
      <c r="D68" s="1">
        <f t="shared" si="1"/>
        <v>-30467.16734238217</v>
      </c>
      <c r="E68" s="1">
        <f t="shared" si="2"/>
        <v>-1706161.3711734028</v>
      </c>
      <c r="F68" s="2">
        <f t="shared" si="3"/>
        <v>11771.710546688715</v>
      </c>
      <c r="G68" s="6">
        <f t="shared" si="4"/>
        <v>18695.456795693455</v>
      </c>
      <c r="H68" s="2">
        <f t="shared" si="5"/>
        <v>1542194.339450324</v>
      </c>
    </row>
    <row r="69" spans="1:11" outlineLevel="2" x14ac:dyDescent="0.15">
      <c r="A69" s="4">
        <v>42430</v>
      </c>
      <c r="B69">
        <f t="shared" si="0"/>
        <v>2016</v>
      </c>
      <c r="C69">
        <v>57</v>
      </c>
      <c r="D69" s="1">
        <f t="shared" si="1"/>
        <v>-30467.16734238217</v>
      </c>
      <c r="E69" s="1">
        <f t="shared" si="2"/>
        <v>-1736628.538515785</v>
      </c>
      <c r="F69" s="2">
        <f t="shared" si="3"/>
        <v>11630.715643354528</v>
      </c>
      <c r="G69" s="6">
        <f t="shared" si="4"/>
        <v>18836.451699027642</v>
      </c>
      <c r="H69" s="2">
        <f t="shared" si="5"/>
        <v>1523357.8877512964</v>
      </c>
    </row>
    <row r="70" spans="1:11" outlineLevel="2" x14ac:dyDescent="0.15">
      <c r="A70" s="4">
        <v>42461</v>
      </c>
      <c r="B70">
        <f t="shared" si="0"/>
        <v>2016</v>
      </c>
      <c r="C70">
        <v>58</v>
      </c>
      <c r="D70" s="1">
        <f t="shared" si="1"/>
        <v>-30467.16734238217</v>
      </c>
      <c r="E70" s="1">
        <f t="shared" si="2"/>
        <v>-1767095.7058581673</v>
      </c>
      <c r="F70" s="2">
        <f t="shared" si="3"/>
        <v>11488.657403457695</v>
      </c>
      <c r="G70" s="6">
        <f t="shared" si="4"/>
        <v>18978.509938924475</v>
      </c>
      <c r="H70" s="2">
        <f t="shared" si="5"/>
        <v>1504379.3778123718</v>
      </c>
    </row>
    <row r="71" spans="1:11" outlineLevel="2" x14ac:dyDescent="0.15">
      <c r="A71" s="4">
        <v>42491</v>
      </c>
      <c r="B71">
        <f t="shared" si="0"/>
        <v>2016</v>
      </c>
      <c r="C71">
        <v>59</v>
      </c>
      <c r="D71" s="1">
        <f t="shared" si="1"/>
        <v>-30467.16734238217</v>
      </c>
      <c r="E71" s="1">
        <f t="shared" si="2"/>
        <v>-1797562.8732005495</v>
      </c>
      <c r="F71" s="2">
        <f t="shared" si="3"/>
        <v>11345.527807668306</v>
      </c>
      <c r="G71" s="6">
        <f t="shared" si="4"/>
        <v>19121.639534713864</v>
      </c>
      <c r="H71" s="2">
        <f t="shared" si="5"/>
        <v>1485257.7382776579</v>
      </c>
    </row>
    <row r="72" spans="1:11" outlineLevel="2" x14ac:dyDescent="0.15">
      <c r="A72" s="4">
        <v>42522</v>
      </c>
      <c r="B72">
        <f t="shared" si="0"/>
        <v>2016</v>
      </c>
      <c r="C72">
        <v>60</v>
      </c>
      <c r="D72" s="1">
        <f t="shared" si="1"/>
        <v>-30467.16734238217</v>
      </c>
      <c r="E72" s="1">
        <f t="shared" si="2"/>
        <v>-1828030.0405429318</v>
      </c>
      <c r="F72" s="2">
        <f t="shared" si="3"/>
        <v>11201.318776177339</v>
      </c>
      <c r="G72" s="6">
        <f t="shared" si="4"/>
        <v>19265.848566204833</v>
      </c>
      <c r="H72" s="2">
        <f t="shared" si="5"/>
        <v>1465991.8897114531</v>
      </c>
    </row>
    <row r="73" spans="1:11" outlineLevel="2" x14ac:dyDescent="0.15">
      <c r="A73" s="4">
        <v>42552</v>
      </c>
      <c r="B73">
        <f t="shared" si="0"/>
        <v>2016</v>
      </c>
      <c r="C73">
        <v>61</v>
      </c>
      <c r="D73" s="1">
        <f t="shared" si="1"/>
        <v>-30467.16734238217</v>
      </c>
      <c r="E73" s="1">
        <f t="shared" si="2"/>
        <v>-1858497.207885314</v>
      </c>
      <c r="F73" s="2">
        <f t="shared" si="3"/>
        <v>11056.022168240544</v>
      </c>
      <c r="G73" s="6">
        <f t="shared" si="4"/>
        <v>19411.145174141624</v>
      </c>
      <c r="H73" s="2">
        <f t="shared" si="5"/>
        <v>1446580.7445373116</v>
      </c>
    </row>
    <row r="74" spans="1:11" outlineLevel="2" x14ac:dyDescent="0.15">
      <c r="A74" s="4">
        <v>42583</v>
      </c>
      <c r="B74">
        <f t="shared" si="0"/>
        <v>2016</v>
      </c>
      <c r="C74">
        <v>62</v>
      </c>
      <c r="D74" s="1">
        <f t="shared" si="1"/>
        <v>-30467.16734238217</v>
      </c>
      <c r="E74" s="1">
        <f t="shared" si="2"/>
        <v>-1888964.3752276963</v>
      </c>
      <c r="F74" s="2">
        <f t="shared" si="3"/>
        <v>10909.629781718893</v>
      </c>
      <c r="G74" s="6">
        <f t="shared" si="4"/>
        <v>19557.537560663277</v>
      </c>
      <c r="H74" s="2">
        <f t="shared" si="5"/>
        <v>1427023.2069766484</v>
      </c>
    </row>
    <row r="75" spans="1:11" outlineLevel="2" x14ac:dyDescent="0.15">
      <c r="A75" s="4">
        <v>42614</v>
      </c>
      <c r="B75">
        <f t="shared" si="0"/>
        <v>2016</v>
      </c>
      <c r="C75">
        <v>63</v>
      </c>
      <c r="D75" s="1">
        <f t="shared" si="1"/>
        <v>-30467.16734238217</v>
      </c>
      <c r="E75" s="1">
        <f t="shared" si="2"/>
        <v>-1919431.5425700785</v>
      </c>
      <c r="F75" s="2">
        <f t="shared" si="3"/>
        <v>10762.133352615558</v>
      </c>
      <c r="G75" s="6">
        <f t="shared" si="4"/>
        <v>19705.033989766613</v>
      </c>
      <c r="H75" s="2">
        <f t="shared" si="5"/>
        <v>1407318.1729868818</v>
      </c>
    </row>
    <row r="76" spans="1:11" outlineLevel="2" x14ac:dyDescent="0.15">
      <c r="A76" s="4">
        <v>42644</v>
      </c>
      <c r="B76">
        <f t="shared" si="0"/>
        <v>2016</v>
      </c>
      <c r="C76">
        <v>64</v>
      </c>
      <c r="D76" s="1">
        <f t="shared" si="1"/>
        <v>-30467.16734238217</v>
      </c>
      <c r="E76" s="1">
        <f t="shared" si="2"/>
        <v>-1949898.7099124608</v>
      </c>
      <c r="F76" s="2">
        <f t="shared" si="3"/>
        <v>10613.524554609401</v>
      </c>
      <c r="G76" s="6">
        <f t="shared" si="4"/>
        <v>19853.642787772769</v>
      </c>
      <c r="H76" s="2">
        <f t="shared" si="5"/>
        <v>1387464.5301991091</v>
      </c>
    </row>
    <row r="77" spans="1:11" outlineLevel="2" x14ac:dyDescent="0.15">
      <c r="A77" s="4">
        <v>42675</v>
      </c>
      <c r="B77">
        <f t="shared" si="0"/>
        <v>2016</v>
      </c>
      <c r="C77">
        <v>65</v>
      </c>
      <c r="D77" s="1">
        <f t="shared" si="1"/>
        <v>-30467.16734238217</v>
      </c>
      <c r="E77" s="1">
        <f t="shared" si="2"/>
        <v>-1980365.877254843</v>
      </c>
      <c r="F77" s="2">
        <f t="shared" si="3"/>
        <v>10463.79499858495</v>
      </c>
      <c r="G77" s="6">
        <f t="shared" si="4"/>
        <v>20003.372343797222</v>
      </c>
      <c r="H77" s="2">
        <f t="shared" si="5"/>
        <v>1367461.1578553119</v>
      </c>
    </row>
    <row r="78" spans="1:11" outlineLevel="2" x14ac:dyDescent="0.15">
      <c r="A78" s="4">
        <v>42705</v>
      </c>
      <c r="B78">
        <f t="shared" ref="B78:B137" si="6">YEAR(A78)</f>
        <v>2016</v>
      </c>
      <c r="C78">
        <v>66</v>
      </c>
      <c r="D78" s="1">
        <f t="shared" ref="D78:D137" si="7">$B$5</f>
        <v>-30467.16734238217</v>
      </c>
      <c r="E78" s="1">
        <f t="shared" si="2"/>
        <v>-2010833.0445972253</v>
      </c>
      <c r="F78" s="2">
        <f t="shared" si="3"/>
        <v>10312.936232158812</v>
      </c>
      <c r="G78" s="6">
        <f t="shared" si="4"/>
        <v>20154.231110223358</v>
      </c>
      <c r="H78" s="2">
        <f t="shared" si="5"/>
        <v>1347306.9267450885</v>
      </c>
    </row>
    <row r="79" spans="1:11" outlineLevel="1" x14ac:dyDescent="0.15">
      <c r="A79" s="4"/>
      <c r="B79" s="8" t="s">
        <v>16</v>
      </c>
      <c r="D79" s="1"/>
      <c r="E79" s="1"/>
      <c r="F79" s="2">
        <f>SUBTOTAL(9,F67:F78)</f>
        <v>133467.62133803847</v>
      </c>
      <c r="G79" s="6">
        <f>SUBTOTAL(9,G67:G78)</f>
        <v>232138.38677054757</v>
      </c>
      <c r="I79" s="2">
        <f>IF(F79&lt;150000,F79, 150000)</f>
        <v>133467.62133803847</v>
      </c>
      <c r="J79" s="2">
        <v>30000</v>
      </c>
      <c r="K79" s="2">
        <f>150000-F79</f>
        <v>16532.378661961528</v>
      </c>
    </row>
    <row r="80" spans="1:11" outlineLevel="2" x14ac:dyDescent="0.15">
      <c r="A80" s="4">
        <v>42736</v>
      </c>
      <c r="B80">
        <f t="shared" si="6"/>
        <v>2017</v>
      </c>
      <c r="C80">
        <v>67</v>
      </c>
      <c r="D80" s="1">
        <f t="shared" si="7"/>
        <v>-30467.16734238217</v>
      </c>
      <c r="E80" s="1">
        <f>D80+E78</f>
        <v>-2041300.2119396075</v>
      </c>
      <c r="F80" s="2">
        <f>H78*$C$2</f>
        <v>10160.939739202544</v>
      </c>
      <c r="G80" s="6">
        <f t="shared" ref="G80:G137" si="8">-D80-F80</f>
        <v>20306.227603179628</v>
      </c>
      <c r="H80" s="2">
        <f>H78-G80</f>
        <v>1327000.6991419089</v>
      </c>
    </row>
    <row r="81" spans="1:11" outlineLevel="2" x14ac:dyDescent="0.15">
      <c r="A81" s="4">
        <v>42767</v>
      </c>
      <c r="B81">
        <f t="shared" si="6"/>
        <v>2017</v>
      </c>
      <c r="C81">
        <v>68</v>
      </c>
      <c r="D81" s="1">
        <f t="shared" si="7"/>
        <v>-30467.16734238217</v>
      </c>
      <c r="E81" s="1">
        <f t="shared" ref="E81:E137" si="9">D81+E80</f>
        <v>-2071767.3792819898</v>
      </c>
      <c r="F81" s="2">
        <f t="shared" ref="F81:F137" si="10">H80*$C$2</f>
        <v>10007.796939361899</v>
      </c>
      <c r="G81" s="6">
        <f t="shared" si="8"/>
        <v>20459.370403020272</v>
      </c>
      <c r="H81" s="2">
        <f t="shared" ref="H81:H137" si="11">H80-G81</f>
        <v>1306541.3287388887</v>
      </c>
    </row>
    <row r="82" spans="1:11" outlineLevel="2" x14ac:dyDescent="0.15">
      <c r="A82" s="4">
        <v>42795</v>
      </c>
      <c r="B82">
        <f t="shared" si="6"/>
        <v>2017</v>
      </c>
      <c r="C82">
        <v>69</v>
      </c>
      <c r="D82" s="1">
        <f t="shared" si="7"/>
        <v>-30467.16734238217</v>
      </c>
      <c r="E82" s="1">
        <f t="shared" si="9"/>
        <v>-2102234.5466243718</v>
      </c>
      <c r="F82" s="2">
        <f t="shared" si="10"/>
        <v>9853.4991875724536</v>
      </c>
      <c r="G82" s="6">
        <f t="shared" si="8"/>
        <v>20613.668154809719</v>
      </c>
      <c r="H82" s="2">
        <f t="shared" si="11"/>
        <v>1285927.6605840791</v>
      </c>
    </row>
    <row r="83" spans="1:11" outlineLevel="2" x14ac:dyDescent="0.15">
      <c r="A83" s="4">
        <v>42826</v>
      </c>
      <c r="B83">
        <f t="shared" si="6"/>
        <v>2017</v>
      </c>
      <c r="C83">
        <v>70</v>
      </c>
      <c r="D83" s="1">
        <f t="shared" si="7"/>
        <v>-30467.16734238217</v>
      </c>
      <c r="E83" s="1">
        <f t="shared" si="9"/>
        <v>-2132701.7139667538</v>
      </c>
      <c r="F83" s="2">
        <f t="shared" si="10"/>
        <v>9698.0377735715974</v>
      </c>
      <c r="G83" s="6">
        <f t="shared" si="8"/>
        <v>20769.129568810575</v>
      </c>
      <c r="H83" s="2">
        <f t="shared" si="11"/>
        <v>1265158.5310152685</v>
      </c>
    </row>
    <row r="84" spans="1:11" outlineLevel="2" x14ac:dyDescent="0.15">
      <c r="A84" s="4">
        <v>42856</v>
      </c>
      <c r="B84">
        <f t="shared" si="6"/>
        <v>2017</v>
      </c>
      <c r="C84">
        <v>71</v>
      </c>
      <c r="D84" s="1">
        <f t="shared" si="7"/>
        <v>-30467.16734238217</v>
      </c>
      <c r="E84" s="1">
        <f t="shared" si="9"/>
        <v>-2163168.8813091358</v>
      </c>
      <c r="F84" s="2">
        <f t="shared" si="10"/>
        <v>9541.403921406818</v>
      </c>
      <c r="G84" s="6">
        <f t="shared" si="8"/>
        <v>20925.763420975352</v>
      </c>
      <c r="H84" s="2">
        <f t="shared" si="11"/>
        <v>1244232.7675942932</v>
      </c>
    </row>
    <row r="85" spans="1:11" outlineLevel="2" x14ac:dyDescent="0.15">
      <c r="A85" s="4">
        <v>42887</v>
      </c>
      <c r="B85">
        <f t="shared" si="6"/>
        <v>2017</v>
      </c>
      <c r="C85">
        <v>72</v>
      </c>
      <c r="D85" s="1">
        <f t="shared" si="7"/>
        <v>-30467.16734238217</v>
      </c>
      <c r="E85" s="1">
        <f t="shared" si="9"/>
        <v>-2193636.0486515178</v>
      </c>
      <c r="F85" s="2">
        <f t="shared" si="10"/>
        <v>9383.5887889402966</v>
      </c>
      <c r="G85" s="6">
        <f t="shared" si="8"/>
        <v>21083.578553441876</v>
      </c>
      <c r="H85" s="2">
        <f t="shared" si="11"/>
        <v>1223149.1890408513</v>
      </c>
    </row>
    <row r="86" spans="1:11" outlineLevel="2" x14ac:dyDescent="0.15">
      <c r="A86" s="4">
        <v>42917</v>
      </c>
      <c r="B86">
        <f t="shared" si="6"/>
        <v>2017</v>
      </c>
      <c r="C86">
        <v>73</v>
      </c>
      <c r="D86" s="1">
        <f t="shared" si="7"/>
        <v>-30467.16734238217</v>
      </c>
      <c r="E86" s="1">
        <f t="shared" si="9"/>
        <v>-2224103.2159938999</v>
      </c>
      <c r="F86" s="2">
        <f t="shared" si="10"/>
        <v>9224.5834673497557</v>
      </c>
      <c r="G86" s="6">
        <f t="shared" si="8"/>
        <v>21242.583875032415</v>
      </c>
      <c r="H86" s="2">
        <f t="shared" si="11"/>
        <v>1201906.6051658189</v>
      </c>
    </row>
    <row r="87" spans="1:11" outlineLevel="2" x14ac:dyDescent="0.15">
      <c r="A87" s="4">
        <v>42948</v>
      </c>
      <c r="B87">
        <f t="shared" si="6"/>
        <v>2017</v>
      </c>
      <c r="C87">
        <v>74</v>
      </c>
      <c r="D87" s="1">
        <f t="shared" si="7"/>
        <v>-30467.16734238217</v>
      </c>
      <c r="E87" s="1">
        <f t="shared" si="9"/>
        <v>-2254570.3833362819</v>
      </c>
      <c r="F87" s="2">
        <f t="shared" si="10"/>
        <v>9064.3789806255518</v>
      </c>
      <c r="G87" s="6">
        <f t="shared" si="8"/>
        <v>21402.788361756619</v>
      </c>
      <c r="H87" s="2">
        <f t="shared" si="11"/>
        <v>1180503.8168040623</v>
      </c>
    </row>
    <row r="88" spans="1:11" outlineLevel="2" x14ac:dyDescent="0.15">
      <c r="A88" s="4">
        <v>42979</v>
      </c>
      <c r="B88">
        <f t="shared" si="6"/>
        <v>2017</v>
      </c>
      <c r="C88">
        <v>75</v>
      </c>
      <c r="D88" s="1">
        <f t="shared" si="7"/>
        <v>-30467.16734238217</v>
      </c>
      <c r="E88" s="1">
        <f t="shared" si="9"/>
        <v>-2285037.5506786639</v>
      </c>
      <c r="F88" s="2">
        <f t="shared" si="10"/>
        <v>8902.9662850639725</v>
      </c>
      <c r="G88" s="6">
        <f t="shared" si="8"/>
        <v>21564.201057318198</v>
      </c>
      <c r="H88" s="2">
        <f t="shared" si="11"/>
        <v>1158939.6157467442</v>
      </c>
    </row>
    <row r="89" spans="1:11" outlineLevel="2" x14ac:dyDescent="0.15">
      <c r="A89" s="4">
        <v>43009</v>
      </c>
      <c r="B89">
        <f t="shared" si="6"/>
        <v>2017</v>
      </c>
      <c r="C89">
        <v>76</v>
      </c>
      <c r="D89" s="1">
        <f t="shared" si="7"/>
        <v>-30467.16734238217</v>
      </c>
      <c r="E89" s="1">
        <f t="shared" si="9"/>
        <v>-2315504.7180210459</v>
      </c>
      <c r="F89" s="2">
        <f t="shared" si="10"/>
        <v>8740.3362687566969</v>
      </c>
      <c r="G89" s="6">
        <f t="shared" si="8"/>
        <v>21726.831073625472</v>
      </c>
      <c r="H89" s="2">
        <f t="shared" si="11"/>
        <v>1137212.7846731187</v>
      </c>
    </row>
    <row r="90" spans="1:11" outlineLevel="2" x14ac:dyDescent="0.15">
      <c r="A90" s="4">
        <v>43040</v>
      </c>
      <c r="B90">
        <f t="shared" si="6"/>
        <v>2017</v>
      </c>
      <c r="C90">
        <v>77</v>
      </c>
      <c r="D90" s="1">
        <f t="shared" si="7"/>
        <v>-30467.16734238217</v>
      </c>
      <c r="E90" s="1">
        <f t="shared" si="9"/>
        <v>-2345971.8853634279</v>
      </c>
      <c r="F90" s="2">
        <f t="shared" si="10"/>
        <v>8576.4797510764383</v>
      </c>
      <c r="G90" s="6">
        <f t="shared" si="8"/>
        <v>21890.68759130573</v>
      </c>
      <c r="H90" s="2">
        <f t="shared" si="11"/>
        <v>1115322.097081813</v>
      </c>
    </row>
    <row r="91" spans="1:11" outlineLevel="2" x14ac:dyDescent="0.15">
      <c r="A91" s="4">
        <v>43070</v>
      </c>
      <c r="B91">
        <f t="shared" si="6"/>
        <v>2017</v>
      </c>
      <c r="C91">
        <v>78</v>
      </c>
      <c r="D91" s="1">
        <f t="shared" si="7"/>
        <v>-30467.16734238217</v>
      </c>
      <c r="E91" s="1">
        <f t="shared" si="9"/>
        <v>-2376439.0527058099</v>
      </c>
      <c r="F91" s="2">
        <f t="shared" si="10"/>
        <v>8411.3874821586742</v>
      </c>
      <c r="G91" s="6">
        <f t="shared" si="8"/>
        <v>22055.779860223498</v>
      </c>
      <c r="H91" s="2">
        <f t="shared" si="11"/>
        <v>1093266.3172215896</v>
      </c>
    </row>
    <row r="92" spans="1:11" outlineLevel="1" x14ac:dyDescent="0.15">
      <c r="A92" s="4"/>
      <c r="B92" s="8" t="s">
        <v>17</v>
      </c>
      <c r="D92" s="1"/>
      <c r="E92" s="1"/>
      <c r="F92" s="2">
        <f>SUBTOTAL(9,F80:F91)</f>
        <v>111565.39858508669</v>
      </c>
      <c r="G92" s="6">
        <f>SUBTOTAL(9,G80:G91)</f>
        <v>254040.60952349936</v>
      </c>
      <c r="I92" s="2">
        <f>IF(F92&lt;150000,F92, 150000)</f>
        <v>111565.39858508669</v>
      </c>
      <c r="J92" s="2">
        <v>30000</v>
      </c>
      <c r="K92" s="2">
        <f>150000-F92</f>
        <v>38434.601414913312</v>
      </c>
    </row>
    <row r="93" spans="1:11" outlineLevel="2" x14ac:dyDescent="0.15">
      <c r="A93" s="4">
        <v>43101</v>
      </c>
      <c r="B93">
        <f t="shared" si="6"/>
        <v>2018</v>
      </c>
      <c r="C93">
        <v>79</v>
      </c>
      <c r="D93" s="1">
        <f t="shared" si="7"/>
        <v>-30467.16734238217</v>
      </c>
      <c r="E93" s="1">
        <f>D93+E91</f>
        <v>-2406906.220048192</v>
      </c>
      <c r="F93" s="2">
        <f>H91*$C$2</f>
        <v>8245.0501423794904</v>
      </c>
      <c r="G93" s="6">
        <f t="shared" si="8"/>
        <v>22222.117200002678</v>
      </c>
      <c r="H93" s="2">
        <f>H91-G93</f>
        <v>1071044.2000215868</v>
      </c>
    </row>
    <row r="94" spans="1:11" outlineLevel="2" x14ac:dyDescent="0.15">
      <c r="A94" s="4">
        <v>43132</v>
      </c>
      <c r="B94">
        <f t="shared" si="6"/>
        <v>2018</v>
      </c>
      <c r="C94">
        <v>80</v>
      </c>
      <c r="D94" s="1">
        <f t="shared" si="7"/>
        <v>-30467.16734238217</v>
      </c>
      <c r="E94" s="1">
        <f t="shared" si="9"/>
        <v>-2437373.387390574</v>
      </c>
      <c r="F94" s="2">
        <f t="shared" si="10"/>
        <v>8077.4583418294687</v>
      </c>
      <c r="G94" s="6">
        <f t="shared" si="8"/>
        <v>22389.709000552702</v>
      </c>
      <c r="H94" s="2">
        <f t="shared" si="11"/>
        <v>1048654.4910210341</v>
      </c>
    </row>
    <row r="95" spans="1:11" outlineLevel="2" x14ac:dyDescent="0.15">
      <c r="A95" s="4">
        <v>43160</v>
      </c>
      <c r="B95">
        <f t="shared" si="6"/>
        <v>2018</v>
      </c>
      <c r="C95">
        <v>81</v>
      </c>
      <c r="D95" s="1">
        <f t="shared" si="7"/>
        <v>-30467.16734238217</v>
      </c>
      <c r="E95" s="1">
        <f t="shared" si="9"/>
        <v>-2467840.554732956</v>
      </c>
      <c r="F95" s="2">
        <f t="shared" si="10"/>
        <v>7908.6026197836336</v>
      </c>
      <c r="G95" s="6">
        <f t="shared" si="8"/>
        <v>22558.564722598538</v>
      </c>
      <c r="H95" s="2">
        <f t="shared" si="11"/>
        <v>1026095.9262984355</v>
      </c>
    </row>
    <row r="96" spans="1:11" outlineLevel="2" x14ac:dyDescent="0.15">
      <c r="A96" s="4">
        <v>43191</v>
      </c>
      <c r="B96">
        <f t="shared" si="6"/>
        <v>2018</v>
      </c>
      <c r="C96">
        <v>82</v>
      </c>
      <c r="D96" s="1">
        <f t="shared" si="7"/>
        <v>-30467.16734238217</v>
      </c>
      <c r="E96" s="1">
        <f t="shared" si="9"/>
        <v>-2498307.722075338</v>
      </c>
      <c r="F96" s="2">
        <f t="shared" si="10"/>
        <v>7738.4734441673691</v>
      </c>
      <c r="G96" s="6">
        <f t="shared" si="8"/>
        <v>22728.693898214802</v>
      </c>
      <c r="H96" s="2">
        <f t="shared" si="11"/>
        <v>1003367.2324002207</v>
      </c>
    </row>
    <row r="97" spans="1:11" outlineLevel="2" x14ac:dyDescent="0.15">
      <c r="A97" s="4">
        <v>43221</v>
      </c>
      <c r="B97">
        <f t="shared" si="6"/>
        <v>2018</v>
      </c>
      <c r="C97">
        <v>83</v>
      </c>
      <c r="D97" s="1">
        <f t="shared" si="7"/>
        <v>-30467.16734238217</v>
      </c>
      <c r="E97" s="1">
        <f t="shared" si="9"/>
        <v>-2528774.88941772</v>
      </c>
      <c r="F97" s="2">
        <f t="shared" si="10"/>
        <v>7567.061211018332</v>
      </c>
      <c r="G97" s="6">
        <f t="shared" si="8"/>
        <v>22900.106131363838</v>
      </c>
      <c r="H97" s="2">
        <f t="shared" si="11"/>
        <v>980467.12626885681</v>
      </c>
    </row>
    <row r="98" spans="1:11" outlineLevel="2" x14ac:dyDescent="0.15">
      <c r="A98" s="4">
        <v>43252</v>
      </c>
      <c r="B98">
        <f t="shared" si="6"/>
        <v>2018</v>
      </c>
      <c r="C98">
        <v>84</v>
      </c>
      <c r="D98" s="1">
        <f t="shared" si="7"/>
        <v>-30467.16734238217</v>
      </c>
      <c r="E98" s="1">
        <f t="shared" si="9"/>
        <v>-2559242.056760102</v>
      </c>
      <c r="F98" s="2">
        <f t="shared" si="10"/>
        <v>7394.3562439442967</v>
      </c>
      <c r="G98" s="6">
        <f t="shared" si="8"/>
        <v>23072.811098437873</v>
      </c>
      <c r="H98" s="2">
        <f t="shared" si="11"/>
        <v>957394.31517041894</v>
      </c>
    </row>
    <row r="99" spans="1:11" outlineLevel="2" x14ac:dyDescent="0.15">
      <c r="A99" s="4">
        <v>43282</v>
      </c>
      <c r="B99">
        <f t="shared" si="6"/>
        <v>2018</v>
      </c>
      <c r="C99">
        <v>85</v>
      </c>
      <c r="D99" s="1">
        <f t="shared" si="7"/>
        <v>-30467.16734238217</v>
      </c>
      <c r="E99" s="1">
        <f t="shared" si="9"/>
        <v>-2589709.2241024841</v>
      </c>
      <c r="F99" s="2">
        <f t="shared" si="10"/>
        <v>7220.3487935769108</v>
      </c>
      <c r="G99" s="6">
        <f t="shared" si="8"/>
        <v>23246.818548805259</v>
      </c>
      <c r="H99" s="2">
        <f t="shared" si="11"/>
        <v>934147.49662161362</v>
      </c>
    </row>
    <row r="100" spans="1:11" outlineLevel="2" x14ac:dyDescent="0.15">
      <c r="A100" s="4">
        <v>43313</v>
      </c>
      <c r="B100">
        <f t="shared" si="6"/>
        <v>2018</v>
      </c>
      <c r="C100">
        <v>86</v>
      </c>
      <c r="D100" s="1">
        <f t="shared" si="7"/>
        <v>-30467.16734238217</v>
      </c>
      <c r="E100" s="1">
        <f t="shared" si="9"/>
        <v>-2620176.3914448661</v>
      </c>
      <c r="F100" s="2">
        <f t="shared" si="10"/>
        <v>7045.029037021337</v>
      </c>
      <c r="G100" s="6">
        <f t="shared" si="8"/>
        <v>23422.138305360833</v>
      </c>
      <c r="H100" s="2">
        <f t="shared" si="11"/>
        <v>910725.35831625282</v>
      </c>
    </row>
    <row r="101" spans="1:11" outlineLevel="2" x14ac:dyDescent="0.15">
      <c r="A101" s="4">
        <v>43344</v>
      </c>
      <c r="B101">
        <f t="shared" si="6"/>
        <v>2018</v>
      </c>
      <c r="C101">
        <v>87</v>
      </c>
      <c r="D101" s="1">
        <f t="shared" si="7"/>
        <v>-30467.16734238217</v>
      </c>
      <c r="E101" s="1">
        <f t="shared" si="9"/>
        <v>-2650643.5587872481</v>
      </c>
      <c r="F101" s="2">
        <f t="shared" si="10"/>
        <v>6868.3870773017416</v>
      </c>
      <c r="G101" s="6">
        <f t="shared" si="8"/>
        <v>23598.78026508043</v>
      </c>
      <c r="H101" s="2">
        <f t="shared" si="11"/>
        <v>887126.57805117243</v>
      </c>
    </row>
    <row r="102" spans="1:11" outlineLevel="2" x14ac:dyDescent="0.15">
      <c r="A102" s="4">
        <v>43374</v>
      </c>
      <c r="B102">
        <f t="shared" si="6"/>
        <v>2018</v>
      </c>
      <c r="C102">
        <v>88</v>
      </c>
      <c r="D102" s="1">
        <f t="shared" si="7"/>
        <v>-30467.16734238217</v>
      </c>
      <c r="E102" s="1">
        <f t="shared" si="9"/>
        <v>-2681110.7261296301</v>
      </c>
      <c r="F102" s="2">
        <f t="shared" si="10"/>
        <v>6690.4129428025935</v>
      </c>
      <c r="G102" s="6">
        <f t="shared" si="8"/>
        <v>23776.754399579579</v>
      </c>
      <c r="H102" s="2">
        <f t="shared" si="11"/>
        <v>863349.82365159283</v>
      </c>
    </row>
    <row r="103" spans="1:11" outlineLevel="2" x14ac:dyDescent="0.15">
      <c r="A103" s="4">
        <v>43405</v>
      </c>
      <c r="B103">
        <f t="shared" si="6"/>
        <v>2018</v>
      </c>
      <c r="C103">
        <v>89</v>
      </c>
      <c r="D103" s="1">
        <f t="shared" si="7"/>
        <v>-30467.16734238217</v>
      </c>
      <c r="E103" s="1">
        <f t="shared" si="9"/>
        <v>-2711577.8934720121</v>
      </c>
      <c r="F103" s="2">
        <f t="shared" si="10"/>
        <v>6511.0965867057639</v>
      </c>
      <c r="G103" s="6">
        <f t="shared" si="8"/>
        <v>23956.070755676406</v>
      </c>
      <c r="H103" s="2">
        <f t="shared" si="11"/>
        <v>839393.75289591646</v>
      </c>
    </row>
    <row r="104" spans="1:11" outlineLevel="2" x14ac:dyDescent="0.15">
      <c r="A104" s="4">
        <v>43435</v>
      </c>
      <c r="B104">
        <f t="shared" si="6"/>
        <v>2018</v>
      </c>
      <c r="C104">
        <v>90</v>
      </c>
      <c r="D104" s="1">
        <f t="shared" si="7"/>
        <v>-30467.16734238217</v>
      </c>
      <c r="E104" s="1">
        <f t="shared" si="9"/>
        <v>-2742045.0608143941</v>
      </c>
      <c r="F104" s="2">
        <f t="shared" si="10"/>
        <v>6330.4278864233711</v>
      </c>
      <c r="G104" s="6">
        <f t="shared" si="8"/>
        <v>24136.739455958799</v>
      </c>
      <c r="H104" s="2">
        <f t="shared" si="11"/>
        <v>815257.01343995763</v>
      </c>
    </row>
    <row r="105" spans="1:11" outlineLevel="1" x14ac:dyDescent="0.15">
      <c r="A105" s="4"/>
      <c r="B105" s="8" t="s">
        <v>18</v>
      </c>
      <c r="D105" s="1"/>
      <c r="E105" s="1"/>
      <c r="F105" s="2">
        <f>SUBTOTAL(9,F93:F104)</f>
        <v>87596.704326954321</v>
      </c>
      <c r="G105" s="6">
        <f>SUBTOTAL(9,G93:G104)</f>
        <v>278009.30378163175</v>
      </c>
      <c r="I105" s="2">
        <f>IF(F105&lt;150000,F105, 150000)</f>
        <v>87596.704326954321</v>
      </c>
      <c r="J105" s="2">
        <v>30000</v>
      </c>
      <c r="K105" s="2">
        <f>150000-F105</f>
        <v>62403.295673045679</v>
      </c>
    </row>
    <row r="106" spans="1:11" outlineLevel="2" x14ac:dyDescent="0.15">
      <c r="A106" s="4">
        <v>43466</v>
      </c>
      <c r="B106">
        <f t="shared" si="6"/>
        <v>2019</v>
      </c>
      <c r="C106">
        <v>91</v>
      </c>
      <c r="D106" s="1">
        <f t="shared" si="7"/>
        <v>-30467.16734238217</v>
      </c>
      <c r="E106" s="1">
        <f>D106+E104</f>
        <v>-2772512.2281567762</v>
      </c>
      <c r="F106" s="2">
        <f>H104*$C$2</f>
        <v>6148.3966430263481</v>
      </c>
      <c r="G106" s="6">
        <f t="shared" si="8"/>
        <v>24318.770699355824</v>
      </c>
      <c r="H106" s="2">
        <f>H104-G106</f>
        <v>790938.24274060177</v>
      </c>
    </row>
    <row r="107" spans="1:11" outlineLevel="2" x14ac:dyDescent="0.15">
      <c r="A107" s="4">
        <v>43497</v>
      </c>
      <c r="B107">
        <f t="shared" si="6"/>
        <v>2019</v>
      </c>
      <c r="C107">
        <v>92</v>
      </c>
      <c r="D107" s="1">
        <f t="shared" si="7"/>
        <v>-30467.16734238217</v>
      </c>
      <c r="E107" s="1">
        <f t="shared" si="9"/>
        <v>-2802979.3954991582</v>
      </c>
      <c r="F107" s="2">
        <f t="shared" si="10"/>
        <v>5964.9925806687061</v>
      </c>
      <c r="G107" s="6">
        <f t="shared" si="8"/>
        <v>24502.174761713464</v>
      </c>
      <c r="H107" s="2">
        <f t="shared" si="11"/>
        <v>766436.06797888828</v>
      </c>
    </row>
    <row r="108" spans="1:11" outlineLevel="2" x14ac:dyDescent="0.15">
      <c r="A108" s="4">
        <v>43525</v>
      </c>
      <c r="B108">
        <f t="shared" si="6"/>
        <v>2019</v>
      </c>
      <c r="C108">
        <v>93</v>
      </c>
      <c r="D108" s="1">
        <f t="shared" si="7"/>
        <v>-30467.16734238217</v>
      </c>
      <c r="E108" s="1">
        <f t="shared" si="9"/>
        <v>-2833446.5628415402</v>
      </c>
      <c r="F108" s="2">
        <f t="shared" si="10"/>
        <v>5780.2053460074503</v>
      </c>
      <c r="G108" s="6">
        <f t="shared" si="8"/>
        <v>24686.961996374721</v>
      </c>
      <c r="H108" s="2">
        <f t="shared" si="11"/>
        <v>741749.10598251352</v>
      </c>
    </row>
    <row r="109" spans="1:11" outlineLevel="2" x14ac:dyDescent="0.15">
      <c r="A109" s="4">
        <v>43556</v>
      </c>
      <c r="B109">
        <f t="shared" si="6"/>
        <v>2019</v>
      </c>
      <c r="C109">
        <v>94</v>
      </c>
      <c r="D109" s="1">
        <f t="shared" si="7"/>
        <v>-30467.16734238217</v>
      </c>
      <c r="E109" s="1">
        <f t="shared" si="9"/>
        <v>-2863913.7301839222</v>
      </c>
      <c r="F109" s="2">
        <f t="shared" si="10"/>
        <v>5594.0245076181236</v>
      </c>
      <c r="G109" s="6">
        <f t="shared" si="8"/>
        <v>24873.142834764047</v>
      </c>
      <c r="H109" s="2">
        <f t="shared" si="11"/>
        <v>716875.96314774943</v>
      </c>
    </row>
    <row r="110" spans="1:11" outlineLevel="2" x14ac:dyDescent="0.15">
      <c r="A110" s="4">
        <v>43586</v>
      </c>
      <c r="B110">
        <f t="shared" si="6"/>
        <v>2019</v>
      </c>
      <c r="C110">
        <v>95</v>
      </c>
      <c r="D110" s="1">
        <f t="shared" si="7"/>
        <v>-30467.16734238217</v>
      </c>
      <c r="E110" s="1">
        <f t="shared" si="9"/>
        <v>-2894380.8975263042</v>
      </c>
      <c r="F110" s="2">
        <f t="shared" si="10"/>
        <v>5406.4395554059447</v>
      </c>
      <c r="G110" s="6">
        <f t="shared" si="8"/>
        <v>25060.727786976226</v>
      </c>
      <c r="H110" s="2">
        <f t="shared" si="11"/>
        <v>691815.23536077316</v>
      </c>
    </row>
    <row r="111" spans="1:11" outlineLevel="2" x14ac:dyDescent="0.15">
      <c r="A111" s="4">
        <v>43617</v>
      </c>
      <c r="B111">
        <f t="shared" si="6"/>
        <v>2019</v>
      </c>
      <c r="C111">
        <v>96</v>
      </c>
      <c r="D111" s="1">
        <f t="shared" si="7"/>
        <v>-30467.16734238217</v>
      </c>
      <c r="E111" s="1">
        <f t="shared" si="9"/>
        <v>-2924848.0648686863</v>
      </c>
      <c r="F111" s="2">
        <f t="shared" si="10"/>
        <v>5217.4399000124986</v>
      </c>
      <c r="G111" s="6">
        <f t="shared" si="8"/>
        <v>25249.727442369673</v>
      </c>
      <c r="H111" s="2">
        <f t="shared" si="11"/>
        <v>666565.50791840348</v>
      </c>
    </row>
    <row r="112" spans="1:11" outlineLevel="2" x14ac:dyDescent="0.15">
      <c r="A112" s="4">
        <v>43647</v>
      </c>
      <c r="B112">
        <f t="shared" si="6"/>
        <v>2019</v>
      </c>
      <c r="C112">
        <v>97</v>
      </c>
      <c r="D112" s="1">
        <f t="shared" si="7"/>
        <v>-30467.16734238217</v>
      </c>
      <c r="E112" s="1">
        <f t="shared" si="9"/>
        <v>-2955315.2322110683</v>
      </c>
      <c r="F112" s="2">
        <f t="shared" si="10"/>
        <v>5027.0148722179601</v>
      </c>
      <c r="G112" s="6">
        <f t="shared" si="8"/>
        <v>25440.152470164212</v>
      </c>
      <c r="H112" s="2">
        <f t="shared" si="11"/>
        <v>641125.35544823925</v>
      </c>
    </row>
    <row r="113" spans="1:11" outlineLevel="2" x14ac:dyDescent="0.15">
      <c r="A113" s="4">
        <v>43678</v>
      </c>
      <c r="B113">
        <f t="shared" si="6"/>
        <v>2019</v>
      </c>
      <c r="C113">
        <v>98</v>
      </c>
      <c r="D113" s="1">
        <f t="shared" si="7"/>
        <v>-30467.16734238217</v>
      </c>
      <c r="E113" s="1">
        <f t="shared" si="9"/>
        <v>-2985782.3995534503</v>
      </c>
      <c r="F113" s="2">
        <f t="shared" si="10"/>
        <v>4835.153722338805</v>
      </c>
      <c r="G113" s="6">
        <f t="shared" si="8"/>
        <v>25632.013620043366</v>
      </c>
      <c r="H113" s="2">
        <f t="shared" si="11"/>
        <v>615493.34182819584</v>
      </c>
    </row>
    <row r="114" spans="1:11" outlineLevel="2" x14ac:dyDescent="0.15">
      <c r="A114" s="4">
        <v>43709</v>
      </c>
      <c r="B114">
        <f t="shared" si="6"/>
        <v>2019</v>
      </c>
      <c r="C114">
        <v>99</v>
      </c>
      <c r="D114" s="1">
        <f t="shared" si="7"/>
        <v>-30467.16734238217</v>
      </c>
      <c r="E114" s="1">
        <f t="shared" si="9"/>
        <v>-3016249.5668958323</v>
      </c>
      <c r="F114" s="2">
        <f t="shared" si="10"/>
        <v>4641.8456196209781</v>
      </c>
      <c r="G114" s="6">
        <f t="shared" si="8"/>
        <v>25825.321722761193</v>
      </c>
      <c r="H114" s="2">
        <f t="shared" si="11"/>
        <v>589668.0201054347</v>
      </c>
    </row>
    <row r="115" spans="1:11" outlineLevel="2" x14ac:dyDescent="0.15">
      <c r="A115" s="4">
        <v>43739</v>
      </c>
      <c r="B115">
        <f t="shared" si="6"/>
        <v>2019</v>
      </c>
      <c r="C115">
        <v>100</v>
      </c>
      <c r="D115" s="1">
        <f t="shared" si="7"/>
        <v>-30467.16734238217</v>
      </c>
      <c r="E115" s="1">
        <f t="shared" si="9"/>
        <v>-3046716.7342382143</v>
      </c>
      <c r="F115" s="2">
        <f t="shared" si="10"/>
        <v>4447.0796516284872</v>
      </c>
      <c r="G115" s="6">
        <f t="shared" si="8"/>
        <v>26020.087690753684</v>
      </c>
      <c r="H115" s="2">
        <f t="shared" si="11"/>
        <v>563647.93241468107</v>
      </c>
    </row>
    <row r="116" spans="1:11" outlineLevel="2" x14ac:dyDescent="0.15">
      <c r="A116" s="4">
        <v>43770</v>
      </c>
      <c r="B116">
        <f t="shared" si="6"/>
        <v>2019</v>
      </c>
      <c r="C116">
        <v>101</v>
      </c>
      <c r="D116" s="1">
        <f t="shared" si="7"/>
        <v>-30467.16734238217</v>
      </c>
      <c r="E116" s="1">
        <f t="shared" si="9"/>
        <v>-3077183.9015805963</v>
      </c>
      <c r="F116" s="2">
        <f t="shared" si="10"/>
        <v>4250.8448236273871</v>
      </c>
      <c r="G116" s="6">
        <f t="shared" si="8"/>
        <v>26216.322518754783</v>
      </c>
      <c r="H116" s="2">
        <f t="shared" si="11"/>
        <v>537431.60989592632</v>
      </c>
    </row>
    <row r="117" spans="1:11" outlineLevel="2" x14ac:dyDescent="0.15">
      <c r="A117" s="4">
        <v>43800</v>
      </c>
      <c r="B117">
        <f t="shared" si="6"/>
        <v>2019</v>
      </c>
      <c r="C117">
        <v>102</v>
      </c>
      <c r="D117" s="1">
        <f t="shared" si="7"/>
        <v>-30467.16734238217</v>
      </c>
      <c r="E117" s="1">
        <f t="shared" si="9"/>
        <v>-3107651.0689229784</v>
      </c>
      <c r="F117" s="2">
        <f t="shared" si="10"/>
        <v>4053.1300579651115</v>
      </c>
      <c r="G117" s="6">
        <f t="shared" si="8"/>
        <v>26414.03728441706</v>
      </c>
      <c r="H117" s="2">
        <f t="shared" si="11"/>
        <v>511017.57261150924</v>
      </c>
    </row>
    <row r="118" spans="1:11" outlineLevel="1" x14ac:dyDescent="0.15">
      <c r="A118" s="4"/>
      <c r="B118" s="8" t="s">
        <v>19</v>
      </c>
      <c r="D118" s="1"/>
      <c r="E118" s="1"/>
      <c r="F118" s="2">
        <f>SUBTOTAL(9,F106:F117)</f>
        <v>61366.56728013781</v>
      </c>
      <c r="G118" s="6">
        <f>SUBTOTAL(9,G106:G117)</f>
        <v>304239.44082844834</v>
      </c>
      <c r="I118" s="2">
        <f>IF(F118&lt;150000,F118, 150000)</f>
        <v>61366.56728013781</v>
      </c>
      <c r="J118" s="2">
        <v>30000</v>
      </c>
      <c r="K118" s="2">
        <f>150000-F118</f>
        <v>88633.43271986219</v>
      </c>
    </row>
    <row r="119" spans="1:11" outlineLevel="2" x14ac:dyDescent="0.15">
      <c r="A119" s="4">
        <v>43831</v>
      </c>
      <c r="B119">
        <f t="shared" si="6"/>
        <v>2020</v>
      </c>
      <c r="C119">
        <v>103</v>
      </c>
      <c r="D119" s="1">
        <f t="shared" si="7"/>
        <v>-30467.16734238217</v>
      </c>
      <c r="E119" s="1">
        <f>D119+E117</f>
        <v>-3138118.2362653604</v>
      </c>
      <c r="F119" s="2">
        <f>H117*$C$2</f>
        <v>3853.9241934451329</v>
      </c>
      <c r="G119" s="6">
        <f t="shared" si="8"/>
        <v>26613.243148937036</v>
      </c>
      <c r="H119" s="2">
        <f>H117-G119</f>
        <v>484404.32946257223</v>
      </c>
    </row>
    <row r="120" spans="1:11" outlineLevel="2" x14ac:dyDescent="0.15">
      <c r="A120" s="4">
        <v>43862</v>
      </c>
      <c r="B120">
        <f t="shared" si="6"/>
        <v>2020</v>
      </c>
      <c r="C120">
        <v>104</v>
      </c>
      <c r="D120" s="1">
        <f t="shared" si="7"/>
        <v>-30467.16734238217</v>
      </c>
      <c r="E120" s="1">
        <f t="shared" si="9"/>
        <v>-3168585.4036077424</v>
      </c>
      <c r="F120" s="2">
        <f t="shared" si="10"/>
        <v>3653.2159846968993</v>
      </c>
      <c r="G120" s="6">
        <f t="shared" si="8"/>
        <v>26813.95135768527</v>
      </c>
      <c r="H120" s="2">
        <f t="shared" si="11"/>
        <v>457590.37810488697</v>
      </c>
    </row>
    <row r="121" spans="1:11" outlineLevel="2" x14ac:dyDescent="0.15">
      <c r="A121" s="4">
        <v>43891</v>
      </c>
      <c r="B121">
        <f t="shared" si="6"/>
        <v>2020</v>
      </c>
      <c r="C121">
        <v>105</v>
      </c>
      <c r="D121" s="1">
        <f t="shared" si="7"/>
        <v>-30467.16734238217</v>
      </c>
      <c r="E121" s="1">
        <f t="shared" si="9"/>
        <v>-3199052.5709501244</v>
      </c>
      <c r="F121" s="2">
        <f t="shared" si="10"/>
        <v>3450.9941015410232</v>
      </c>
      <c r="G121" s="6">
        <f t="shared" si="8"/>
        <v>27016.173240841148</v>
      </c>
      <c r="H121" s="2">
        <f t="shared" si="11"/>
        <v>430574.20486404584</v>
      </c>
    </row>
    <row r="122" spans="1:11" outlineLevel="2" x14ac:dyDescent="0.15">
      <c r="A122" s="4">
        <v>43922</v>
      </c>
      <c r="B122">
        <f t="shared" si="6"/>
        <v>2020</v>
      </c>
      <c r="C122">
        <v>106</v>
      </c>
      <c r="D122" s="1">
        <f t="shared" si="7"/>
        <v>-30467.16734238217</v>
      </c>
      <c r="E122" s="1">
        <f t="shared" si="9"/>
        <v>-3229519.7382925064</v>
      </c>
      <c r="F122" s="2">
        <f t="shared" si="10"/>
        <v>3247.2471283496798</v>
      </c>
      <c r="G122" s="6">
        <f t="shared" si="8"/>
        <v>27219.920214032492</v>
      </c>
      <c r="H122" s="2">
        <f t="shared" si="11"/>
        <v>403354.28465001332</v>
      </c>
    </row>
    <row r="123" spans="1:11" outlineLevel="2" x14ac:dyDescent="0.15">
      <c r="A123" s="4">
        <v>43952</v>
      </c>
      <c r="B123">
        <f t="shared" si="6"/>
        <v>2020</v>
      </c>
      <c r="C123">
        <v>107</v>
      </c>
      <c r="D123" s="1">
        <f t="shared" si="7"/>
        <v>-30467.16734238217</v>
      </c>
      <c r="E123" s="1">
        <f t="shared" si="9"/>
        <v>-3259986.9056348884</v>
      </c>
      <c r="F123" s="2">
        <f t="shared" si="10"/>
        <v>3041.9635634021843</v>
      </c>
      <c r="G123" s="6">
        <f t="shared" si="8"/>
        <v>27425.203778979987</v>
      </c>
      <c r="H123" s="2">
        <f t="shared" si="11"/>
        <v>375929.08087103331</v>
      </c>
    </row>
    <row r="124" spans="1:11" outlineLevel="2" x14ac:dyDescent="0.15">
      <c r="A124" s="4">
        <v>43983</v>
      </c>
      <c r="B124">
        <f t="shared" si="6"/>
        <v>2020</v>
      </c>
      <c r="C124">
        <v>108</v>
      </c>
      <c r="D124" s="1">
        <f t="shared" si="7"/>
        <v>-30467.16734238217</v>
      </c>
      <c r="E124" s="1">
        <f t="shared" si="9"/>
        <v>-3290454.0729772705</v>
      </c>
      <c r="F124" s="2">
        <f t="shared" si="10"/>
        <v>2835.1318182357099</v>
      </c>
      <c r="G124" s="6">
        <f t="shared" si="8"/>
        <v>27632.03552414646</v>
      </c>
      <c r="H124" s="2">
        <f t="shared" si="11"/>
        <v>348297.04534688685</v>
      </c>
    </row>
    <row r="125" spans="1:11" outlineLevel="2" x14ac:dyDescent="0.15">
      <c r="A125" s="4">
        <v>44013</v>
      </c>
      <c r="B125">
        <f t="shared" si="6"/>
        <v>2020</v>
      </c>
      <c r="C125">
        <v>109</v>
      </c>
      <c r="D125" s="1">
        <f t="shared" si="7"/>
        <v>-30467.16734238217</v>
      </c>
      <c r="E125" s="1">
        <f t="shared" si="9"/>
        <v>-3320921.2403196525</v>
      </c>
      <c r="F125" s="2">
        <f t="shared" si="10"/>
        <v>2626.7402169911056</v>
      </c>
      <c r="G125" s="6">
        <f t="shared" si="8"/>
        <v>27840.427125391063</v>
      </c>
      <c r="H125" s="2">
        <f t="shared" si="11"/>
        <v>320456.61822149577</v>
      </c>
    </row>
    <row r="126" spans="1:11" outlineLevel="2" x14ac:dyDescent="0.15">
      <c r="A126" s="4">
        <v>44044</v>
      </c>
      <c r="B126">
        <f t="shared" si="6"/>
        <v>2020</v>
      </c>
      <c r="C126">
        <v>110</v>
      </c>
      <c r="D126" s="1">
        <f t="shared" si="7"/>
        <v>-30467.16734238217</v>
      </c>
      <c r="E126" s="1">
        <f t="shared" si="9"/>
        <v>-3351388.4076620345</v>
      </c>
      <c r="F126" s="2">
        <f t="shared" si="10"/>
        <v>2416.7769957537807</v>
      </c>
      <c r="G126" s="6">
        <f t="shared" si="8"/>
        <v>28050.390346628388</v>
      </c>
      <c r="H126" s="2">
        <f t="shared" si="11"/>
        <v>292406.22787486739</v>
      </c>
    </row>
    <row r="127" spans="1:11" outlineLevel="2" x14ac:dyDescent="0.15">
      <c r="A127" s="4">
        <v>44075</v>
      </c>
      <c r="B127">
        <f t="shared" si="6"/>
        <v>2020</v>
      </c>
      <c r="C127">
        <v>111</v>
      </c>
      <c r="D127" s="1">
        <f t="shared" si="7"/>
        <v>-30467.16734238217</v>
      </c>
      <c r="E127" s="1">
        <f t="shared" si="9"/>
        <v>-3381855.5750044165</v>
      </c>
      <c r="F127" s="2">
        <f t="shared" si="10"/>
        <v>2205.230301889625</v>
      </c>
      <c r="G127" s="6">
        <f t="shared" si="8"/>
        <v>28261.937040492547</v>
      </c>
      <c r="H127" s="2">
        <f t="shared" si="11"/>
        <v>264144.29083437484</v>
      </c>
    </row>
    <row r="128" spans="1:11" outlineLevel="2" x14ac:dyDescent="0.15">
      <c r="A128" s="4">
        <v>44105</v>
      </c>
      <c r="B128">
        <f t="shared" si="6"/>
        <v>2020</v>
      </c>
      <c r="C128">
        <v>112</v>
      </c>
      <c r="D128" s="1">
        <f t="shared" si="7"/>
        <v>-30467.16734238217</v>
      </c>
      <c r="E128" s="1">
        <f t="shared" si="9"/>
        <v>-3412322.7423467985</v>
      </c>
      <c r="F128" s="2">
        <f t="shared" si="10"/>
        <v>1992.0881933759106</v>
      </c>
      <c r="G128" s="6">
        <f t="shared" si="8"/>
        <v>28475.079149006258</v>
      </c>
      <c r="H128" s="2">
        <f t="shared" si="11"/>
        <v>235669.21168536859</v>
      </c>
    </row>
    <row r="129" spans="1:11" outlineLevel="2" x14ac:dyDescent="0.15">
      <c r="A129" s="4">
        <v>44136</v>
      </c>
      <c r="B129">
        <f t="shared" si="6"/>
        <v>2020</v>
      </c>
      <c r="C129">
        <v>113</v>
      </c>
      <c r="D129" s="1">
        <f t="shared" si="7"/>
        <v>-30467.16734238217</v>
      </c>
      <c r="E129" s="1">
        <f t="shared" si="9"/>
        <v>-3442789.9096891806</v>
      </c>
      <c r="F129" s="2">
        <f t="shared" si="10"/>
        <v>1777.338638127155</v>
      </c>
      <c r="G129" s="6">
        <f t="shared" si="8"/>
        <v>28689.828704255015</v>
      </c>
      <c r="H129" s="2">
        <f t="shared" si="11"/>
        <v>206979.38298111357</v>
      </c>
    </row>
    <row r="130" spans="1:11" outlineLevel="2" x14ac:dyDescent="0.15">
      <c r="A130" s="4">
        <v>44166</v>
      </c>
      <c r="B130">
        <f t="shared" si="6"/>
        <v>2020</v>
      </c>
      <c r="C130">
        <v>114</v>
      </c>
      <c r="D130" s="1">
        <f t="shared" si="7"/>
        <v>-30467.16734238217</v>
      </c>
      <c r="E130" s="1">
        <f t="shared" si="9"/>
        <v>-3473257.0770315626</v>
      </c>
      <c r="F130" s="2">
        <f t="shared" si="10"/>
        <v>1560.9695133158984</v>
      </c>
      <c r="G130" s="6">
        <f t="shared" si="8"/>
        <v>28906.197829066274</v>
      </c>
      <c r="H130" s="2">
        <f t="shared" si="11"/>
        <v>178073.18515204728</v>
      </c>
    </row>
    <row r="131" spans="1:11" outlineLevel="1" x14ac:dyDescent="0.15">
      <c r="A131" s="4"/>
      <c r="B131" s="8" t="s">
        <v>20</v>
      </c>
      <c r="D131" s="1"/>
      <c r="E131" s="1"/>
      <c r="F131" s="2">
        <f>SUBTOTAL(9,F119:F130)</f>
        <v>32661.620649124103</v>
      </c>
      <c r="G131" s="6">
        <f>SUBTOTAL(9,G119:G130)</f>
        <v>332944.38745946187</v>
      </c>
      <c r="I131" s="2">
        <f>IF(F131&lt;150000,F131, 150000)</f>
        <v>32661.620649124103</v>
      </c>
      <c r="J131" s="2">
        <v>30000</v>
      </c>
      <c r="K131" s="2">
        <f>150000-F131</f>
        <v>117338.3793508759</v>
      </c>
    </row>
    <row r="132" spans="1:11" outlineLevel="2" x14ac:dyDescent="0.15">
      <c r="A132" s="4">
        <v>44197</v>
      </c>
      <c r="B132">
        <f t="shared" si="6"/>
        <v>2021</v>
      </c>
      <c r="C132">
        <v>115</v>
      </c>
      <c r="D132" s="1">
        <f t="shared" si="7"/>
        <v>-30467.16734238217</v>
      </c>
      <c r="E132" s="1">
        <f>D132+E130</f>
        <v>-3503724.2443739446</v>
      </c>
      <c r="F132" s="2">
        <f>H130*$C$2</f>
        <v>1342.9686046883569</v>
      </c>
      <c r="G132" s="6">
        <f t="shared" si="8"/>
        <v>29124.198737693812</v>
      </c>
      <c r="H132" s="2">
        <f>H130-G132</f>
        <v>148948.98641435348</v>
      </c>
    </row>
    <row r="133" spans="1:11" outlineLevel="2" x14ac:dyDescent="0.15">
      <c r="A133" s="4">
        <v>44228</v>
      </c>
      <c r="B133">
        <f t="shared" si="6"/>
        <v>2021</v>
      </c>
      <c r="C133">
        <v>116</v>
      </c>
      <c r="D133" s="1">
        <f t="shared" si="7"/>
        <v>-30467.16734238217</v>
      </c>
      <c r="E133" s="1">
        <f t="shared" si="9"/>
        <v>-3534191.4117163266</v>
      </c>
      <c r="F133" s="2">
        <f t="shared" si="10"/>
        <v>1123.323605874916</v>
      </c>
      <c r="G133" s="6">
        <f t="shared" si="8"/>
        <v>29343.843736507253</v>
      </c>
      <c r="H133" s="2">
        <f t="shared" si="11"/>
        <v>119605.14267784622</v>
      </c>
    </row>
    <row r="134" spans="1:11" outlineLevel="2" x14ac:dyDescent="0.15">
      <c r="A134" s="4">
        <v>44256</v>
      </c>
      <c r="B134">
        <f t="shared" si="6"/>
        <v>2021</v>
      </c>
      <c r="C134">
        <v>117</v>
      </c>
      <c r="D134" s="1">
        <f t="shared" si="7"/>
        <v>-30467.16734238217</v>
      </c>
      <c r="E134" s="1">
        <f t="shared" si="9"/>
        <v>-3564658.5790587086</v>
      </c>
      <c r="F134" s="2">
        <f t="shared" si="10"/>
        <v>902.02211769542373</v>
      </c>
      <c r="G134" s="6">
        <f t="shared" si="8"/>
        <v>29565.145224686748</v>
      </c>
      <c r="H134" s="2">
        <f t="shared" si="11"/>
        <v>90039.997453159478</v>
      </c>
    </row>
    <row r="135" spans="1:11" outlineLevel="2" x14ac:dyDescent="0.15">
      <c r="A135" s="4">
        <v>44287</v>
      </c>
      <c r="B135">
        <f t="shared" si="6"/>
        <v>2021</v>
      </c>
      <c r="C135">
        <v>118</v>
      </c>
      <c r="D135" s="1">
        <f t="shared" si="7"/>
        <v>-30467.16734238217</v>
      </c>
      <c r="E135" s="1">
        <f t="shared" si="9"/>
        <v>-3595125.7464010906</v>
      </c>
      <c r="F135" s="2">
        <f t="shared" si="10"/>
        <v>679.05164745924446</v>
      </c>
      <c r="G135" s="6">
        <f t="shared" si="8"/>
        <v>29788.115694922926</v>
      </c>
      <c r="H135" s="2">
        <f t="shared" si="11"/>
        <v>60251.881758236552</v>
      </c>
    </row>
    <row r="136" spans="1:11" outlineLevel="2" x14ac:dyDescent="0.15">
      <c r="A136" s="4">
        <v>44317</v>
      </c>
      <c r="B136">
        <f t="shared" si="6"/>
        <v>2021</v>
      </c>
      <c r="C136">
        <v>119</v>
      </c>
      <c r="D136" s="1">
        <f t="shared" si="7"/>
        <v>-30467.16734238217</v>
      </c>
      <c r="E136" s="1">
        <f t="shared" si="9"/>
        <v>-3625592.9137434727</v>
      </c>
      <c r="F136" s="2">
        <f t="shared" si="10"/>
        <v>454.39960826003409</v>
      </c>
      <c r="G136" s="6">
        <f t="shared" si="8"/>
        <v>30012.767734122135</v>
      </c>
      <c r="H136" s="2">
        <f t="shared" si="11"/>
        <v>30239.114024114417</v>
      </c>
    </row>
    <row r="137" spans="1:11" outlineLevel="2" x14ac:dyDescent="0.15">
      <c r="A137" s="4">
        <v>44348</v>
      </c>
      <c r="B137">
        <f t="shared" si="6"/>
        <v>2021</v>
      </c>
      <c r="C137">
        <v>120</v>
      </c>
      <c r="D137" s="1">
        <f t="shared" si="7"/>
        <v>-30467.16734238217</v>
      </c>
      <c r="E137" s="1">
        <f t="shared" si="9"/>
        <v>-3656060.0810858547</v>
      </c>
      <c r="F137" s="2">
        <f t="shared" si="10"/>
        <v>228.05331826519625</v>
      </c>
      <c r="G137" s="6">
        <f t="shared" si="8"/>
        <v>30239.114024116974</v>
      </c>
      <c r="H137" s="2">
        <f t="shared" si="11"/>
        <v>-2.5574991013854742E-9</v>
      </c>
    </row>
    <row r="138" spans="1:11" outlineLevel="1" x14ac:dyDescent="0.15">
      <c r="A138" s="4"/>
      <c r="B138" s="8" t="s">
        <v>21</v>
      </c>
      <c r="D138" s="1"/>
      <c r="E138" s="1"/>
      <c r="F138" s="2">
        <f>SUBTOTAL(9,F132:F137)</f>
        <v>4729.8189022431716</v>
      </c>
      <c r="G138" s="6">
        <f>SUBTOTAL(9,G132:G137)</f>
        <v>178073.18515204985</v>
      </c>
      <c r="I138" s="2">
        <f>IF(F138&lt;150000,F138, 150000)</f>
        <v>4729.8189022431716</v>
      </c>
      <c r="J138" s="2">
        <v>30000</v>
      </c>
      <c r="K138" s="2">
        <f>150000-F138</f>
        <v>145270.18109775684</v>
      </c>
    </row>
    <row r="139" spans="1:11" x14ac:dyDescent="0.15">
      <c r="A139" s="4"/>
      <c r="B139" s="8" t="s">
        <v>22</v>
      </c>
      <c r="D139" s="1"/>
      <c r="E139" s="1"/>
      <c r="F139" s="2">
        <f>SUBTOTAL(9,F8:F137)</f>
        <v>1256060.0810858586</v>
      </c>
      <c r="G139" s="6">
        <f>SUBTOTAL(9,G8:G137)</f>
        <v>2400000.0000000023</v>
      </c>
      <c r="I139" s="2">
        <f>SUM(I8:I138)</f>
        <v>1138574.547380774</v>
      </c>
      <c r="K139" s="2">
        <f>F139-I139</f>
        <v>117485.53370508458</v>
      </c>
    </row>
    <row r="140" spans="1:11" x14ac:dyDescent="0.15">
      <c r="B140" t="s">
        <v>27</v>
      </c>
      <c r="I140" s="2">
        <f>I139*0.3</f>
        <v>341572.36421423219</v>
      </c>
    </row>
    <row r="141" spans="1:11" x14ac:dyDescent="0.15">
      <c r="B141" t="s">
        <v>28</v>
      </c>
      <c r="F141" s="2">
        <f>F139-I140</f>
        <v>914487.71687162644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7C0C0-AA4D-4643-A702-176D7EDDE8A4}">
  <dimension ref="A1:Q40"/>
  <sheetViews>
    <sheetView zoomScale="200" zoomScaleNormal="200" workbookViewId="0">
      <selection activeCell="F37" sqref="F37"/>
    </sheetView>
  </sheetViews>
  <sheetFormatPr baseColWidth="10" defaultColWidth="9" defaultRowHeight="12" outlineLevelRow="2" x14ac:dyDescent="0.15"/>
  <cols>
    <col min="1" max="1" width="10.3984375" bestFit="1" customWidth="1"/>
    <col min="2" max="2" width="15.19921875" bestFit="1" customWidth="1"/>
    <col min="3" max="3" width="18.19921875" bestFit="1" customWidth="1"/>
    <col min="4" max="4" width="12.796875" style="2" bestFit="1" customWidth="1"/>
    <col min="5" max="6" width="16.796875" style="2" bestFit="1" customWidth="1"/>
    <col min="7" max="7" width="19" style="3" bestFit="1" customWidth="1"/>
    <col min="8" max="8" width="12.3984375" style="2" bestFit="1" customWidth="1"/>
    <col min="9" max="9" width="33.3984375" style="2" bestFit="1" customWidth="1"/>
    <col min="10" max="10" width="35.3984375" style="2" customWidth="1"/>
    <col min="11" max="11" width="41.19921875" style="2" customWidth="1"/>
    <col min="12" max="12" width="9" style="2"/>
  </cols>
  <sheetData>
    <row r="1" spans="1:11" ht="25" x14ac:dyDescent="0.2">
      <c r="A1" t="s">
        <v>0</v>
      </c>
      <c r="B1" s="11">
        <v>712505</v>
      </c>
      <c r="E1" s="2" t="s">
        <v>31</v>
      </c>
      <c r="I1" s="2" t="s">
        <v>29</v>
      </c>
      <c r="J1" s="10" t="s">
        <v>30</v>
      </c>
    </row>
    <row r="2" spans="1:11" x14ac:dyDescent="0.15">
      <c r="A2" t="s">
        <v>1</v>
      </c>
      <c r="B2">
        <v>9.25</v>
      </c>
      <c r="C2">
        <f>B2/12/100</f>
        <v>7.7083333333333335E-3</v>
      </c>
      <c r="I2" s="2">
        <f>((B1*C2) *POWER(1+ C2,B3))/(POWER(1+C2,B3)-1)</f>
        <v>30346.951471750508</v>
      </c>
      <c r="J2" s="2">
        <f>LOG(E5/(E5-(B1*C2)),1+C2)</f>
        <v>25.999999999999694</v>
      </c>
    </row>
    <row r="3" spans="1:11" x14ac:dyDescent="0.15">
      <c r="A3" t="s">
        <v>3</v>
      </c>
      <c r="B3">
        <v>26</v>
      </c>
    </row>
    <row r="4" spans="1:11" x14ac:dyDescent="0.15">
      <c r="I4" s="2">
        <f>LOG((30467.17/(30467.17-(B1*C2))),1+C2)</f>
        <v>25.886499581631288</v>
      </c>
    </row>
    <row r="5" spans="1:11" x14ac:dyDescent="0.15">
      <c r="A5" t="s">
        <v>2</v>
      </c>
      <c r="B5" s="5">
        <f>PMT($C$2,$B$3,$B$1)</f>
        <v>-30346.951471750923</v>
      </c>
      <c r="C5">
        <v>29372.8740438963</v>
      </c>
      <c r="E5" s="5">
        <f>-B5</f>
        <v>30346.951471750923</v>
      </c>
    </row>
    <row r="6" spans="1:11" x14ac:dyDescent="0.15">
      <c r="K6" s="9" t="s">
        <v>26</v>
      </c>
    </row>
    <row r="7" spans="1:11" x14ac:dyDescent="0.15">
      <c r="A7" s="2" t="s">
        <v>9</v>
      </c>
      <c r="B7" t="s">
        <v>10</v>
      </c>
      <c r="C7" t="s">
        <v>5</v>
      </c>
      <c r="D7" t="s">
        <v>2</v>
      </c>
      <c r="E7" t="s">
        <v>4</v>
      </c>
      <c r="F7" s="2" t="s">
        <v>6</v>
      </c>
      <c r="G7" s="2" t="s">
        <v>7</v>
      </c>
      <c r="H7" s="2" t="s">
        <v>8</v>
      </c>
      <c r="I7" s="2" t="s">
        <v>24</v>
      </c>
      <c r="J7" s="2" t="s">
        <v>23</v>
      </c>
      <c r="K7" s="2" t="s">
        <v>25</v>
      </c>
    </row>
    <row r="8" spans="1:11" outlineLevel="2" x14ac:dyDescent="0.15">
      <c r="A8" s="4">
        <v>43282</v>
      </c>
      <c r="B8">
        <f>YEAR(A8)</f>
        <v>2018</v>
      </c>
      <c r="C8">
        <v>1</v>
      </c>
      <c r="D8" s="1">
        <f>$B$5</f>
        <v>-30346.951471750923</v>
      </c>
      <c r="E8" s="1">
        <f>D8</f>
        <v>-30346.951471750923</v>
      </c>
      <c r="F8" s="2">
        <f>B1*C2</f>
        <v>5492.2260416666668</v>
      </c>
      <c r="G8" s="6">
        <f>-D8-F8</f>
        <v>24854.725430084254</v>
      </c>
      <c r="H8" s="2">
        <f>B1-G8</f>
        <v>687650.27456991572</v>
      </c>
    </row>
    <row r="9" spans="1:11" outlineLevel="2" x14ac:dyDescent="0.15">
      <c r="A9" s="4">
        <v>43313</v>
      </c>
      <c r="B9">
        <f t="shared" ref="B9:B36" si="0">YEAR(A9)</f>
        <v>2018</v>
      </c>
      <c r="C9">
        <v>2</v>
      </c>
      <c r="D9" s="1">
        <f t="shared" ref="D9:D36" si="1">$B$5</f>
        <v>-30346.951471750923</v>
      </c>
      <c r="E9" s="1">
        <f>D9+E8</f>
        <v>-60693.902943501846</v>
      </c>
      <c r="F9" s="2">
        <f>H8*$C$2</f>
        <v>5300.6375331431009</v>
      </c>
      <c r="G9" s="6">
        <f>-D9-F9</f>
        <v>25046.313938607822</v>
      </c>
      <c r="H9" s="2">
        <f>H8-G9</f>
        <v>662603.96063130791</v>
      </c>
    </row>
    <row r="10" spans="1:11" outlineLevel="2" x14ac:dyDescent="0.15">
      <c r="A10" s="4">
        <v>43344</v>
      </c>
      <c r="B10">
        <f t="shared" si="0"/>
        <v>2018</v>
      </c>
      <c r="C10">
        <v>3</v>
      </c>
      <c r="D10" s="1">
        <f t="shared" si="1"/>
        <v>-30346.951471750923</v>
      </c>
      <c r="E10" s="1">
        <f t="shared" ref="E10:E36" si="2">D10+E9</f>
        <v>-91040.854415252776</v>
      </c>
      <c r="F10" s="2">
        <f t="shared" ref="F10:F36" si="3">H9*$C$2</f>
        <v>5107.5721965329985</v>
      </c>
      <c r="G10" s="6">
        <f t="shared" ref="G10:G36" si="4">-D10-F10</f>
        <v>25239.379275217925</v>
      </c>
      <c r="H10" s="2">
        <f t="shared" ref="H10:H36" si="5">H9-G10</f>
        <v>637364.58135609003</v>
      </c>
    </row>
    <row r="11" spans="1:11" outlineLevel="2" x14ac:dyDescent="0.15">
      <c r="A11" s="4">
        <v>43374</v>
      </c>
      <c r="B11">
        <f t="shared" si="0"/>
        <v>2018</v>
      </c>
      <c r="C11">
        <v>4</v>
      </c>
      <c r="D11" s="1">
        <f t="shared" si="1"/>
        <v>-30346.951471750923</v>
      </c>
      <c r="E11" s="1">
        <f t="shared" si="2"/>
        <v>-121387.80588700369</v>
      </c>
      <c r="F11" s="2">
        <f t="shared" si="3"/>
        <v>4913.018647953194</v>
      </c>
      <c r="G11" s="6">
        <f t="shared" si="4"/>
        <v>25433.932823797728</v>
      </c>
      <c r="H11" s="2">
        <f t="shared" si="5"/>
        <v>611930.64853229234</v>
      </c>
    </row>
    <row r="12" spans="1:11" outlineLevel="2" x14ac:dyDescent="0.15">
      <c r="A12" s="4">
        <v>43405</v>
      </c>
      <c r="B12">
        <f t="shared" si="0"/>
        <v>2018</v>
      </c>
      <c r="C12">
        <v>5</v>
      </c>
      <c r="D12" s="1">
        <f t="shared" si="1"/>
        <v>-30346.951471750923</v>
      </c>
      <c r="E12" s="1">
        <f t="shared" si="2"/>
        <v>-151734.75735875461</v>
      </c>
      <c r="F12" s="2">
        <f t="shared" si="3"/>
        <v>4716.9654157697532</v>
      </c>
      <c r="G12" s="6">
        <f t="shared" si="4"/>
        <v>25629.986055981171</v>
      </c>
      <c r="H12" s="2">
        <f t="shared" si="5"/>
        <v>586300.6624763112</v>
      </c>
    </row>
    <row r="13" spans="1:11" outlineLevel="2" x14ac:dyDescent="0.15">
      <c r="A13" s="4">
        <v>43435</v>
      </c>
      <c r="B13">
        <f t="shared" si="0"/>
        <v>2018</v>
      </c>
      <c r="C13">
        <v>6</v>
      </c>
      <c r="D13" s="1">
        <f t="shared" si="1"/>
        <v>-30346.951471750923</v>
      </c>
      <c r="E13" s="1">
        <f t="shared" si="2"/>
        <v>-182081.70883050552</v>
      </c>
      <c r="F13" s="2">
        <f t="shared" si="3"/>
        <v>4519.4009399215656</v>
      </c>
      <c r="G13" s="6">
        <f t="shared" si="4"/>
        <v>25827.550531829358</v>
      </c>
      <c r="H13" s="2">
        <f t="shared" si="5"/>
        <v>560473.11194448185</v>
      </c>
    </row>
    <row r="14" spans="1:11" outlineLevel="1" x14ac:dyDescent="0.15">
      <c r="A14" s="4"/>
      <c r="B14" s="7" t="s">
        <v>11</v>
      </c>
      <c r="D14" s="1"/>
      <c r="E14" s="1"/>
      <c r="F14" s="2">
        <f>SUBTOTAL(9,F8:F13)</f>
        <v>30049.820774987282</v>
      </c>
      <c r="G14" s="6">
        <f>SUBTOTAL(9,G8:G13)</f>
        <v>152031.88805551827</v>
      </c>
      <c r="I14" s="2">
        <f>IF(F14&lt;150000,F14, 150000)</f>
        <v>30049.820774987282</v>
      </c>
      <c r="J14" s="2">
        <v>30000</v>
      </c>
      <c r="K14" s="2">
        <f>150000-F14</f>
        <v>119950.17922501272</v>
      </c>
    </row>
    <row r="15" spans="1:11" outlineLevel="2" x14ac:dyDescent="0.15">
      <c r="A15" s="4">
        <v>43466</v>
      </c>
      <c r="B15">
        <f t="shared" si="0"/>
        <v>2019</v>
      </c>
      <c r="C15">
        <v>7</v>
      </c>
      <c r="D15" s="1">
        <f t="shared" si="1"/>
        <v>-30346.951471750923</v>
      </c>
      <c r="E15" s="1">
        <f>D15+E13</f>
        <v>-212428.66030225644</v>
      </c>
      <c r="F15" s="2">
        <f>H13*$C$2</f>
        <v>4320.3135712387148</v>
      </c>
      <c r="G15" s="6">
        <f t="shared" si="4"/>
        <v>26026.637900512207</v>
      </c>
      <c r="H15" s="2">
        <f>H13-G15</f>
        <v>534446.47404396965</v>
      </c>
    </row>
    <row r="16" spans="1:11" outlineLevel="2" x14ac:dyDescent="0.15">
      <c r="A16" s="4">
        <v>43497</v>
      </c>
      <c r="B16">
        <f t="shared" si="0"/>
        <v>2019</v>
      </c>
      <c r="C16">
        <v>8</v>
      </c>
      <c r="D16" s="1">
        <f t="shared" si="1"/>
        <v>-30346.951471750923</v>
      </c>
      <c r="E16" s="1">
        <f t="shared" si="2"/>
        <v>-242775.61177400735</v>
      </c>
      <c r="F16" s="2">
        <f t="shared" si="3"/>
        <v>4119.6915707555991</v>
      </c>
      <c r="G16" s="6">
        <f t="shared" si="4"/>
        <v>26227.259900995323</v>
      </c>
      <c r="H16" s="2">
        <f t="shared" si="5"/>
        <v>508219.21414297435</v>
      </c>
    </row>
    <row r="17" spans="1:11" outlineLevel="2" x14ac:dyDescent="0.15">
      <c r="A17" s="4">
        <v>43525</v>
      </c>
      <c r="B17">
        <f t="shared" si="0"/>
        <v>2019</v>
      </c>
      <c r="C17">
        <v>9</v>
      </c>
      <c r="D17" s="1">
        <f t="shared" si="1"/>
        <v>-30346.951471750923</v>
      </c>
      <c r="E17" s="1">
        <f t="shared" si="2"/>
        <v>-273122.5632457583</v>
      </c>
      <c r="F17" s="2">
        <f t="shared" si="3"/>
        <v>3917.5231090187608</v>
      </c>
      <c r="G17" s="6">
        <f t="shared" si="4"/>
        <v>26429.428362732164</v>
      </c>
      <c r="H17" s="2">
        <f t="shared" si="5"/>
        <v>481789.78578024218</v>
      </c>
    </row>
    <row r="18" spans="1:11" outlineLevel="2" x14ac:dyDescent="0.15">
      <c r="A18" s="4">
        <v>43556</v>
      </c>
      <c r="B18">
        <f t="shared" si="0"/>
        <v>2019</v>
      </c>
      <c r="C18">
        <v>10</v>
      </c>
      <c r="D18" s="1">
        <f t="shared" si="1"/>
        <v>-30346.951471750923</v>
      </c>
      <c r="E18" s="1">
        <f t="shared" si="2"/>
        <v>-303469.51471750921</v>
      </c>
      <c r="F18" s="2">
        <f t="shared" si="3"/>
        <v>3713.7962653893669</v>
      </c>
      <c r="G18" s="6">
        <f t="shared" si="4"/>
        <v>26633.155206361556</v>
      </c>
      <c r="H18" s="2">
        <f t="shared" si="5"/>
        <v>455156.63057388063</v>
      </c>
    </row>
    <row r="19" spans="1:11" outlineLevel="2" x14ac:dyDescent="0.15">
      <c r="A19" s="4">
        <v>43586</v>
      </c>
      <c r="B19">
        <f t="shared" si="0"/>
        <v>2019</v>
      </c>
      <c r="C19">
        <v>11</v>
      </c>
      <c r="D19" s="1">
        <f t="shared" si="1"/>
        <v>-30346.951471750923</v>
      </c>
      <c r="E19" s="1">
        <f t="shared" si="2"/>
        <v>-333816.46618926013</v>
      </c>
      <c r="F19" s="2">
        <f t="shared" si="3"/>
        <v>3508.49902734033</v>
      </c>
      <c r="G19" s="6">
        <f t="shared" si="4"/>
        <v>26838.452444410592</v>
      </c>
      <c r="H19" s="2">
        <f t="shared" si="5"/>
        <v>428318.17812947003</v>
      </c>
    </row>
    <row r="20" spans="1:11" outlineLevel="2" x14ac:dyDescent="0.15">
      <c r="A20" s="4">
        <v>43617</v>
      </c>
      <c r="B20">
        <f t="shared" si="0"/>
        <v>2019</v>
      </c>
      <c r="C20">
        <v>12</v>
      </c>
      <c r="D20" s="1">
        <f t="shared" si="1"/>
        <v>-30346.951471750923</v>
      </c>
      <c r="E20" s="1">
        <f t="shared" si="2"/>
        <v>-364163.41766101104</v>
      </c>
      <c r="F20" s="2">
        <f t="shared" si="3"/>
        <v>3301.6192897479982</v>
      </c>
      <c r="G20" s="6">
        <f t="shared" si="4"/>
        <v>27045.332182002923</v>
      </c>
      <c r="H20" s="2">
        <f t="shared" si="5"/>
        <v>401272.84594746714</v>
      </c>
    </row>
    <row r="21" spans="1:11" outlineLevel="2" x14ac:dyDescent="0.15">
      <c r="A21" s="4">
        <v>43647</v>
      </c>
      <c r="B21">
        <f t="shared" si="0"/>
        <v>2019</v>
      </c>
      <c r="C21">
        <v>13</v>
      </c>
      <c r="D21" s="1">
        <f t="shared" si="1"/>
        <v>-30346.951471750923</v>
      </c>
      <c r="E21" s="1">
        <f t="shared" si="2"/>
        <v>-394510.36913276196</v>
      </c>
      <c r="F21" s="2">
        <f t="shared" si="3"/>
        <v>3093.1448541783925</v>
      </c>
      <c r="G21" s="6">
        <f t="shared" si="4"/>
        <v>27253.806617572529</v>
      </c>
      <c r="H21" s="2">
        <f t="shared" si="5"/>
        <v>374019.03932989459</v>
      </c>
    </row>
    <row r="22" spans="1:11" outlineLevel="2" x14ac:dyDescent="0.15">
      <c r="A22" s="4">
        <v>43678</v>
      </c>
      <c r="B22">
        <f t="shared" si="0"/>
        <v>2019</v>
      </c>
      <c r="C22">
        <v>14</v>
      </c>
      <c r="D22" s="1">
        <f t="shared" si="1"/>
        <v>-30346.951471750923</v>
      </c>
      <c r="E22" s="1">
        <f t="shared" si="2"/>
        <v>-424857.32060451288</v>
      </c>
      <c r="F22" s="2">
        <f t="shared" si="3"/>
        <v>2883.0634281679377</v>
      </c>
      <c r="G22" s="6">
        <f t="shared" si="4"/>
        <v>27463.888043582985</v>
      </c>
      <c r="H22" s="2">
        <f t="shared" si="5"/>
        <v>346555.15128631162</v>
      </c>
    </row>
    <row r="23" spans="1:11" outlineLevel="2" x14ac:dyDescent="0.15">
      <c r="A23" s="4">
        <v>43709</v>
      </c>
      <c r="B23">
        <f t="shared" si="0"/>
        <v>2019</v>
      </c>
      <c r="C23">
        <v>15</v>
      </c>
      <c r="D23" s="1">
        <f t="shared" si="1"/>
        <v>-30346.951471750923</v>
      </c>
      <c r="E23" s="1">
        <f t="shared" si="2"/>
        <v>-455204.27207626379</v>
      </c>
      <c r="F23" s="2">
        <f t="shared" si="3"/>
        <v>2671.3626244986522</v>
      </c>
      <c r="G23" s="6">
        <f t="shared" si="4"/>
        <v>27675.588847252271</v>
      </c>
      <c r="H23" s="2">
        <f t="shared" si="5"/>
        <v>318879.56243905937</v>
      </c>
    </row>
    <row r="24" spans="1:11" outlineLevel="2" x14ac:dyDescent="0.15">
      <c r="A24" s="4">
        <v>43739</v>
      </c>
      <c r="B24">
        <f t="shared" si="0"/>
        <v>2019</v>
      </c>
      <c r="C24">
        <v>16</v>
      </c>
      <c r="D24" s="1">
        <f t="shared" si="1"/>
        <v>-30346.951471750923</v>
      </c>
      <c r="E24" s="1">
        <f t="shared" si="2"/>
        <v>-485551.22354801471</v>
      </c>
      <c r="F24" s="2">
        <f t="shared" si="3"/>
        <v>2458.0299604677493</v>
      </c>
      <c r="G24" s="6">
        <f t="shared" si="4"/>
        <v>27888.921511283173</v>
      </c>
      <c r="H24" s="2">
        <f t="shared" si="5"/>
        <v>290990.64092777623</v>
      </c>
    </row>
    <row r="25" spans="1:11" outlineLevel="2" x14ac:dyDescent="0.15">
      <c r="A25" s="4">
        <v>43770</v>
      </c>
      <c r="B25">
        <f t="shared" si="0"/>
        <v>2019</v>
      </c>
      <c r="C25">
        <v>17</v>
      </c>
      <c r="D25" s="1">
        <f t="shared" si="1"/>
        <v>-30346.951471750923</v>
      </c>
      <c r="E25" s="1">
        <f t="shared" si="2"/>
        <v>-515898.17501976562</v>
      </c>
      <c r="F25" s="2">
        <f t="shared" si="3"/>
        <v>2243.0528571516084</v>
      </c>
      <c r="G25" s="6">
        <f t="shared" si="4"/>
        <v>28103.898614599315</v>
      </c>
      <c r="H25" s="2">
        <f t="shared" si="5"/>
        <v>262886.74231317692</v>
      </c>
    </row>
    <row r="26" spans="1:11" outlineLevel="2" x14ac:dyDescent="0.15">
      <c r="A26" s="4">
        <v>43800</v>
      </c>
      <c r="B26">
        <f t="shared" si="0"/>
        <v>2019</v>
      </c>
      <c r="C26">
        <v>18</v>
      </c>
      <c r="D26" s="1">
        <f t="shared" si="1"/>
        <v>-30346.951471750923</v>
      </c>
      <c r="E26" s="1">
        <f t="shared" si="2"/>
        <v>-546245.1264915166</v>
      </c>
      <c r="F26" s="2">
        <f t="shared" si="3"/>
        <v>2026.4186386640722</v>
      </c>
      <c r="G26" s="6">
        <f t="shared" si="4"/>
        <v>28320.532833086851</v>
      </c>
      <c r="H26" s="2">
        <f t="shared" si="5"/>
        <v>234566.20948009007</v>
      </c>
    </row>
    <row r="27" spans="1:11" outlineLevel="1" x14ac:dyDescent="0.15">
      <c r="A27" s="4"/>
      <c r="B27" s="8" t="s">
        <v>12</v>
      </c>
      <c r="D27" s="1"/>
      <c r="E27" s="1"/>
      <c r="F27" s="2">
        <f>SUBTOTAL(9,F15:F26)</f>
        <v>38256.515196619192</v>
      </c>
      <c r="G27" s="6">
        <f>SUBTOTAL(9,G15:G26)</f>
        <v>325906.9024643919</v>
      </c>
      <c r="I27" s="2">
        <f>IF(F27&lt;150000,F27, 150000)</f>
        <v>38256.515196619192</v>
      </c>
      <c r="J27" s="2">
        <v>30000</v>
      </c>
      <c r="K27" s="2">
        <f>150000-F27</f>
        <v>111743.48480338081</v>
      </c>
    </row>
    <row r="28" spans="1:11" outlineLevel="2" x14ac:dyDescent="0.15">
      <c r="A28" s="4">
        <v>43831</v>
      </c>
      <c r="B28">
        <f t="shared" si="0"/>
        <v>2020</v>
      </c>
      <c r="C28">
        <v>19</v>
      </c>
      <c r="D28" s="1">
        <f t="shared" si="1"/>
        <v>-30346.951471750923</v>
      </c>
      <c r="E28" s="1">
        <f>D28+E26</f>
        <v>-576592.07796326757</v>
      </c>
      <c r="F28" s="2">
        <f>H26*$C$2</f>
        <v>1808.1145314090277</v>
      </c>
      <c r="G28" s="6">
        <f t="shared" si="4"/>
        <v>28538.836940341895</v>
      </c>
      <c r="H28" s="2">
        <f>H26-G28</f>
        <v>206027.37253974818</v>
      </c>
    </row>
    <row r="29" spans="1:11" outlineLevel="2" x14ac:dyDescent="0.15">
      <c r="A29" s="4">
        <v>43862</v>
      </c>
      <c r="B29">
        <f t="shared" si="0"/>
        <v>2020</v>
      </c>
      <c r="C29">
        <v>20</v>
      </c>
      <c r="D29" s="1">
        <f t="shared" si="1"/>
        <v>-30346.951471750923</v>
      </c>
      <c r="E29" s="1">
        <f t="shared" si="2"/>
        <v>-606939.02943501854</v>
      </c>
      <c r="F29" s="2">
        <f t="shared" si="3"/>
        <v>1588.1276633272255</v>
      </c>
      <c r="G29" s="6">
        <f t="shared" si="4"/>
        <v>28758.823808423698</v>
      </c>
      <c r="H29" s="2">
        <f t="shared" si="5"/>
        <v>177268.54873132447</v>
      </c>
    </row>
    <row r="30" spans="1:11" outlineLevel="2" x14ac:dyDescent="0.15">
      <c r="A30" s="4">
        <v>43891</v>
      </c>
      <c r="B30">
        <f t="shared" si="0"/>
        <v>2020</v>
      </c>
      <c r="C30">
        <v>21</v>
      </c>
      <c r="D30" s="1">
        <f t="shared" si="1"/>
        <v>-30346.951471750923</v>
      </c>
      <c r="E30" s="1">
        <f t="shared" si="2"/>
        <v>-637285.98090676952</v>
      </c>
      <c r="F30" s="2">
        <f t="shared" si="3"/>
        <v>1366.4450631372929</v>
      </c>
      <c r="G30" s="6">
        <f t="shared" si="4"/>
        <v>28980.50640861363</v>
      </c>
      <c r="H30" s="2">
        <f t="shared" si="5"/>
        <v>148288.04232271083</v>
      </c>
    </row>
    <row r="31" spans="1:11" outlineLevel="2" x14ac:dyDescent="0.15">
      <c r="A31" s="4">
        <v>43922</v>
      </c>
      <c r="B31">
        <f t="shared" si="0"/>
        <v>2020</v>
      </c>
      <c r="C31">
        <v>22</v>
      </c>
      <c r="D31" s="1">
        <f t="shared" si="1"/>
        <v>-30346.951471750923</v>
      </c>
      <c r="E31" s="1">
        <f t="shared" si="2"/>
        <v>-667632.93237852049</v>
      </c>
      <c r="F31" s="2">
        <f t="shared" si="3"/>
        <v>1143.0536595708959</v>
      </c>
      <c r="G31" s="6">
        <f t="shared" si="4"/>
        <v>29203.897812180028</v>
      </c>
      <c r="H31" s="2">
        <f t="shared" si="5"/>
        <v>119084.14451053079</v>
      </c>
    </row>
    <row r="32" spans="1:11" outlineLevel="2" x14ac:dyDescent="0.15">
      <c r="A32" s="4">
        <v>43952</v>
      </c>
      <c r="B32">
        <f t="shared" si="0"/>
        <v>2020</v>
      </c>
      <c r="C32">
        <v>23</v>
      </c>
      <c r="D32" s="1">
        <f t="shared" si="1"/>
        <v>-30346.951471750923</v>
      </c>
      <c r="E32" s="1">
        <f t="shared" si="2"/>
        <v>-697979.88385027146</v>
      </c>
      <c r="F32" s="2">
        <f t="shared" si="3"/>
        <v>917.94028060200822</v>
      </c>
      <c r="G32" s="6">
        <f t="shared" si="4"/>
        <v>29429.011191148915</v>
      </c>
      <c r="H32" s="2">
        <f t="shared" si="5"/>
        <v>89655.133319381886</v>
      </c>
    </row>
    <row r="33" spans="1:17" outlineLevel="2" x14ac:dyDescent="0.15">
      <c r="A33" s="4">
        <v>43983</v>
      </c>
      <c r="B33">
        <f t="shared" si="0"/>
        <v>2020</v>
      </c>
      <c r="C33">
        <v>24</v>
      </c>
      <c r="D33" s="1">
        <f t="shared" si="1"/>
        <v>-30346.951471750923</v>
      </c>
      <c r="E33" s="1">
        <f t="shared" si="2"/>
        <v>-728326.83532202244</v>
      </c>
      <c r="F33" s="2">
        <f t="shared" si="3"/>
        <v>691.09165267023536</v>
      </c>
      <c r="G33" s="6">
        <f t="shared" si="4"/>
        <v>29655.859819080688</v>
      </c>
      <c r="H33" s="2">
        <f t="shared" si="5"/>
        <v>59999.273500301199</v>
      </c>
    </row>
    <row r="34" spans="1:17" outlineLevel="2" x14ac:dyDescent="0.15">
      <c r="A34" s="4">
        <v>44013</v>
      </c>
      <c r="B34">
        <f t="shared" si="0"/>
        <v>2020</v>
      </c>
      <c r="C34">
        <v>25</v>
      </c>
      <c r="D34" s="1">
        <f t="shared" si="1"/>
        <v>-30346.951471750923</v>
      </c>
      <c r="E34" s="1">
        <f t="shared" si="2"/>
        <v>-758673.78679377341</v>
      </c>
      <c r="F34" s="2">
        <f t="shared" si="3"/>
        <v>462.49439989815511</v>
      </c>
      <c r="G34" s="6">
        <f t="shared" si="4"/>
        <v>29884.457071852768</v>
      </c>
      <c r="H34" s="2">
        <f t="shared" si="5"/>
        <v>30114.81642844843</v>
      </c>
    </row>
    <row r="35" spans="1:17" outlineLevel="2" x14ac:dyDescent="0.15">
      <c r="A35" s="4">
        <v>44044</v>
      </c>
      <c r="B35">
        <f t="shared" si="0"/>
        <v>2020</v>
      </c>
      <c r="C35">
        <v>26</v>
      </c>
      <c r="D35" s="1">
        <f t="shared" si="1"/>
        <v>-30346.951471750923</v>
      </c>
      <c r="E35" s="1">
        <f t="shared" si="2"/>
        <v>-789020.73826552439</v>
      </c>
      <c r="F35" s="2">
        <f t="shared" si="3"/>
        <v>232.13504330262333</v>
      </c>
      <c r="G35" s="6">
        <f t="shared" si="4"/>
        <v>30114.816428448299</v>
      </c>
      <c r="H35" s="2">
        <f t="shared" si="5"/>
        <v>1.3096723705530167E-10</v>
      </c>
    </row>
    <row r="36" spans="1:17" outlineLevel="2" x14ac:dyDescent="0.15">
      <c r="A36" s="4">
        <v>44075</v>
      </c>
      <c r="B36">
        <f t="shared" si="0"/>
        <v>2020</v>
      </c>
      <c r="C36">
        <v>27</v>
      </c>
      <c r="D36" s="1">
        <f t="shared" si="1"/>
        <v>-30346.951471750923</v>
      </c>
      <c r="E36" s="1">
        <f t="shared" si="2"/>
        <v>-819367.68973727536</v>
      </c>
      <c r="F36" s="2">
        <f t="shared" si="3"/>
        <v>1.0095391189679504E-12</v>
      </c>
      <c r="G36" s="6">
        <f t="shared" si="4"/>
        <v>30346.951471750923</v>
      </c>
      <c r="H36" s="2">
        <f t="shared" si="5"/>
        <v>-30346.951471750792</v>
      </c>
    </row>
    <row r="37" spans="1:17" s="2" customFormat="1" outlineLevel="1" x14ac:dyDescent="0.15">
      <c r="A37" s="4"/>
      <c r="B37" s="8" t="s">
        <v>13</v>
      </c>
      <c r="C37"/>
      <c r="D37" s="1"/>
      <c r="E37" s="1"/>
      <c r="F37" s="2">
        <f>SUBTOTAL(9,F28:F36)</f>
        <v>8209.4022939174647</v>
      </c>
      <c r="G37" s="6">
        <f>SUBTOTAL(9,G28:G36)</f>
        <v>264913.16095184087</v>
      </c>
      <c r="I37" s="2">
        <f>IF(F37&lt;150000,F37, 150000)</f>
        <v>8209.4022939174647</v>
      </c>
      <c r="J37" s="2">
        <v>30000</v>
      </c>
      <c r="K37" s="2">
        <f>150000-F37</f>
        <v>141790.59770608254</v>
      </c>
      <c r="M37"/>
      <c r="N37"/>
      <c r="O37"/>
      <c r="P37"/>
      <c r="Q37"/>
    </row>
    <row r="38" spans="1:17" s="2" customFormat="1" x14ac:dyDescent="0.15">
      <c r="A38" s="4"/>
      <c r="B38" s="8" t="s">
        <v>22</v>
      </c>
      <c r="C38"/>
      <c r="D38" s="1"/>
      <c r="E38" s="1"/>
      <c r="F38" s="2">
        <f>SUBTOTAL(9,F8:F37)</f>
        <v>76515.73826552392</v>
      </c>
      <c r="G38" s="6">
        <f>SUBTOTAL(9,G8:G37)</f>
        <v>742851.95147175097</v>
      </c>
      <c r="I38" s="2">
        <f>SUM(I8:I37)</f>
        <v>76515.738265523934</v>
      </c>
      <c r="K38" s="2">
        <f>F38-I38</f>
        <v>0</v>
      </c>
      <c r="M38"/>
      <c r="N38"/>
      <c r="O38"/>
      <c r="P38"/>
      <c r="Q38"/>
    </row>
    <row r="39" spans="1:17" s="2" customFormat="1" x14ac:dyDescent="0.15">
      <c r="A39"/>
      <c r="B39" t="s">
        <v>27</v>
      </c>
      <c r="C39"/>
      <c r="G39" s="3"/>
      <c r="I39" s="2">
        <f>I38*0.3</f>
        <v>22954.721479657179</v>
      </c>
      <c r="M39"/>
      <c r="N39"/>
      <c r="O39"/>
      <c r="P39"/>
      <c r="Q39"/>
    </row>
    <row r="40" spans="1:17" s="2" customFormat="1" x14ac:dyDescent="0.15">
      <c r="A40"/>
      <c r="B40" t="s">
        <v>28</v>
      </c>
      <c r="C40"/>
      <c r="F40" s="2">
        <f>F38-I39</f>
        <v>53561.016785866741</v>
      </c>
      <c r="G40" s="3"/>
      <c r="M40"/>
      <c r="N40"/>
      <c r="O40"/>
      <c r="P40"/>
      <c r="Q40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6CEC6-7C08-9A42-B9B1-CE71C43A94C0}">
  <dimension ref="A1:N172"/>
  <sheetViews>
    <sheetView tabSelected="1" topLeftCell="A4" zoomScale="140" zoomScaleNormal="200" workbookViewId="0">
      <selection activeCell="J9" sqref="J9"/>
    </sheetView>
  </sheetViews>
  <sheetFormatPr baseColWidth="10" defaultColWidth="9" defaultRowHeight="12" outlineLevelRow="2" x14ac:dyDescent="0.15"/>
  <cols>
    <col min="1" max="1" width="10.3984375" bestFit="1" customWidth="1"/>
    <col min="2" max="2" width="16.59765625" bestFit="1" customWidth="1"/>
    <col min="3" max="3" width="18.19921875" bestFit="1" customWidth="1"/>
    <col min="4" max="4" width="12.796875" style="2" bestFit="1" customWidth="1"/>
    <col min="5" max="6" width="16.796875" style="2" bestFit="1" customWidth="1"/>
    <col min="7" max="7" width="19" style="3" bestFit="1" customWidth="1"/>
    <col min="8" max="8" width="12.3984375" style="2" bestFit="1" customWidth="1"/>
    <col min="9" max="9" width="9" style="2"/>
    <col min="10" max="10" width="12.796875" bestFit="1" customWidth="1"/>
    <col min="11" max="11" width="10.796875" bestFit="1" customWidth="1"/>
    <col min="12" max="12" width="19" bestFit="1" customWidth="1"/>
    <col min="14" max="14" width="10.796875" bestFit="1" customWidth="1"/>
  </cols>
  <sheetData>
    <row r="1" spans="1:14" x14ac:dyDescent="0.15">
      <c r="A1" t="s">
        <v>0</v>
      </c>
      <c r="B1" s="5">
        <v>3250000</v>
      </c>
      <c r="E1" s="2" t="s">
        <v>36</v>
      </c>
      <c r="F1" s="2">
        <v>1000000</v>
      </c>
      <c r="G1" s="5">
        <f>B1-F1</f>
        <v>2250000</v>
      </c>
    </row>
    <row r="2" spans="1:14" x14ac:dyDescent="0.15">
      <c r="A2" t="s">
        <v>1</v>
      </c>
      <c r="B2">
        <v>8.4499999999999993</v>
      </c>
      <c r="C2">
        <f>B2/12/100</f>
        <v>7.0416666666666657E-3</v>
      </c>
    </row>
    <row r="3" spans="1:14" x14ac:dyDescent="0.15">
      <c r="A3" t="s">
        <v>3</v>
      </c>
      <c r="B3">
        <v>148</v>
      </c>
    </row>
    <row r="5" spans="1:14" x14ac:dyDescent="0.15">
      <c r="A5" t="s">
        <v>2</v>
      </c>
      <c r="B5" s="5">
        <f>PMT($C$2,$B$3,$B$1)</f>
        <v>-35425.251786441688</v>
      </c>
      <c r="C5">
        <v>29372.8740438963</v>
      </c>
      <c r="E5" s="5"/>
      <c r="G5" s="5">
        <f>PMT($C$2,$B$3,$G$1)</f>
        <v>-24525.174313690401</v>
      </c>
    </row>
    <row r="6" spans="1:14" x14ac:dyDescent="0.15">
      <c r="A6" t="s">
        <v>32</v>
      </c>
      <c r="B6" s="4">
        <v>43282</v>
      </c>
      <c r="E6" s="5"/>
    </row>
    <row r="8" spans="1:14" x14ac:dyDescent="0.15">
      <c r="A8" s="2" t="s">
        <v>9</v>
      </c>
      <c r="B8" t="s">
        <v>10</v>
      </c>
      <c r="C8" t="s">
        <v>5</v>
      </c>
      <c r="D8" t="s">
        <v>2</v>
      </c>
      <c r="E8" t="s">
        <v>4</v>
      </c>
      <c r="F8" s="2" t="s">
        <v>6</v>
      </c>
      <c r="G8" s="2" t="s">
        <v>7</v>
      </c>
      <c r="H8" s="2" t="s">
        <v>8</v>
      </c>
      <c r="J8" s="2" t="s">
        <v>33</v>
      </c>
      <c r="K8" s="2" t="s">
        <v>34</v>
      </c>
      <c r="L8" s="2" t="s">
        <v>35</v>
      </c>
      <c r="M8" s="2" t="s">
        <v>37</v>
      </c>
      <c r="N8" s="2" t="s">
        <v>8</v>
      </c>
    </row>
    <row r="9" spans="1:14" outlineLevel="2" x14ac:dyDescent="0.15">
      <c r="A9" s="4">
        <f>B6</f>
        <v>43282</v>
      </c>
      <c r="B9">
        <f>YEAR(A9)</f>
        <v>2018</v>
      </c>
      <c r="C9">
        <v>1</v>
      </c>
      <c r="D9" s="1">
        <f>$B$5</f>
        <v>-35425.251786441688</v>
      </c>
      <c r="E9" s="1">
        <f>D9</f>
        <v>-35425.251786441688</v>
      </c>
      <c r="F9" s="2">
        <f>B1*$C$2</f>
        <v>22885.416666666664</v>
      </c>
      <c r="G9" s="6">
        <f>-D9-F9</f>
        <v>12539.835119775023</v>
      </c>
      <c r="H9" s="2">
        <f>B1-G9</f>
        <v>3237460.164880225</v>
      </c>
      <c r="J9" s="1">
        <f>$G$5</f>
        <v>-24525.174313690401</v>
      </c>
      <c r="K9" s="2">
        <f>G1*$C$2</f>
        <v>15843.749999999998</v>
      </c>
      <c r="L9" s="6">
        <f>-J9-K9</f>
        <v>8681.4243136904024</v>
      </c>
      <c r="M9" s="2">
        <f>F9-K9</f>
        <v>7041.6666666666661</v>
      </c>
      <c r="N9" s="2">
        <f>G1-L9</f>
        <v>2241318.5756863095</v>
      </c>
    </row>
    <row r="10" spans="1:14" outlineLevel="2" x14ac:dyDescent="0.15">
      <c r="A10" s="4">
        <f>DATE(YEAR(A9), MONTH(A9) +1, 1)</f>
        <v>43313</v>
      </c>
      <c r="B10">
        <f t="shared" ref="B10:B21" si="0">YEAR(A10)</f>
        <v>2018</v>
      </c>
      <c r="C10">
        <v>2</v>
      </c>
      <c r="D10" s="1">
        <f t="shared" ref="D10:D78" si="1">$B$5</f>
        <v>-35425.251786441688</v>
      </c>
      <c r="E10" s="1">
        <f>D10+E9</f>
        <v>-70850.503572883375</v>
      </c>
      <c r="F10" s="2">
        <f>H9*$C$2</f>
        <v>22797.115327698248</v>
      </c>
      <c r="G10" s="6">
        <f>-D10-F10</f>
        <v>12628.13645874344</v>
      </c>
      <c r="H10" s="2">
        <f>H9-G10</f>
        <v>3224832.0284214816</v>
      </c>
      <c r="J10" s="1">
        <f t="shared" ref="J10:J78" si="2">$G$5</f>
        <v>-24525.174313690401</v>
      </c>
      <c r="K10" s="2">
        <f>N9*$C$2</f>
        <v>15782.618303791094</v>
      </c>
      <c r="L10" s="6">
        <f t="shared" ref="L10:L78" si="3">-J10-K10</f>
        <v>8742.5560098993064</v>
      </c>
      <c r="M10" s="2">
        <f t="shared" ref="M10:M78" si="4">F10-K10</f>
        <v>7014.4970239071536</v>
      </c>
      <c r="N10" s="2">
        <f>N9-L10</f>
        <v>2232576.0196764101</v>
      </c>
    </row>
    <row r="11" spans="1:14" outlineLevel="2" x14ac:dyDescent="0.15">
      <c r="A11" s="4">
        <f t="shared" ref="A11:A21" si="5">DATE(YEAR(A10), MONTH(A10) +1, 1)</f>
        <v>43344</v>
      </c>
      <c r="B11">
        <f t="shared" si="0"/>
        <v>2018</v>
      </c>
      <c r="C11">
        <v>3</v>
      </c>
      <c r="D11" s="1">
        <f t="shared" si="1"/>
        <v>-35425.251786441688</v>
      </c>
      <c r="E11" s="1">
        <f t="shared" ref="E11:E21" si="6">D11+E10</f>
        <v>-106275.75535932506</v>
      </c>
      <c r="F11" s="2">
        <f t="shared" ref="F11:F21" si="7">H10*$C$2</f>
        <v>22708.192200134596</v>
      </c>
      <c r="G11" s="6">
        <f t="shared" ref="G11:G21" si="8">-D11-F11</f>
        <v>12717.059586307092</v>
      </c>
      <c r="H11" s="2">
        <f t="shared" ref="H11:H21" si="9">H10-G11</f>
        <v>3212114.9688351746</v>
      </c>
      <c r="J11" s="1">
        <f t="shared" si="2"/>
        <v>-24525.174313690401</v>
      </c>
      <c r="K11" s="2">
        <f t="shared" ref="K11:K79" si="10">N10*$C$2</f>
        <v>15721.056138554719</v>
      </c>
      <c r="L11" s="6">
        <f t="shared" si="3"/>
        <v>8804.1181751356817</v>
      </c>
      <c r="M11" s="2">
        <f t="shared" si="4"/>
        <v>6987.1360615798767</v>
      </c>
      <c r="N11" s="2">
        <f t="shared" ref="N11:N79" si="11">N10-L11</f>
        <v>2223771.9015012747</v>
      </c>
    </row>
    <row r="12" spans="1:14" outlineLevel="2" x14ac:dyDescent="0.15">
      <c r="A12" s="4">
        <f t="shared" si="5"/>
        <v>43374</v>
      </c>
      <c r="B12">
        <f t="shared" si="0"/>
        <v>2018</v>
      </c>
      <c r="C12">
        <v>4</v>
      </c>
      <c r="D12" s="1">
        <f t="shared" si="1"/>
        <v>-35425.251786441688</v>
      </c>
      <c r="E12" s="1">
        <f t="shared" si="6"/>
        <v>-141701.00714576675</v>
      </c>
      <c r="F12" s="2">
        <f t="shared" si="7"/>
        <v>22618.642905547684</v>
      </c>
      <c r="G12" s="6">
        <f t="shared" si="8"/>
        <v>12806.608880894004</v>
      </c>
      <c r="H12" s="2">
        <f t="shared" si="9"/>
        <v>3199308.3599542808</v>
      </c>
      <c r="J12" s="1">
        <f t="shared" si="2"/>
        <v>-24525.174313690401</v>
      </c>
      <c r="K12" s="2">
        <f t="shared" si="10"/>
        <v>15659.060473071473</v>
      </c>
      <c r="L12" s="6">
        <f t="shared" si="3"/>
        <v>8866.1138406189275</v>
      </c>
      <c r="M12" s="2">
        <f t="shared" si="4"/>
        <v>6959.5824324762107</v>
      </c>
      <c r="N12" s="2">
        <f t="shared" si="11"/>
        <v>2214905.7876606556</v>
      </c>
    </row>
    <row r="13" spans="1:14" outlineLevel="2" x14ac:dyDescent="0.15">
      <c r="A13" s="4">
        <f t="shared" si="5"/>
        <v>43405</v>
      </c>
      <c r="B13">
        <f t="shared" si="0"/>
        <v>2018</v>
      </c>
      <c r="C13">
        <v>5</v>
      </c>
      <c r="D13" s="1">
        <f t="shared" si="1"/>
        <v>-35425.251786441688</v>
      </c>
      <c r="E13" s="1">
        <f t="shared" si="6"/>
        <v>-177126.25893220844</v>
      </c>
      <c r="F13" s="2">
        <f t="shared" si="7"/>
        <v>22528.463034678058</v>
      </c>
      <c r="G13" s="6">
        <f t="shared" si="8"/>
        <v>12896.78875176363</v>
      </c>
      <c r="H13" s="2">
        <f t="shared" si="9"/>
        <v>3186411.571202517</v>
      </c>
      <c r="J13" s="1">
        <f t="shared" si="2"/>
        <v>-24525.174313690401</v>
      </c>
      <c r="K13" s="2">
        <f t="shared" si="10"/>
        <v>15596.628254777113</v>
      </c>
      <c r="L13" s="6">
        <f t="shared" si="3"/>
        <v>8928.5460589132872</v>
      </c>
      <c r="M13" s="2">
        <f t="shared" si="4"/>
        <v>6931.8347799009443</v>
      </c>
      <c r="N13" s="2">
        <f t="shared" si="11"/>
        <v>2205977.2416017423</v>
      </c>
    </row>
    <row r="14" spans="1:14" outlineLevel="2" x14ac:dyDescent="0.15">
      <c r="A14" s="4">
        <f t="shared" si="5"/>
        <v>43435</v>
      </c>
      <c r="B14">
        <f t="shared" si="0"/>
        <v>2018</v>
      </c>
      <c r="C14">
        <v>6</v>
      </c>
      <c r="D14" s="1">
        <f t="shared" si="1"/>
        <v>-35425.251786441688</v>
      </c>
      <c r="E14" s="1">
        <f t="shared" si="6"/>
        <v>-212551.51071865013</v>
      </c>
      <c r="F14" s="2">
        <f t="shared" si="7"/>
        <v>22437.648147217722</v>
      </c>
      <c r="G14" s="6">
        <f t="shared" si="8"/>
        <v>12987.603639223966</v>
      </c>
      <c r="H14" s="2">
        <f t="shared" si="9"/>
        <v>3173423.9675632929</v>
      </c>
      <c r="J14" s="1">
        <f t="shared" si="2"/>
        <v>-24525.174313690401</v>
      </c>
      <c r="K14" s="2">
        <f t="shared" si="10"/>
        <v>15533.756409612266</v>
      </c>
      <c r="L14" s="6">
        <f t="shared" si="3"/>
        <v>8991.4179040781346</v>
      </c>
      <c r="M14" s="2">
        <f t="shared" si="4"/>
        <v>6903.891737605456</v>
      </c>
      <c r="N14" s="2">
        <f t="shared" si="11"/>
        <v>2196985.8236976643</v>
      </c>
    </row>
    <row r="15" spans="1:14" outlineLevel="1" x14ac:dyDescent="0.15">
      <c r="A15" s="4"/>
      <c r="B15" s="7" t="s">
        <v>18</v>
      </c>
      <c r="D15" s="1">
        <f>SUBTOTAL(9,D9:D14)</f>
        <v>-212551.51071865013</v>
      </c>
      <c r="E15" s="1"/>
      <c r="F15" s="2">
        <f>SUBTOTAL(9,F9:F14)</f>
        <v>135975.47828194295</v>
      </c>
      <c r="G15" s="6">
        <f>SUBTOTAL(9,G9:G14)</f>
        <v>76576.032436707159</v>
      </c>
      <c r="J15" s="1">
        <f>SUBTOTAL(9,J9:J14)</f>
        <v>-147151.04588214241</v>
      </c>
      <c r="K15" s="2">
        <f>SUBTOTAL(9,K9:K14)</f>
        <v>94136.869579806662</v>
      </c>
      <c r="L15" s="6">
        <f>SUBTOTAL(9,L9:L14)</f>
        <v>53014.176302335734</v>
      </c>
      <c r="M15" s="2">
        <f>SUBTOTAL(9,M9:M14)</f>
        <v>41838.608702136306</v>
      </c>
      <c r="N15" s="2"/>
    </row>
    <row r="16" spans="1:14" outlineLevel="2" x14ac:dyDescent="0.15">
      <c r="A16" s="4">
        <f>DATE(YEAR(A14), MONTH(A14) +1, 1)</f>
        <v>43466</v>
      </c>
      <c r="B16">
        <f t="shared" si="0"/>
        <v>2019</v>
      </c>
      <c r="C16">
        <v>7</v>
      </c>
      <c r="D16" s="1">
        <f t="shared" si="1"/>
        <v>-35425.251786441688</v>
      </c>
      <c r="E16" s="1">
        <f>D16+E14</f>
        <v>-247976.76250509181</v>
      </c>
      <c r="F16" s="2">
        <f>H14*$C$2</f>
        <v>22346.193771591519</v>
      </c>
      <c r="G16" s="6">
        <f t="shared" si="8"/>
        <v>13079.058014850169</v>
      </c>
      <c r="H16" s="2">
        <f>H14-G16</f>
        <v>3160344.9095484428</v>
      </c>
      <c r="J16" s="1">
        <f t="shared" si="2"/>
        <v>-24525.174313690401</v>
      </c>
      <c r="K16" s="2">
        <f>N14*$C$2</f>
        <v>15470.44184187105</v>
      </c>
      <c r="L16" s="6">
        <f t="shared" si="3"/>
        <v>9054.7324718193504</v>
      </c>
      <c r="M16" s="2">
        <f t="shared" si="4"/>
        <v>6875.751929720469</v>
      </c>
      <c r="N16" s="2">
        <f>N14-L16</f>
        <v>2187931.0912258448</v>
      </c>
    </row>
    <row r="17" spans="1:14" outlineLevel="2" x14ac:dyDescent="0.15">
      <c r="A17" s="4">
        <f t="shared" si="5"/>
        <v>43497</v>
      </c>
      <c r="B17">
        <f t="shared" si="0"/>
        <v>2019</v>
      </c>
      <c r="C17">
        <v>8</v>
      </c>
      <c r="D17" s="1">
        <f t="shared" si="1"/>
        <v>-35425.251786441688</v>
      </c>
      <c r="E17" s="1">
        <f t="shared" si="6"/>
        <v>-283402.0142915335</v>
      </c>
      <c r="F17" s="2">
        <f t="shared" si="7"/>
        <v>22254.095404736949</v>
      </c>
      <c r="G17" s="6">
        <f t="shared" si="8"/>
        <v>13171.156381704739</v>
      </c>
      <c r="H17" s="2">
        <f t="shared" si="9"/>
        <v>3147173.753166738</v>
      </c>
      <c r="J17" s="1">
        <f t="shared" si="2"/>
        <v>-24525.174313690401</v>
      </c>
      <c r="K17" s="2">
        <f t="shared" si="10"/>
        <v>15406.681434048654</v>
      </c>
      <c r="L17" s="6">
        <f t="shared" si="3"/>
        <v>9118.4928796417462</v>
      </c>
      <c r="M17" s="2">
        <f t="shared" si="4"/>
        <v>6847.4139706882943</v>
      </c>
      <c r="N17" s="2">
        <f t="shared" si="11"/>
        <v>2178812.5983462031</v>
      </c>
    </row>
    <row r="18" spans="1:14" outlineLevel="2" x14ac:dyDescent="0.15">
      <c r="A18" s="4">
        <f t="shared" si="5"/>
        <v>43525</v>
      </c>
      <c r="B18">
        <f t="shared" si="0"/>
        <v>2019</v>
      </c>
      <c r="C18">
        <v>9</v>
      </c>
      <c r="D18" s="1">
        <f t="shared" si="1"/>
        <v>-35425.251786441688</v>
      </c>
      <c r="E18" s="1">
        <f t="shared" si="6"/>
        <v>-318827.26607797516</v>
      </c>
      <c r="F18" s="2">
        <f t="shared" si="7"/>
        <v>22161.348511882443</v>
      </c>
      <c r="G18" s="6">
        <f t="shared" si="8"/>
        <v>13263.903274559245</v>
      </c>
      <c r="H18" s="2">
        <f t="shared" si="9"/>
        <v>3133909.8498921786</v>
      </c>
      <c r="J18" s="1">
        <f t="shared" si="2"/>
        <v>-24525.174313690401</v>
      </c>
      <c r="K18" s="2">
        <f>N17*$C$2</f>
        <v>15342.472046687844</v>
      </c>
      <c r="L18" s="6">
        <f t="shared" si="3"/>
        <v>9182.7022670025563</v>
      </c>
      <c r="M18" s="2">
        <f t="shared" si="4"/>
        <v>6818.8764651945985</v>
      </c>
      <c r="N18" s="2">
        <f t="shared" si="11"/>
        <v>2169629.8960792003</v>
      </c>
    </row>
    <row r="19" spans="1:14" outlineLevel="2" x14ac:dyDescent="0.15">
      <c r="A19" s="4">
        <f t="shared" si="5"/>
        <v>43556</v>
      </c>
      <c r="B19">
        <f t="shared" si="0"/>
        <v>2019</v>
      </c>
      <c r="C19">
        <v>10</v>
      </c>
      <c r="D19" s="1">
        <f t="shared" si="1"/>
        <v>-35425.251786441688</v>
      </c>
      <c r="E19" s="1">
        <f t="shared" si="6"/>
        <v>-354252.51786441682</v>
      </c>
      <c r="F19" s="2">
        <f t="shared" si="7"/>
        <v>22067.948526324086</v>
      </c>
      <c r="G19" s="6">
        <f t="shared" si="8"/>
        <v>13357.303260117602</v>
      </c>
      <c r="H19" s="2">
        <f t="shared" si="9"/>
        <v>3120552.5466320608</v>
      </c>
      <c r="J19" s="1">
        <f t="shared" si="2"/>
        <v>-24525.174313690401</v>
      </c>
      <c r="K19" s="2">
        <f t="shared" si="10"/>
        <v>15277.810518224367</v>
      </c>
      <c r="L19" s="6">
        <f t="shared" si="3"/>
        <v>9247.3637954660335</v>
      </c>
      <c r="M19" s="2">
        <f t="shared" si="4"/>
        <v>6790.1380080997187</v>
      </c>
      <c r="N19" s="2">
        <f t="shared" si="11"/>
        <v>2160382.5322837341</v>
      </c>
    </row>
    <row r="20" spans="1:14" outlineLevel="2" x14ac:dyDescent="0.15">
      <c r="A20" s="4">
        <f t="shared" si="5"/>
        <v>43586</v>
      </c>
      <c r="B20">
        <f t="shared" si="0"/>
        <v>2019</v>
      </c>
      <c r="C20">
        <v>11</v>
      </c>
      <c r="D20" s="1">
        <f t="shared" si="1"/>
        <v>-35425.251786441688</v>
      </c>
      <c r="E20" s="1">
        <f t="shared" si="6"/>
        <v>-389677.76965085848</v>
      </c>
      <c r="F20" s="2">
        <f t="shared" si="7"/>
        <v>21973.890849200758</v>
      </c>
      <c r="G20" s="6">
        <f t="shared" si="8"/>
        <v>13451.36093724093</v>
      </c>
      <c r="H20" s="2">
        <f t="shared" si="9"/>
        <v>3107101.1856948198</v>
      </c>
      <c r="J20" s="1">
        <f t="shared" si="2"/>
        <v>-24525.174313690401</v>
      </c>
      <c r="K20" s="2">
        <f t="shared" si="10"/>
        <v>15212.693664831291</v>
      </c>
      <c r="L20" s="6">
        <f t="shared" si="3"/>
        <v>9312.4806488591094</v>
      </c>
      <c r="M20" s="2">
        <f t="shared" si="4"/>
        <v>6761.1971843694664</v>
      </c>
      <c r="N20" s="2">
        <f t="shared" si="11"/>
        <v>2151070.0516348751</v>
      </c>
    </row>
    <row r="21" spans="1:14" outlineLevel="2" x14ac:dyDescent="0.15">
      <c r="A21" s="4">
        <f t="shared" si="5"/>
        <v>43617</v>
      </c>
      <c r="B21">
        <f t="shared" si="0"/>
        <v>2019</v>
      </c>
      <c r="C21">
        <v>12</v>
      </c>
      <c r="D21" s="1">
        <f t="shared" si="1"/>
        <v>-35425.251786441688</v>
      </c>
      <c r="E21" s="1">
        <f t="shared" si="6"/>
        <v>-425103.02143730014</v>
      </c>
      <c r="F21" s="2">
        <f t="shared" si="7"/>
        <v>21879.170849267688</v>
      </c>
      <c r="G21" s="6">
        <f t="shared" si="8"/>
        <v>13546.080937174</v>
      </c>
      <c r="H21" s="2">
        <f t="shared" si="9"/>
        <v>3093555.1047576456</v>
      </c>
      <c r="J21" s="1">
        <f t="shared" si="2"/>
        <v>-24525.174313690401</v>
      </c>
      <c r="K21" s="2">
        <f t="shared" si="10"/>
        <v>15147.118280262244</v>
      </c>
      <c r="L21" s="6">
        <f t="shared" si="3"/>
        <v>9378.0560334281563</v>
      </c>
      <c r="M21" s="2">
        <f t="shared" si="4"/>
        <v>6732.0525690054437</v>
      </c>
      <c r="N21" s="2">
        <f t="shared" si="11"/>
        <v>2141691.9956014468</v>
      </c>
    </row>
    <row r="22" spans="1:14" outlineLevel="2" x14ac:dyDescent="0.15">
      <c r="A22" s="4">
        <f t="shared" ref="A22:A63" si="12">DATE(YEAR(A21), MONTH(A21) +1, 1)</f>
        <v>43647</v>
      </c>
      <c r="B22">
        <f t="shared" ref="B22:B63" si="13">YEAR(A22)</f>
        <v>2019</v>
      </c>
      <c r="C22">
        <v>13</v>
      </c>
      <c r="D22" s="1">
        <f t="shared" si="1"/>
        <v>-35425.251786441688</v>
      </c>
      <c r="E22" s="1">
        <f t="shared" ref="E22:E63" si="14">D22+E21</f>
        <v>-460528.27322374179</v>
      </c>
      <c r="F22" s="2">
        <f t="shared" ref="F22:F63" si="15">H21*$C$2</f>
        <v>21783.783862668417</v>
      </c>
      <c r="G22" s="6">
        <f t="shared" ref="G22:G63" si="16">-D22-F22</f>
        <v>13641.467923773271</v>
      </c>
      <c r="H22" s="2">
        <f t="shared" ref="H22:H63" si="17">H21-G22</f>
        <v>3079913.6368338722</v>
      </c>
      <c r="J22" s="1">
        <f t="shared" si="2"/>
        <v>-24525.174313690401</v>
      </c>
      <c r="K22" s="2">
        <f t="shared" si="10"/>
        <v>15081.081135693519</v>
      </c>
      <c r="L22" s="6">
        <f t="shared" si="3"/>
        <v>9444.0931779968814</v>
      </c>
      <c r="M22" s="2">
        <f t="shared" si="4"/>
        <v>6702.7027269748978</v>
      </c>
      <c r="N22" s="2">
        <f t="shared" si="11"/>
        <v>2132247.9024234498</v>
      </c>
    </row>
    <row r="23" spans="1:14" outlineLevel="2" x14ac:dyDescent="0.15">
      <c r="A23" s="4">
        <f t="shared" si="12"/>
        <v>43678</v>
      </c>
      <c r="B23">
        <f t="shared" si="13"/>
        <v>2019</v>
      </c>
      <c r="C23">
        <v>14</v>
      </c>
      <c r="D23" s="1">
        <f t="shared" si="1"/>
        <v>-35425.251786441688</v>
      </c>
      <c r="E23" s="1">
        <f t="shared" si="14"/>
        <v>-495953.52501018345</v>
      </c>
      <c r="F23" s="2">
        <f t="shared" si="15"/>
        <v>21687.72519270518</v>
      </c>
      <c r="G23" s="6">
        <f t="shared" si="16"/>
        <v>13737.526593736507</v>
      </c>
      <c r="H23" s="2">
        <f t="shared" si="17"/>
        <v>3066176.1102401358</v>
      </c>
      <c r="J23" s="1">
        <f t="shared" si="2"/>
        <v>-24525.174313690401</v>
      </c>
      <c r="K23" s="2">
        <f t="shared" si="10"/>
        <v>15014.578979565124</v>
      </c>
      <c r="L23" s="6">
        <f t="shared" si="3"/>
        <v>9510.5953341252771</v>
      </c>
      <c r="M23" s="2">
        <f t="shared" si="4"/>
        <v>6673.1462131400567</v>
      </c>
      <c r="N23" s="2">
        <f t="shared" si="11"/>
        <v>2122737.3070893246</v>
      </c>
    </row>
    <row r="24" spans="1:14" outlineLevel="2" x14ac:dyDescent="0.15">
      <c r="A24" s="4">
        <f t="shared" si="12"/>
        <v>43709</v>
      </c>
      <c r="B24">
        <f t="shared" si="13"/>
        <v>2019</v>
      </c>
      <c r="C24">
        <v>15</v>
      </c>
      <c r="D24" s="1">
        <f t="shared" si="1"/>
        <v>-35425.251786441688</v>
      </c>
      <c r="E24" s="1">
        <f t="shared" si="14"/>
        <v>-531378.77679662511</v>
      </c>
      <c r="F24" s="2">
        <f t="shared" si="15"/>
        <v>21590.990109607621</v>
      </c>
      <c r="G24" s="6">
        <f t="shared" si="16"/>
        <v>13834.261676834067</v>
      </c>
      <c r="H24" s="2">
        <f t="shared" si="17"/>
        <v>3052341.8485633018</v>
      </c>
      <c r="J24" s="1">
        <f t="shared" si="2"/>
        <v>-24525.174313690401</v>
      </c>
      <c r="K24" s="2">
        <f t="shared" si="10"/>
        <v>14947.608537420658</v>
      </c>
      <c r="L24" s="6">
        <f t="shared" si="3"/>
        <v>9577.5657762697429</v>
      </c>
      <c r="M24" s="2">
        <f t="shared" si="4"/>
        <v>6643.3815721869632</v>
      </c>
      <c r="N24" s="2">
        <f t="shared" si="11"/>
        <v>2113159.7413130547</v>
      </c>
    </row>
    <row r="25" spans="1:14" outlineLevel="2" x14ac:dyDescent="0.15">
      <c r="A25" s="4">
        <f t="shared" si="12"/>
        <v>43739</v>
      </c>
      <c r="B25">
        <f t="shared" si="13"/>
        <v>2019</v>
      </c>
      <c r="C25">
        <v>16</v>
      </c>
      <c r="D25" s="1">
        <f t="shared" si="1"/>
        <v>-35425.251786441688</v>
      </c>
      <c r="E25" s="1">
        <f t="shared" si="14"/>
        <v>-566804.02858306677</v>
      </c>
      <c r="F25" s="2">
        <f t="shared" si="15"/>
        <v>21493.573850299916</v>
      </c>
      <c r="G25" s="6">
        <f t="shared" si="16"/>
        <v>13931.677936141772</v>
      </c>
      <c r="H25" s="2">
        <f t="shared" si="17"/>
        <v>3038410.17062716</v>
      </c>
      <c r="J25" s="1">
        <f t="shared" si="2"/>
        <v>-24525.174313690401</v>
      </c>
      <c r="K25" s="2">
        <f t="shared" si="10"/>
        <v>14880.166511746091</v>
      </c>
      <c r="L25" s="6">
        <f t="shared" si="3"/>
        <v>9645.0078019443099</v>
      </c>
      <c r="M25" s="2">
        <f t="shared" si="4"/>
        <v>6613.407338553825</v>
      </c>
      <c r="N25" s="2">
        <f t="shared" si="11"/>
        <v>2103514.7335111103</v>
      </c>
    </row>
    <row r="26" spans="1:14" outlineLevel="2" x14ac:dyDescent="0.15">
      <c r="A26" s="4">
        <f t="shared" si="12"/>
        <v>43770</v>
      </c>
      <c r="B26">
        <f t="shared" si="13"/>
        <v>2019</v>
      </c>
      <c r="C26">
        <v>17</v>
      </c>
      <c r="D26" s="1">
        <f t="shared" si="1"/>
        <v>-35425.251786441688</v>
      </c>
      <c r="E26" s="1">
        <f t="shared" si="14"/>
        <v>-602229.28036950843</v>
      </c>
      <c r="F26" s="2">
        <f t="shared" si="15"/>
        <v>21395.471618166248</v>
      </c>
      <c r="G26" s="6">
        <f t="shared" si="16"/>
        <v>14029.78016827544</v>
      </c>
      <c r="H26" s="2">
        <f t="shared" si="17"/>
        <v>3024380.3904588846</v>
      </c>
      <c r="J26" s="1">
        <f t="shared" si="2"/>
        <v>-24525.174313690401</v>
      </c>
      <c r="K26" s="2">
        <f t="shared" si="10"/>
        <v>14812.2495818074</v>
      </c>
      <c r="L26" s="6">
        <f t="shared" si="3"/>
        <v>9712.9247318830003</v>
      </c>
      <c r="M26" s="2">
        <f t="shared" si="4"/>
        <v>6583.2220363588476</v>
      </c>
      <c r="N26" s="2">
        <f t="shared" si="11"/>
        <v>2093801.8087792273</v>
      </c>
    </row>
    <row r="27" spans="1:14" outlineLevel="2" x14ac:dyDescent="0.15">
      <c r="A27" s="4">
        <f t="shared" si="12"/>
        <v>43800</v>
      </c>
      <c r="B27">
        <f t="shared" si="13"/>
        <v>2019</v>
      </c>
      <c r="C27">
        <v>18</v>
      </c>
      <c r="D27" s="1">
        <f t="shared" si="1"/>
        <v>-35425.251786441688</v>
      </c>
      <c r="E27" s="1">
        <f t="shared" si="14"/>
        <v>-637654.53215595009</v>
      </c>
      <c r="F27" s="2">
        <f t="shared" si="15"/>
        <v>21296.678582814642</v>
      </c>
      <c r="G27" s="6">
        <f t="shared" si="16"/>
        <v>14128.573203627046</v>
      </c>
      <c r="H27" s="2">
        <f t="shared" si="17"/>
        <v>3010251.8172552576</v>
      </c>
      <c r="J27" s="1">
        <f t="shared" si="2"/>
        <v>-24525.174313690401</v>
      </c>
      <c r="K27" s="2">
        <f t="shared" si="10"/>
        <v>14743.854403487057</v>
      </c>
      <c r="L27" s="6">
        <f t="shared" si="3"/>
        <v>9781.3199102033432</v>
      </c>
      <c r="M27" s="2">
        <f t="shared" si="4"/>
        <v>6552.8241793275847</v>
      </c>
      <c r="N27" s="2">
        <f t="shared" si="11"/>
        <v>2084020.488869024</v>
      </c>
    </row>
    <row r="28" spans="1:14" outlineLevel="1" x14ac:dyDescent="0.15">
      <c r="A28" s="4"/>
      <c r="B28" s="8" t="s">
        <v>19</v>
      </c>
      <c r="D28" s="1">
        <f>SUBTOTAL(9,D16:D27)</f>
        <v>-425103.02143730014</v>
      </c>
      <c r="E28" s="1"/>
      <c r="F28" s="2">
        <f>SUBTOTAL(9,F16:F27)</f>
        <v>261930.87112926546</v>
      </c>
      <c r="G28" s="6">
        <f>SUBTOTAL(9,G16:G27)</f>
        <v>163172.15030803479</v>
      </c>
      <c r="J28" s="1">
        <f>SUBTOTAL(9,J16:J27)</f>
        <v>-294302.09176428482</v>
      </c>
      <c r="K28" s="2">
        <f>SUBTOTAL(9,K16:K27)</f>
        <v>181336.7569356453</v>
      </c>
      <c r="L28" s="6">
        <f>SUBTOTAL(9,L16:L27)</f>
        <v>112965.3348286395</v>
      </c>
      <c r="M28" s="2">
        <f>SUBTOTAL(9,M16:M27)</f>
        <v>80594.11419362016</v>
      </c>
      <c r="N28" s="2"/>
    </row>
    <row r="29" spans="1:14" outlineLevel="2" x14ac:dyDescent="0.15">
      <c r="A29" s="4">
        <f>DATE(YEAR(A27), MONTH(A27) +1, 1)</f>
        <v>43831</v>
      </c>
      <c r="B29">
        <f t="shared" si="13"/>
        <v>2020</v>
      </c>
      <c r="C29">
        <v>19</v>
      </c>
      <c r="D29" s="1">
        <f t="shared" si="1"/>
        <v>-35425.251786441688</v>
      </c>
      <c r="E29" s="1">
        <f>D29+E27</f>
        <v>-673079.78394239175</v>
      </c>
      <c r="F29" s="2">
        <f>H27*$C$2</f>
        <v>21197.189879839101</v>
      </c>
      <c r="G29" s="6">
        <f t="shared" si="16"/>
        <v>14228.061906602587</v>
      </c>
      <c r="H29" s="2">
        <f>H27-G29</f>
        <v>2996023.7553486549</v>
      </c>
      <c r="J29" s="1">
        <f t="shared" si="2"/>
        <v>-24525.174313690401</v>
      </c>
      <c r="K29" s="2">
        <f>N27*$C$2</f>
        <v>14674.977609119374</v>
      </c>
      <c r="L29" s="6">
        <f t="shared" si="3"/>
        <v>9850.1967045710262</v>
      </c>
      <c r="M29" s="2">
        <f t="shared" si="4"/>
        <v>6522.2122707197268</v>
      </c>
      <c r="N29" s="2">
        <f>N27-L29</f>
        <v>2074170.2921644528</v>
      </c>
    </row>
    <row r="30" spans="1:14" outlineLevel="2" x14ac:dyDescent="0.15">
      <c r="A30" s="4">
        <f t="shared" si="12"/>
        <v>43862</v>
      </c>
      <c r="B30">
        <f t="shared" si="13"/>
        <v>2020</v>
      </c>
      <c r="C30">
        <v>20</v>
      </c>
      <c r="D30" s="1">
        <f t="shared" si="1"/>
        <v>-35425.251786441688</v>
      </c>
      <c r="E30" s="1">
        <f t="shared" si="14"/>
        <v>-708505.03572883341</v>
      </c>
      <c r="F30" s="2">
        <f t="shared" si="15"/>
        <v>21097.000610580108</v>
      </c>
      <c r="G30" s="6">
        <f t="shared" si="16"/>
        <v>14328.25117586158</v>
      </c>
      <c r="H30" s="2">
        <f t="shared" si="17"/>
        <v>2981695.5041727931</v>
      </c>
      <c r="J30" s="1">
        <f t="shared" si="2"/>
        <v>-24525.174313690401</v>
      </c>
      <c r="K30" s="2">
        <f t="shared" si="10"/>
        <v>14605.615807324686</v>
      </c>
      <c r="L30" s="6">
        <f t="shared" si="3"/>
        <v>9919.5585063657145</v>
      </c>
      <c r="M30" s="2">
        <f t="shared" si="4"/>
        <v>6491.3848032554215</v>
      </c>
      <c r="N30" s="2">
        <f t="shared" si="11"/>
        <v>2064250.7336580872</v>
      </c>
    </row>
    <row r="31" spans="1:14" outlineLevel="2" x14ac:dyDescent="0.15">
      <c r="A31" s="4">
        <f t="shared" si="12"/>
        <v>43891</v>
      </c>
      <c r="B31">
        <f t="shared" si="13"/>
        <v>2020</v>
      </c>
      <c r="C31">
        <v>21</v>
      </c>
      <c r="D31" s="1">
        <f t="shared" si="1"/>
        <v>-35425.251786441688</v>
      </c>
      <c r="E31" s="1">
        <f t="shared" si="14"/>
        <v>-743930.28751527506</v>
      </c>
      <c r="F31" s="2">
        <f t="shared" si="15"/>
        <v>20996.105841883415</v>
      </c>
      <c r="G31" s="6">
        <f t="shared" si="16"/>
        <v>14429.145944558273</v>
      </c>
      <c r="H31" s="2">
        <f t="shared" si="17"/>
        <v>2967266.358228235</v>
      </c>
      <c r="J31" s="1">
        <f t="shared" si="2"/>
        <v>-24525.174313690401</v>
      </c>
      <c r="K31" s="2">
        <f t="shared" si="10"/>
        <v>14535.765582842361</v>
      </c>
      <c r="L31" s="6">
        <f t="shared" si="3"/>
        <v>9989.4087308480393</v>
      </c>
      <c r="M31" s="2">
        <f t="shared" si="4"/>
        <v>6460.3402590410533</v>
      </c>
      <c r="N31" s="2">
        <f t="shared" si="11"/>
        <v>2054261.3249272392</v>
      </c>
    </row>
    <row r="32" spans="1:14" outlineLevel="2" x14ac:dyDescent="0.15">
      <c r="A32" s="4">
        <f t="shared" si="12"/>
        <v>43922</v>
      </c>
      <c r="B32">
        <f t="shared" si="13"/>
        <v>2020</v>
      </c>
      <c r="C32">
        <v>22</v>
      </c>
      <c r="D32" s="1">
        <f t="shared" si="1"/>
        <v>-35425.251786441688</v>
      </c>
      <c r="E32" s="1">
        <f t="shared" si="14"/>
        <v>-779355.53930171672</v>
      </c>
      <c r="F32" s="2">
        <f t="shared" si="15"/>
        <v>20894.500605857153</v>
      </c>
      <c r="G32" s="6">
        <f t="shared" si="16"/>
        <v>14530.751180584535</v>
      </c>
      <c r="H32" s="2">
        <f t="shared" si="17"/>
        <v>2952735.6070476505</v>
      </c>
      <c r="J32" s="1">
        <f t="shared" si="2"/>
        <v>-24525.174313690401</v>
      </c>
      <c r="K32" s="2">
        <f t="shared" si="10"/>
        <v>14465.42349636264</v>
      </c>
      <c r="L32" s="6">
        <f t="shared" si="3"/>
        <v>10059.75081732776</v>
      </c>
      <c r="M32" s="2">
        <f t="shared" si="4"/>
        <v>6429.0771094945121</v>
      </c>
      <c r="N32" s="2">
        <f t="shared" si="11"/>
        <v>2044201.5741099115</v>
      </c>
    </row>
    <row r="33" spans="1:14" outlineLevel="2" x14ac:dyDescent="0.15">
      <c r="A33" s="4">
        <f t="shared" si="12"/>
        <v>43952</v>
      </c>
      <c r="B33">
        <f t="shared" si="13"/>
        <v>2020</v>
      </c>
      <c r="C33">
        <v>23</v>
      </c>
      <c r="D33" s="1">
        <f t="shared" si="1"/>
        <v>-35425.251786441688</v>
      </c>
      <c r="E33" s="1">
        <f t="shared" si="14"/>
        <v>-814780.79108815838</v>
      </c>
      <c r="F33" s="2">
        <f t="shared" si="15"/>
        <v>20792.179899627201</v>
      </c>
      <c r="G33" s="6">
        <f t="shared" si="16"/>
        <v>14633.071886814487</v>
      </c>
      <c r="H33" s="2">
        <f t="shared" si="17"/>
        <v>2938102.5351608358</v>
      </c>
      <c r="J33" s="1">
        <f t="shared" si="2"/>
        <v>-24525.174313690401</v>
      </c>
      <c r="K33" s="2">
        <f t="shared" si="10"/>
        <v>14394.586084357292</v>
      </c>
      <c r="L33" s="6">
        <f t="shared" si="3"/>
        <v>10130.588229333109</v>
      </c>
      <c r="M33" s="2">
        <f t="shared" si="4"/>
        <v>6397.5938152699091</v>
      </c>
      <c r="N33" s="2">
        <f t="shared" si="11"/>
        <v>2034070.9858805784</v>
      </c>
    </row>
    <row r="34" spans="1:14" outlineLevel="2" x14ac:dyDescent="0.15">
      <c r="A34" s="4">
        <f t="shared" si="12"/>
        <v>43983</v>
      </c>
      <c r="B34">
        <f t="shared" si="13"/>
        <v>2020</v>
      </c>
      <c r="C34">
        <v>24</v>
      </c>
      <c r="D34" s="1">
        <f t="shared" si="1"/>
        <v>-35425.251786441688</v>
      </c>
      <c r="E34" s="1">
        <f t="shared" si="14"/>
        <v>-850206.04287460004</v>
      </c>
      <c r="F34" s="2">
        <f t="shared" si="15"/>
        <v>20689.138685090882</v>
      </c>
      <c r="G34" s="6">
        <f t="shared" si="16"/>
        <v>14736.113101350806</v>
      </c>
      <c r="H34" s="2">
        <f t="shared" si="17"/>
        <v>2923366.4220594852</v>
      </c>
      <c r="J34" s="1">
        <f t="shared" si="2"/>
        <v>-24525.174313690401</v>
      </c>
      <c r="K34" s="2">
        <f t="shared" si="10"/>
        <v>14323.24985890907</v>
      </c>
      <c r="L34" s="6">
        <f t="shared" si="3"/>
        <v>10201.92445478133</v>
      </c>
      <c r="M34" s="2">
        <f t="shared" si="4"/>
        <v>6365.888826181812</v>
      </c>
      <c r="N34" s="2">
        <f t="shared" si="11"/>
        <v>2023869.0614257972</v>
      </c>
    </row>
    <row r="35" spans="1:14" outlineLevel="2" x14ac:dyDescent="0.15">
      <c r="A35" s="4">
        <f t="shared" si="12"/>
        <v>44013</v>
      </c>
      <c r="B35">
        <f t="shared" si="13"/>
        <v>2020</v>
      </c>
      <c r="C35">
        <v>25</v>
      </c>
      <c r="D35" s="1">
        <f t="shared" si="1"/>
        <v>-35425.251786441688</v>
      </c>
      <c r="E35" s="1">
        <f t="shared" si="14"/>
        <v>-885631.2946610417</v>
      </c>
      <c r="F35" s="2">
        <f t="shared" si="15"/>
        <v>20585.371888668873</v>
      </c>
      <c r="G35" s="6">
        <f t="shared" si="16"/>
        <v>14839.879897772815</v>
      </c>
      <c r="H35" s="2">
        <f t="shared" si="17"/>
        <v>2908526.5421617124</v>
      </c>
      <c r="J35" s="1">
        <f t="shared" si="2"/>
        <v>-24525.174313690401</v>
      </c>
      <c r="K35" s="2">
        <f t="shared" si="10"/>
        <v>14251.411307539987</v>
      </c>
      <c r="L35" s="6">
        <f t="shared" si="3"/>
        <v>10273.763006150413</v>
      </c>
      <c r="M35" s="2">
        <f t="shared" si="4"/>
        <v>6333.9605811288857</v>
      </c>
      <c r="N35" s="2">
        <f t="shared" si="11"/>
        <v>2013595.2984196467</v>
      </c>
    </row>
    <row r="36" spans="1:14" outlineLevel="2" x14ac:dyDescent="0.15">
      <c r="A36" s="4">
        <f t="shared" si="12"/>
        <v>44044</v>
      </c>
      <c r="B36">
        <f t="shared" si="13"/>
        <v>2020</v>
      </c>
      <c r="C36">
        <v>26</v>
      </c>
      <c r="D36" s="1">
        <f t="shared" si="1"/>
        <v>-35425.251786441688</v>
      </c>
      <c r="E36" s="1">
        <f t="shared" si="14"/>
        <v>-921056.54644748336</v>
      </c>
      <c r="F36" s="2">
        <f t="shared" si="15"/>
        <v>20480.874401055389</v>
      </c>
      <c r="G36" s="6">
        <f t="shared" si="16"/>
        <v>14944.377385386299</v>
      </c>
      <c r="H36" s="2">
        <f t="shared" si="17"/>
        <v>2893582.1647763262</v>
      </c>
      <c r="J36" s="1">
        <f t="shared" si="2"/>
        <v>-24525.174313690401</v>
      </c>
      <c r="K36" s="2">
        <f t="shared" si="10"/>
        <v>14179.066893038344</v>
      </c>
      <c r="L36" s="6">
        <f t="shared" si="3"/>
        <v>10346.107420652057</v>
      </c>
      <c r="M36" s="2">
        <f t="shared" si="4"/>
        <v>6301.8075080170456</v>
      </c>
      <c r="N36" s="2">
        <f t="shared" si="11"/>
        <v>2003249.1909989947</v>
      </c>
    </row>
    <row r="37" spans="1:14" outlineLevel="2" x14ac:dyDescent="0.15">
      <c r="A37" s="4">
        <f t="shared" si="12"/>
        <v>44075</v>
      </c>
      <c r="B37">
        <f t="shared" si="13"/>
        <v>2020</v>
      </c>
      <c r="C37">
        <v>27</v>
      </c>
      <c r="D37" s="1">
        <f t="shared" si="1"/>
        <v>-35425.251786441688</v>
      </c>
      <c r="E37" s="1">
        <f t="shared" si="14"/>
        <v>-956481.79823392502</v>
      </c>
      <c r="F37" s="2">
        <f t="shared" si="15"/>
        <v>20375.641076966625</v>
      </c>
      <c r="G37" s="6">
        <f t="shared" si="16"/>
        <v>15049.610709475062</v>
      </c>
      <c r="H37" s="2">
        <f t="shared" si="17"/>
        <v>2878532.5540668513</v>
      </c>
      <c r="J37" s="1">
        <f t="shared" si="2"/>
        <v>-24525.174313690401</v>
      </c>
      <c r="K37" s="2">
        <f t="shared" si="10"/>
        <v>14106.213053284586</v>
      </c>
      <c r="L37" s="6">
        <f t="shared" si="3"/>
        <v>10418.961260405815</v>
      </c>
      <c r="M37" s="2">
        <f t="shared" si="4"/>
        <v>6269.4280236820396</v>
      </c>
      <c r="N37" s="2">
        <f t="shared" si="11"/>
        <v>1992830.2297385889</v>
      </c>
    </row>
    <row r="38" spans="1:14" outlineLevel="2" x14ac:dyDescent="0.15">
      <c r="A38" s="4">
        <f t="shared" si="12"/>
        <v>44105</v>
      </c>
      <c r="B38">
        <f t="shared" si="13"/>
        <v>2020</v>
      </c>
      <c r="C38">
        <v>28</v>
      </c>
      <c r="D38" s="1">
        <f t="shared" si="1"/>
        <v>-35425.251786441688</v>
      </c>
      <c r="E38" s="1">
        <f t="shared" si="14"/>
        <v>-991907.05002036667</v>
      </c>
      <c r="F38" s="2">
        <f t="shared" si="15"/>
        <v>20269.666734887407</v>
      </c>
      <c r="G38" s="6">
        <f t="shared" si="16"/>
        <v>15155.585051554281</v>
      </c>
      <c r="H38" s="2">
        <f t="shared" si="17"/>
        <v>2863376.969015297</v>
      </c>
      <c r="J38" s="1">
        <f t="shared" si="2"/>
        <v>-24525.174313690401</v>
      </c>
      <c r="K38" s="2">
        <f t="shared" si="10"/>
        <v>14032.846201075896</v>
      </c>
      <c r="L38" s="6">
        <f t="shared" si="3"/>
        <v>10492.328112614505</v>
      </c>
      <c r="M38" s="2">
        <f t="shared" si="4"/>
        <v>6236.8205338115113</v>
      </c>
      <c r="N38" s="2">
        <f t="shared" si="11"/>
        <v>1982337.9016259743</v>
      </c>
    </row>
    <row r="39" spans="1:14" outlineLevel="2" x14ac:dyDescent="0.15">
      <c r="A39" s="4">
        <f t="shared" si="12"/>
        <v>44136</v>
      </c>
      <c r="B39">
        <f t="shared" si="13"/>
        <v>2020</v>
      </c>
      <c r="C39">
        <v>29</v>
      </c>
      <c r="D39" s="1">
        <f t="shared" si="1"/>
        <v>-35425.251786441688</v>
      </c>
      <c r="E39" s="1">
        <f t="shared" si="14"/>
        <v>-1027332.3018068083</v>
      </c>
      <c r="F39" s="2">
        <f t="shared" si="15"/>
        <v>20162.946156816048</v>
      </c>
      <c r="G39" s="6">
        <f t="shared" si="16"/>
        <v>15262.30562962564</v>
      </c>
      <c r="H39" s="2">
        <f t="shared" si="17"/>
        <v>2848114.6633856716</v>
      </c>
      <c r="J39" s="1">
        <f t="shared" si="2"/>
        <v>-24525.174313690401</v>
      </c>
      <c r="K39" s="2">
        <f t="shared" si="10"/>
        <v>13958.962723949568</v>
      </c>
      <c r="L39" s="6">
        <f t="shared" si="3"/>
        <v>10566.211589740833</v>
      </c>
      <c r="M39" s="2">
        <f t="shared" si="4"/>
        <v>6203.9834328664801</v>
      </c>
      <c r="N39" s="2">
        <f t="shared" si="11"/>
        <v>1971771.6900362335</v>
      </c>
    </row>
    <row r="40" spans="1:14" outlineLevel="2" x14ac:dyDescent="0.15">
      <c r="A40" s="4">
        <f t="shared" si="12"/>
        <v>44166</v>
      </c>
      <c r="B40">
        <f t="shared" si="13"/>
        <v>2020</v>
      </c>
      <c r="C40">
        <v>30</v>
      </c>
      <c r="D40" s="1">
        <f t="shared" si="1"/>
        <v>-35425.251786441688</v>
      </c>
      <c r="E40" s="1">
        <f t="shared" si="14"/>
        <v>-1062757.55359325</v>
      </c>
      <c r="F40" s="2">
        <f t="shared" si="15"/>
        <v>20055.474088007435</v>
      </c>
      <c r="G40" s="6">
        <f t="shared" si="16"/>
        <v>15369.777698434253</v>
      </c>
      <c r="H40" s="2">
        <f t="shared" si="17"/>
        <v>2832744.8856872371</v>
      </c>
      <c r="J40" s="1">
        <f t="shared" si="2"/>
        <v>-24525.174313690401</v>
      </c>
      <c r="K40" s="2">
        <f t="shared" si="10"/>
        <v>13884.558984005142</v>
      </c>
      <c r="L40" s="6">
        <f t="shared" si="3"/>
        <v>10640.615329685259</v>
      </c>
      <c r="M40" s="2">
        <f t="shared" si="4"/>
        <v>6170.9151040022934</v>
      </c>
      <c r="N40" s="2">
        <f t="shared" si="11"/>
        <v>1961131.0747065484</v>
      </c>
    </row>
    <row r="41" spans="1:14" outlineLevel="1" x14ac:dyDescent="0.15">
      <c r="A41" s="4"/>
      <c r="B41" s="8" t="s">
        <v>20</v>
      </c>
      <c r="D41" s="1">
        <f>SUBTOTAL(9,D29:D40)</f>
        <v>-425103.02143730014</v>
      </c>
      <c r="E41" s="1"/>
      <c r="F41" s="2">
        <f>SUBTOTAL(9,F29:F40)</f>
        <v>247596.08986927962</v>
      </c>
      <c r="G41" s="6">
        <f>SUBTOTAL(9,G29:G40)</f>
        <v>177506.93156802061</v>
      </c>
      <c r="J41" s="1">
        <f>SUBTOTAL(9,J29:J40)</f>
        <v>-294302.09176428482</v>
      </c>
      <c r="K41" s="2">
        <f>SUBTOTAL(9,K29:K40)</f>
        <v>171412.67760180894</v>
      </c>
      <c r="L41" s="6">
        <f>SUBTOTAL(9,L29:L40)</f>
        <v>122889.41416247586</v>
      </c>
      <c r="M41" s="2">
        <f>SUBTOTAL(9,M29:M40)</f>
        <v>76183.412267470689</v>
      </c>
      <c r="N41" s="2"/>
    </row>
    <row r="42" spans="1:14" outlineLevel="2" x14ac:dyDescent="0.15">
      <c r="A42" s="4">
        <f>DATE(YEAR(A40), MONTH(A40) +1, 1)</f>
        <v>44197</v>
      </c>
      <c r="B42">
        <f t="shared" si="13"/>
        <v>2021</v>
      </c>
      <c r="C42">
        <v>31</v>
      </c>
      <c r="D42" s="1">
        <f t="shared" si="1"/>
        <v>-35425.251786441688</v>
      </c>
      <c r="E42" s="1">
        <f>D42+E40</f>
        <v>-1098182.8053796918</v>
      </c>
      <c r="F42" s="2">
        <f>H40*$C$2</f>
        <v>19947.245236714291</v>
      </c>
      <c r="G42" s="6">
        <f t="shared" si="16"/>
        <v>15478.006549727397</v>
      </c>
      <c r="H42" s="2">
        <f>H40-G42</f>
        <v>2817266.87913751</v>
      </c>
      <c r="J42" s="1">
        <f t="shared" si="2"/>
        <v>-24525.174313690401</v>
      </c>
      <c r="K42" s="2">
        <f>N40*$C$2</f>
        <v>13809.631317725276</v>
      </c>
      <c r="L42" s="6">
        <f t="shared" si="3"/>
        <v>10715.542995965125</v>
      </c>
      <c r="M42" s="2">
        <f t="shared" si="4"/>
        <v>6137.6139189890146</v>
      </c>
      <c r="N42" s="2">
        <f>N40-L42</f>
        <v>1950415.5317105833</v>
      </c>
    </row>
    <row r="43" spans="1:14" outlineLevel="2" x14ac:dyDescent="0.15">
      <c r="A43" s="4">
        <f t="shared" si="12"/>
        <v>44228</v>
      </c>
      <c r="B43">
        <f t="shared" si="13"/>
        <v>2021</v>
      </c>
      <c r="C43">
        <v>32</v>
      </c>
      <c r="D43" s="1">
        <f t="shared" si="1"/>
        <v>-35425.251786441688</v>
      </c>
      <c r="E43" s="1">
        <f t="shared" si="14"/>
        <v>-1133608.0571661335</v>
      </c>
      <c r="F43" s="2">
        <f t="shared" si="15"/>
        <v>19838.254273926628</v>
      </c>
      <c r="G43" s="6">
        <f t="shared" si="16"/>
        <v>15586.997512515059</v>
      </c>
      <c r="H43" s="2">
        <f t="shared" si="17"/>
        <v>2801679.8816249948</v>
      </c>
      <c r="J43" s="1">
        <f t="shared" si="2"/>
        <v>-24525.174313690401</v>
      </c>
      <c r="K43" s="2">
        <f t="shared" si="10"/>
        <v>13734.176035795355</v>
      </c>
      <c r="L43" s="6">
        <f t="shared" si="3"/>
        <v>10790.998277895045</v>
      </c>
      <c r="M43" s="2">
        <f t="shared" si="4"/>
        <v>6104.0782381312729</v>
      </c>
      <c r="N43" s="2">
        <f t="shared" si="11"/>
        <v>1939624.5334326881</v>
      </c>
    </row>
    <row r="44" spans="1:14" outlineLevel="2" x14ac:dyDescent="0.15">
      <c r="A44" s="4">
        <f t="shared" si="12"/>
        <v>44256</v>
      </c>
      <c r="B44">
        <f t="shared" si="13"/>
        <v>2021</v>
      </c>
      <c r="C44">
        <v>33</v>
      </c>
      <c r="D44" s="1">
        <f t="shared" si="1"/>
        <v>-35425.251786441688</v>
      </c>
      <c r="E44" s="1">
        <f t="shared" si="14"/>
        <v>-1169033.3089525753</v>
      </c>
      <c r="F44" s="2">
        <f t="shared" si="15"/>
        <v>19728.495833109337</v>
      </c>
      <c r="G44" s="6">
        <f t="shared" si="16"/>
        <v>15696.755953332351</v>
      </c>
      <c r="H44" s="2">
        <f t="shared" si="17"/>
        <v>2785983.1256716624</v>
      </c>
      <c r="J44" s="1">
        <f t="shared" si="2"/>
        <v>-24525.174313690401</v>
      </c>
      <c r="K44" s="2">
        <f t="shared" si="10"/>
        <v>13658.189422921843</v>
      </c>
      <c r="L44" s="6">
        <f t="shared" si="3"/>
        <v>10866.984890768557</v>
      </c>
      <c r="M44" s="2">
        <f t="shared" si="4"/>
        <v>6070.3064101874934</v>
      </c>
      <c r="N44" s="2">
        <f t="shared" si="11"/>
        <v>1928757.5485419196</v>
      </c>
    </row>
    <row r="45" spans="1:14" outlineLevel="2" x14ac:dyDescent="0.15">
      <c r="A45" s="4">
        <f t="shared" si="12"/>
        <v>44287</v>
      </c>
      <c r="B45">
        <f t="shared" si="13"/>
        <v>2021</v>
      </c>
      <c r="C45">
        <v>34</v>
      </c>
      <c r="D45" s="1">
        <f t="shared" si="1"/>
        <v>-35425.251786441688</v>
      </c>
      <c r="E45" s="1">
        <f t="shared" si="14"/>
        <v>-1204458.5607390171</v>
      </c>
      <c r="F45" s="2">
        <f t="shared" si="15"/>
        <v>19617.964509937952</v>
      </c>
      <c r="G45" s="6">
        <f t="shared" si="16"/>
        <v>15807.287276503735</v>
      </c>
      <c r="H45" s="2">
        <f t="shared" si="17"/>
        <v>2770175.8383951588</v>
      </c>
      <c r="J45" s="1">
        <f t="shared" si="2"/>
        <v>-24525.174313690401</v>
      </c>
      <c r="K45" s="2">
        <f t="shared" si="10"/>
        <v>13581.667737649348</v>
      </c>
      <c r="L45" s="6">
        <f t="shared" si="3"/>
        <v>10943.506576041053</v>
      </c>
      <c r="M45" s="2">
        <f t="shared" si="4"/>
        <v>6036.2967722886042</v>
      </c>
      <c r="N45" s="2">
        <f t="shared" si="11"/>
        <v>1917814.0419658786</v>
      </c>
    </row>
    <row r="46" spans="1:14" outlineLevel="2" x14ac:dyDescent="0.15">
      <c r="A46" s="4">
        <f t="shared" si="12"/>
        <v>44317</v>
      </c>
      <c r="B46">
        <f t="shared" si="13"/>
        <v>2021</v>
      </c>
      <c r="C46">
        <v>35</v>
      </c>
      <c r="D46" s="1">
        <f t="shared" si="1"/>
        <v>-35425.251786441688</v>
      </c>
      <c r="E46" s="1">
        <f t="shared" si="14"/>
        <v>-1239883.8125254589</v>
      </c>
      <c r="F46" s="2">
        <f t="shared" si="15"/>
        <v>19506.654862032574</v>
      </c>
      <c r="G46" s="6">
        <f t="shared" si="16"/>
        <v>15918.596924409114</v>
      </c>
      <c r="H46" s="2">
        <f t="shared" si="17"/>
        <v>2754257.2414707495</v>
      </c>
      <c r="J46" s="1">
        <f t="shared" si="2"/>
        <v>-24525.174313690401</v>
      </c>
      <c r="K46" s="2">
        <f t="shared" si="10"/>
        <v>13504.607212176394</v>
      </c>
      <c r="L46" s="6">
        <f t="shared" si="3"/>
        <v>11020.567101514007</v>
      </c>
      <c r="M46" s="2">
        <f t="shared" si="4"/>
        <v>6002.0476498561802</v>
      </c>
      <c r="N46" s="2">
        <f t="shared" si="11"/>
        <v>1906793.4748643646</v>
      </c>
    </row>
    <row r="47" spans="1:14" outlineLevel="2" x14ac:dyDescent="0.15">
      <c r="A47" s="4">
        <f t="shared" si="12"/>
        <v>44348</v>
      </c>
      <c r="B47">
        <f t="shared" si="13"/>
        <v>2021</v>
      </c>
      <c r="C47">
        <v>36</v>
      </c>
      <c r="D47" s="1">
        <f t="shared" si="1"/>
        <v>-35425.251786441688</v>
      </c>
      <c r="E47" s="1">
        <f t="shared" si="14"/>
        <v>-1275309.0643119006</v>
      </c>
      <c r="F47" s="2">
        <f t="shared" si="15"/>
        <v>19394.561408689857</v>
      </c>
      <c r="G47" s="6">
        <f t="shared" si="16"/>
        <v>16030.690377751831</v>
      </c>
      <c r="H47" s="2">
        <f t="shared" si="17"/>
        <v>2738226.5510929977</v>
      </c>
      <c r="J47" s="1">
        <f t="shared" si="2"/>
        <v>-24525.174313690401</v>
      </c>
      <c r="K47" s="2">
        <f t="shared" si="10"/>
        <v>13427.004052169899</v>
      </c>
      <c r="L47" s="6">
        <f t="shared" si="3"/>
        <v>11098.170261520501</v>
      </c>
      <c r="M47" s="2">
        <f t="shared" si="4"/>
        <v>5967.5573565199575</v>
      </c>
      <c r="N47" s="2">
        <f t="shared" si="11"/>
        <v>1895695.3046028442</v>
      </c>
    </row>
    <row r="48" spans="1:14" outlineLevel="2" x14ac:dyDescent="0.15">
      <c r="A48" s="4">
        <f t="shared" si="12"/>
        <v>44378</v>
      </c>
      <c r="B48">
        <f t="shared" si="13"/>
        <v>2021</v>
      </c>
      <c r="C48">
        <v>37</v>
      </c>
      <c r="D48" s="1">
        <f t="shared" si="1"/>
        <v>-35425.251786441688</v>
      </c>
      <c r="E48" s="1">
        <f t="shared" si="14"/>
        <v>-1310734.3160983424</v>
      </c>
      <c r="F48" s="2">
        <f t="shared" si="15"/>
        <v>19281.678630613191</v>
      </c>
      <c r="G48" s="6">
        <f t="shared" si="16"/>
        <v>16143.573155828497</v>
      </c>
      <c r="H48" s="2">
        <f t="shared" si="17"/>
        <v>2722082.9779371694</v>
      </c>
      <c r="J48" s="1">
        <f t="shared" si="2"/>
        <v>-24525.174313690401</v>
      </c>
      <c r="K48" s="2">
        <f t="shared" si="10"/>
        <v>13348.85443657836</v>
      </c>
      <c r="L48" s="6">
        <f t="shared" si="3"/>
        <v>11176.319877112041</v>
      </c>
      <c r="M48" s="2">
        <f t="shared" si="4"/>
        <v>5932.8241940348307</v>
      </c>
      <c r="N48" s="2">
        <f t="shared" si="11"/>
        <v>1884518.9847257321</v>
      </c>
    </row>
    <row r="49" spans="1:14" outlineLevel="2" x14ac:dyDescent="0.15">
      <c r="A49" s="4">
        <f t="shared" si="12"/>
        <v>44409</v>
      </c>
      <c r="B49">
        <f t="shared" si="13"/>
        <v>2021</v>
      </c>
      <c r="C49">
        <v>38</v>
      </c>
      <c r="D49" s="1">
        <f t="shared" si="1"/>
        <v>-35425.251786441688</v>
      </c>
      <c r="E49" s="1">
        <f t="shared" si="14"/>
        <v>-1346159.5678847842</v>
      </c>
      <c r="F49" s="2">
        <f t="shared" si="15"/>
        <v>19168.0009696409</v>
      </c>
      <c r="G49" s="6">
        <f t="shared" si="16"/>
        <v>16257.250816800788</v>
      </c>
      <c r="H49" s="2">
        <f t="shared" si="17"/>
        <v>2705825.7271203687</v>
      </c>
      <c r="J49" s="1">
        <f t="shared" si="2"/>
        <v>-24525.174313690401</v>
      </c>
      <c r="K49" s="2">
        <f t="shared" si="10"/>
        <v>13270.154517443696</v>
      </c>
      <c r="L49" s="6">
        <f t="shared" si="3"/>
        <v>11255.019796246705</v>
      </c>
      <c r="M49" s="2">
        <f t="shared" si="4"/>
        <v>5897.8464521972037</v>
      </c>
      <c r="N49" s="2">
        <f t="shared" si="11"/>
        <v>1873263.9649294855</v>
      </c>
    </row>
    <row r="50" spans="1:14" outlineLevel="2" x14ac:dyDescent="0.15">
      <c r="A50" s="4">
        <f t="shared" si="12"/>
        <v>44440</v>
      </c>
      <c r="B50">
        <f t="shared" si="13"/>
        <v>2021</v>
      </c>
      <c r="C50">
        <v>39</v>
      </c>
      <c r="D50" s="1">
        <f t="shared" si="1"/>
        <v>-35425.251786441688</v>
      </c>
      <c r="E50" s="1">
        <f t="shared" si="14"/>
        <v>-1381584.819671226</v>
      </c>
      <c r="F50" s="2">
        <f t="shared" si="15"/>
        <v>19053.522828472593</v>
      </c>
      <c r="G50" s="6">
        <f t="shared" si="16"/>
        <v>16371.728957969095</v>
      </c>
      <c r="H50" s="2">
        <f t="shared" si="17"/>
        <v>2689453.9981623995</v>
      </c>
      <c r="J50" s="1">
        <f t="shared" si="2"/>
        <v>-24525.174313690401</v>
      </c>
      <c r="K50" s="2">
        <f t="shared" si="10"/>
        <v>13190.900419711792</v>
      </c>
      <c r="L50" s="6">
        <f t="shared" si="3"/>
        <v>11334.273893978609</v>
      </c>
      <c r="M50" s="2">
        <f t="shared" si="4"/>
        <v>5862.6224087608007</v>
      </c>
      <c r="N50" s="2">
        <f t="shared" si="11"/>
        <v>1861929.6910355068</v>
      </c>
    </row>
    <row r="51" spans="1:14" outlineLevel="2" x14ac:dyDescent="0.15">
      <c r="A51" s="4">
        <f t="shared" si="12"/>
        <v>44470</v>
      </c>
      <c r="B51">
        <f t="shared" si="13"/>
        <v>2021</v>
      </c>
      <c r="C51">
        <v>40</v>
      </c>
      <c r="D51" s="1">
        <f t="shared" si="1"/>
        <v>-35425.251786441688</v>
      </c>
      <c r="E51" s="1">
        <f t="shared" si="14"/>
        <v>-1417010.0714576677</v>
      </c>
      <c r="F51" s="2">
        <f t="shared" si="15"/>
        <v>18938.238570393562</v>
      </c>
      <c r="G51" s="6">
        <f t="shared" si="16"/>
        <v>16487.013216048126</v>
      </c>
      <c r="H51" s="2">
        <f t="shared" si="17"/>
        <v>2672966.9849463515</v>
      </c>
      <c r="J51" s="1">
        <f t="shared" si="2"/>
        <v>-24525.174313690401</v>
      </c>
      <c r="K51" s="2">
        <f t="shared" si="10"/>
        <v>13111.088241041693</v>
      </c>
      <c r="L51" s="6">
        <f t="shared" si="3"/>
        <v>11414.086072648708</v>
      </c>
      <c r="M51" s="2">
        <f t="shared" si="4"/>
        <v>5827.150329351869</v>
      </c>
      <c r="N51" s="2">
        <f t="shared" si="11"/>
        <v>1850515.6049628581</v>
      </c>
    </row>
    <row r="52" spans="1:14" outlineLevel="2" x14ac:dyDescent="0.15">
      <c r="A52" s="4">
        <f t="shared" si="12"/>
        <v>44501</v>
      </c>
      <c r="B52">
        <f t="shared" si="13"/>
        <v>2021</v>
      </c>
      <c r="C52">
        <v>41</v>
      </c>
      <c r="D52" s="1">
        <f t="shared" si="1"/>
        <v>-35425.251786441688</v>
      </c>
      <c r="E52" s="1">
        <f t="shared" si="14"/>
        <v>-1452435.3232441095</v>
      </c>
      <c r="F52" s="2">
        <f t="shared" si="15"/>
        <v>18822.142518997221</v>
      </c>
      <c r="G52" s="6">
        <f t="shared" si="16"/>
        <v>16603.109267444466</v>
      </c>
      <c r="H52" s="2">
        <f t="shared" si="17"/>
        <v>2656363.8756789071</v>
      </c>
      <c r="J52" s="1">
        <f t="shared" si="2"/>
        <v>-24525.174313690401</v>
      </c>
      <c r="K52" s="2">
        <f t="shared" si="10"/>
        <v>13030.714051613457</v>
      </c>
      <c r="L52" s="6">
        <f t="shared" si="3"/>
        <v>11494.460262076944</v>
      </c>
      <c r="M52" s="2">
        <f t="shared" si="4"/>
        <v>5791.4284673837647</v>
      </c>
      <c r="N52" s="2">
        <f t="shared" si="11"/>
        <v>1839021.1447007812</v>
      </c>
    </row>
    <row r="53" spans="1:14" outlineLevel="2" x14ac:dyDescent="0.15">
      <c r="A53" s="4">
        <f t="shared" si="12"/>
        <v>44531</v>
      </c>
      <c r="B53">
        <f t="shared" si="13"/>
        <v>2021</v>
      </c>
      <c r="C53">
        <v>42</v>
      </c>
      <c r="D53" s="1">
        <f t="shared" si="1"/>
        <v>-35425.251786441688</v>
      </c>
      <c r="E53" s="1">
        <f t="shared" si="14"/>
        <v>-1487860.5750305513</v>
      </c>
      <c r="F53" s="2">
        <f t="shared" si="15"/>
        <v>18705.228957905634</v>
      </c>
      <c r="G53" s="6">
        <f t="shared" si="16"/>
        <v>16720.022828536054</v>
      </c>
      <c r="H53" s="2">
        <f t="shared" si="17"/>
        <v>2639643.852850371</v>
      </c>
      <c r="J53" s="1">
        <f t="shared" si="2"/>
        <v>-24525.174313690401</v>
      </c>
      <c r="K53" s="2">
        <f t="shared" si="10"/>
        <v>12949.773893934665</v>
      </c>
      <c r="L53" s="6">
        <f t="shared" si="3"/>
        <v>11575.400419755735</v>
      </c>
      <c r="M53" s="2">
        <f t="shared" si="4"/>
        <v>5755.4550639709687</v>
      </c>
      <c r="N53" s="2">
        <f t="shared" si="11"/>
        <v>1827445.7442810254</v>
      </c>
    </row>
    <row r="54" spans="1:14" outlineLevel="1" x14ac:dyDescent="0.15">
      <c r="A54" s="4"/>
      <c r="B54" s="8" t="s">
        <v>21</v>
      </c>
      <c r="D54" s="1">
        <f>SUBTOTAL(9,D42:D53)</f>
        <v>-425103.02143730014</v>
      </c>
      <c r="E54" s="1"/>
      <c r="F54" s="2">
        <f>SUBTOTAL(9,F42:F53)</f>
        <v>232001.98860043377</v>
      </c>
      <c r="G54" s="6">
        <f>SUBTOTAL(9,G42:G53)</f>
        <v>193101.03283686651</v>
      </c>
      <c r="J54" s="1">
        <f>SUBTOTAL(9,J42:J53)</f>
        <v>-294302.09176428482</v>
      </c>
      <c r="K54" s="2">
        <f>SUBTOTAL(9,K42:K53)</f>
        <v>160616.76133876177</v>
      </c>
      <c r="L54" s="6">
        <f>SUBTOTAL(9,L42:L53)</f>
        <v>133685.33042552302</v>
      </c>
      <c r="M54" s="2">
        <f>SUBTOTAL(9,M42:M53)</f>
        <v>71385.227261671957</v>
      </c>
      <c r="N54" s="2"/>
    </row>
    <row r="55" spans="1:14" outlineLevel="2" x14ac:dyDescent="0.15">
      <c r="A55" s="4">
        <f>DATE(YEAR(A53), MONTH(A53) +1, 1)</f>
        <v>44562</v>
      </c>
      <c r="B55">
        <f t="shared" si="13"/>
        <v>2022</v>
      </c>
      <c r="C55">
        <v>43</v>
      </c>
      <c r="D55" s="1">
        <f t="shared" si="1"/>
        <v>-35425.251786441688</v>
      </c>
      <c r="E55" s="1">
        <f>D55+E53</f>
        <v>-1523285.8268169931</v>
      </c>
      <c r="F55" s="2">
        <f>H53*$C$2</f>
        <v>18587.492130488026</v>
      </c>
      <c r="G55" s="6">
        <f t="shared" si="16"/>
        <v>16837.759655953661</v>
      </c>
      <c r="H55" s="2">
        <f>H53-G55</f>
        <v>2622806.0931944172</v>
      </c>
      <c r="J55" s="1">
        <f t="shared" si="2"/>
        <v>-24525.174313690401</v>
      </c>
      <c r="K55" s="2">
        <f>N53*$C$2</f>
        <v>12868.263782645552</v>
      </c>
      <c r="L55" s="6">
        <f t="shared" si="3"/>
        <v>11656.910531044849</v>
      </c>
      <c r="M55" s="2">
        <f t="shared" si="4"/>
        <v>5719.2283478424742</v>
      </c>
      <c r="N55" s="2">
        <f>N53-L55</f>
        <v>1815788.8337499804</v>
      </c>
    </row>
    <row r="56" spans="1:14" outlineLevel="2" x14ac:dyDescent="0.15">
      <c r="A56" s="4">
        <f t="shared" si="12"/>
        <v>44593</v>
      </c>
      <c r="B56">
        <f t="shared" si="13"/>
        <v>2022</v>
      </c>
      <c r="C56">
        <v>44</v>
      </c>
      <c r="D56" s="1">
        <f t="shared" si="1"/>
        <v>-35425.251786441688</v>
      </c>
      <c r="E56" s="1">
        <f t="shared" si="14"/>
        <v>-1558711.0786034348</v>
      </c>
      <c r="F56" s="2">
        <f t="shared" si="15"/>
        <v>18468.926239577351</v>
      </c>
      <c r="G56" s="6">
        <f t="shared" si="16"/>
        <v>16956.325546864337</v>
      </c>
      <c r="H56" s="2">
        <f t="shared" si="17"/>
        <v>2605849.7676475528</v>
      </c>
      <c r="J56" s="1">
        <f t="shared" si="2"/>
        <v>-24525.174313690401</v>
      </c>
      <c r="K56" s="2">
        <f t="shared" si="10"/>
        <v>12786.179704322778</v>
      </c>
      <c r="L56" s="6">
        <f t="shared" si="3"/>
        <v>11738.994609367623</v>
      </c>
      <c r="M56" s="2">
        <f t="shared" si="4"/>
        <v>5682.7465352545732</v>
      </c>
      <c r="N56" s="2">
        <f t="shared" si="11"/>
        <v>1804049.8391406129</v>
      </c>
    </row>
    <row r="57" spans="1:14" outlineLevel="2" x14ac:dyDescent="0.15">
      <c r="A57" s="4">
        <f t="shared" si="12"/>
        <v>44621</v>
      </c>
      <c r="B57">
        <f t="shared" si="13"/>
        <v>2022</v>
      </c>
      <c r="C57">
        <v>45</v>
      </c>
      <c r="D57" s="1">
        <f t="shared" si="1"/>
        <v>-35425.251786441688</v>
      </c>
      <c r="E57" s="1">
        <f t="shared" si="14"/>
        <v>-1594136.3303898766</v>
      </c>
      <c r="F57" s="2">
        <f t="shared" si="15"/>
        <v>18349.525447184849</v>
      </c>
      <c r="G57" s="6">
        <f t="shared" si="16"/>
        <v>17075.726339256838</v>
      </c>
      <c r="H57" s="2">
        <f t="shared" si="17"/>
        <v>2588774.0413082959</v>
      </c>
      <c r="J57" s="1">
        <f t="shared" si="2"/>
        <v>-24525.174313690401</v>
      </c>
      <c r="K57" s="2">
        <f t="shared" si="10"/>
        <v>12703.517617281814</v>
      </c>
      <c r="L57" s="6">
        <f t="shared" si="3"/>
        <v>11821.656696408587</v>
      </c>
      <c r="M57" s="2">
        <f t="shared" si="4"/>
        <v>5646.0078299030356</v>
      </c>
      <c r="N57" s="2">
        <f t="shared" si="11"/>
        <v>1792228.1824442043</v>
      </c>
    </row>
    <row r="58" spans="1:14" outlineLevel="2" x14ac:dyDescent="0.15">
      <c r="A58" s="4">
        <f t="shared" si="12"/>
        <v>44652</v>
      </c>
      <c r="B58">
        <f t="shared" si="13"/>
        <v>2022</v>
      </c>
      <c r="C58">
        <v>46</v>
      </c>
      <c r="D58" s="1">
        <f t="shared" si="1"/>
        <v>-35425.251786441688</v>
      </c>
      <c r="E58" s="1">
        <f t="shared" si="14"/>
        <v>-1629561.5821763184</v>
      </c>
      <c r="F58" s="2">
        <f t="shared" si="15"/>
        <v>18229.283874212582</v>
      </c>
      <c r="G58" s="6">
        <f t="shared" si="16"/>
        <v>17195.967912229105</v>
      </c>
      <c r="H58" s="2">
        <f t="shared" si="17"/>
        <v>2571578.0733960667</v>
      </c>
      <c r="J58" s="1">
        <f t="shared" si="2"/>
        <v>-24525.174313690401</v>
      </c>
      <c r="K58" s="2">
        <f t="shared" si="10"/>
        <v>12620.273451377938</v>
      </c>
      <c r="L58" s="6">
        <f t="shared" si="3"/>
        <v>11904.900862312463</v>
      </c>
      <c r="M58" s="2">
        <f t="shared" si="4"/>
        <v>5609.0104228346445</v>
      </c>
      <c r="N58" s="2">
        <f t="shared" si="11"/>
        <v>1780323.2815818919</v>
      </c>
    </row>
    <row r="59" spans="1:14" outlineLevel="2" x14ac:dyDescent="0.15">
      <c r="A59" s="4">
        <f t="shared" si="12"/>
        <v>44682</v>
      </c>
      <c r="B59">
        <f t="shared" si="13"/>
        <v>2022</v>
      </c>
      <c r="C59">
        <v>47</v>
      </c>
      <c r="D59" s="1">
        <f t="shared" si="1"/>
        <v>-35425.251786441688</v>
      </c>
      <c r="E59" s="1">
        <f t="shared" si="14"/>
        <v>-1664986.8339627602</v>
      </c>
      <c r="F59" s="2">
        <f t="shared" si="15"/>
        <v>18108.195600163966</v>
      </c>
      <c r="G59" s="6">
        <f t="shared" si="16"/>
        <v>17317.056186277721</v>
      </c>
      <c r="H59" s="2">
        <f t="shared" si="17"/>
        <v>2554261.0172097888</v>
      </c>
      <c r="J59" s="1">
        <f t="shared" si="2"/>
        <v>-24525.174313690401</v>
      </c>
      <c r="K59" s="2">
        <f t="shared" si="10"/>
        <v>12536.443107805821</v>
      </c>
      <c r="L59" s="6">
        <f t="shared" si="3"/>
        <v>11988.73120588458</v>
      </c>
      <c r="M59" s="2">
        <f t="shared" si="4"/>
        <v>5571.7524923581459</v>
      </c>
      <c r="N59" s="2">
        <f t="shared" si="11"/>
        <v>1768334.5503760073</v>
      </c>
    </row>
    <row r="60" spans="1:14" outlineLevel="2" x14ac:dyDescent="0.15">
      <c r="A60" s="4">
        <f t="shared" si="12"/>
        <v>44713</v>
      </c>
      <c r="B60">
        <f t="shared" si="13"/>
        <v>2022</v>
      </c>
      <c r="C60">
        <v>48</v>
      </c>
      <c r="D60" s="1">
        <f t="shared" si="1"/>
        <v>-35425.251786441688</v>
      </c>
      <c r="E60" s="1">
        <f t="shared" si="14"/>
        <v>-1700412.0857492019</v>
      </c>
      <c r="F60" s="2">
        <f t="shared" si="15"/>
        <v>17986.254662852261</v>
      </c>
      <c r="G60" s="6">
        <f t="shared" si="16"/>
        <v>17438.997123589426</v>
      </c>
      <c r="H60" s="2">
        <f t="shared" si="17"/>
        <v>2536822.0200861995</v>
      </c>
      <c r="J60" s="1">
        <f t="shared" si="2"/>
        <v>-24525.174313690401</v>
      </c>
      <c r="K60" s="2">
        <f t="shared" si="10"/>
        <v>12452.022458897716</v>
      </c>
      <c r="L60" s="6">
        <f t="shared" si="3"/>
        <v>12073.151854792684</v>
      </c>
      <c r="M60" s="2">
        <f t="shared" si="4"/>
        <v>5534.2322039545452</v>
      </c>
      <c r="N60" s="2">
        <f t="shared" si="11"/>
        <v>1756261.3985212147</v>
      </c>
    </row>
    <row r="61" spans="1:14" outlineLevel="2" x14ac:dyDescent="0.15">
      <c r="A61" s="4">
        <f t="shared" si="12"/>
        <v>44743</v>
      </c>
      <c r="B61">
        <f t="shared" si="13"/>
        <v>2022</v>
      </c>
      <c r="C61">
        <v>49</v>
      </c>
      <c r="D61" s="1">
        <f t="shared" si="1"/>
        <v>-35425.251786441688</v>
      </c>
      <c r="E61" s="1">
        <f t="shared" si="14"/>
        <v>-1735837.3375356437</v>
      </c>
      <c r="F61" s="2">
        <f t="shared" si="15"/>
        <v>17863.455058106985</v>
      </c>
      <c r="G61" s="6">
        <f t="shared" si="16"/>
        <v>17561.796728334702</v>
      </c>
      <c r="H61" s="2">
        <f t="shared" si="17"/>
        <v>2519260.2233578647</v>
      </c>
      <c r="J61" s="1">
        <f t="shared" si="2"/>
        <v>-24525.174313690401</v>
      </c>
      <c r="K61" s="2">
        <f t="shared" si="10"/>
        <v>12367.007347920218</v>
      </c>
      <c r="L61" s="6">
        <f t="shared" si="3"/>
        <v>12158.166965770182</v>
      </c>
      <c r="M61" s="2">
        <f t="shared" si="4"/>
        <v>5496.4477101867669</v>
      </c>
      <c r="N61" s="2">
        <f t="shared" si="11"/>
        <v>1744103.2315554447</v>
      </c>
    </row>
    <row r="62" spans="1:14" outlineLevel="2" x14ac:dyDescent="0.15">
      <c r="A62" s="4">
        <f t="shared" si="12"/>
        <v>44774</v>
      </c>
      <c r="B62">
        <f t="shared" si="13"/>
        <v>2022</v>
      </c>
      <c r="C62">
        <v>50</v>
      </c>
      <c r="D62" s="1">
        <f t="shared" si="1"/>
        <v>-35425.251786441688</v>
      </c>
      <c r="E62" s="1">
        <f t="shared" si="14"/>
        <v>-1771262.5893220855</v>
      </c>
      <c r="F62" s="2">
        <f t="shared" si="15"/>
        <v>17739.790739478296</v>
      </c>
      <c r="G62" s="6">
        <f t="shared" si="16"/>
        <v>17685.461046963392</v>
      </c>
      <c r="H62" s="2">
        <f t="shared" si="17"/>
        <v>2501574.7623109012</v>
      </c>
      <c r="J62" s="1">
        <f t="shared" si="2"/>
        <v>-24525.174313690401</v>
      </c>
      <c r="K62" s="2">
        <f t="shared" si="10"/>
        <v>12281.393588869587</v>
      </c>
      <c r="L62" s="6">
        <f t="shared" si="3"/>
        <v>12243.780724820814</v>
      </c>
      <c r="M62" s="2">
        <f t="shared" si="4"/>
        <v>5458.3971506087091</v>
      </c>
      <c r="N62" s="2">
        <f t="shared" si="11"/>
        <v>1731859.4508306237</v>
      </c>
    </row>
    <row r="63" spans="1:14" outlineLevel="2" x14ac:dyDescent="0.15">
      <c r="A63" s="4">
        <f t="shared" si="12"/>
        <v>44805</v>
      </c>
      <c r="B63">
        <f t="shared" si="13"/>
        <v>2022</v>
      </c>
      <c r="C63">
        <v>51</v>
      </c>
      <c r="D63" s="1">
        <f t="shared" si="1"/>
        <v>-35425.251786441688</v>
      </c>
      <c r="E63" s="1">
        <f t="shared" si="14"/>
        <v>-1806687.8411085273</v>
      </c>
      <c r="F63" s="2">
        <f t="shared" si="15"/>
        <v>17615.25561793926</v>
      </c>
      <c r="G63" s="6">
        <f t="shared" si="16"/>
        <v>17809.996168502428</v>
      </c>
      <c r="H63" s="2">
        <f t="shared" si="17"/>
        <v>2483764.7661423986</v>
      </c>
      <c r="J63" s="1">
        <f t="shared" si="2"/>
        <v>-24525.174313690401</v>
      </c>
      <c r="K63" s="2">
        <f t="shared" si="10"/>
        <v>12195.176966265641</v>
      </c>
      <c r="L63" s="6">
        <f t="shared" si="3"/>
        <v>12329.99734742476</v>
      </c>
      <c r="M63" s="2">
        <f t="shared" si="4"/>
        <v>5420.0786516736189</v>
      </c>
      <c r="N63" s="2">
        <f t="shared" si="11"/>
        <v>1719529.453483199</v>
      </c>
    </row>
    <row r="64" spans="1:14" outlineLevel="2" x14ac:dyDescent="0.15">
      <c r="A64" s="4">
        <f t="shared" ref="A64:A131" si="18">DATE(YEAR(A63), MONTH(A63) +1, 1)</f>
        <v>44835</v>
      </c>
      <c r="B64">
        <f t="shared" ref="B64:B133" si="19">YEAR(A64)</f>
        <v>2022</v>
      </c>
      <c r="C64">
        <v>52</v>
      </c>
      <c r="D64" s="1">
        <f t="shared" si="1"/>
        <v>-35425.251786441688</v>
      </c>
      <c r="E64" s="1">
        <f t="shared" ref="E64:E131" si="20">D64+E63</f>
        <v>-1842113.092894969</v>
      </c>
      <c r="F64" s="2">
        <f t="shared" ref="F64:F131" si="21">H63*$C$2</f>
        <v>17489.843561586054</v>
      </c>
      <c r="G64" s="6">
        <f t="shared" ref="G64:G133" si="22">-D64-F64</f>
        <v>17935.408224855633</v>
      </c>
      <c r="H64" s="2">
        <f t="shared" ref="H64:H131" si="23">H63-G64</f>
        <v>2465829.357917543</v>
      </c>
      <c r="J64" s="1">
        <f t="shared" si="2"/>
        <v>-24525.174313690401</v>
      </c>
      <c r="K64" s="2">
        <f t="shared" si="10"/>
        <v>12108.353234944192</v>
      </c>
      <c r="L64" s="6">
        <f t="shared" si="3"/>
        <v>12416.821078746209</v>
      </c>
      <c r="M64" s="2">
        <f t="shared" si="4"/>
        <v>5381.4903266418623</v>
      </c>
      <c r="N64" s="2">
        <f t="shared" si="11"/>
        <v>1707112.6324044529</v>
      </c>
    </row>
    <row r="65" spans="1:14" outlineLevel="2" x14ac:dyDescent="0.15">
      <c r="A65" s="4">
        <f t="shared" si="18"/>
        <v>44866</v>
      </c>
      <c r="B65">
        <f t="shared" si="19"/>
        <v>2022</v>
      </c>
      <c r="C65">
        <v>53</v>
      </c>
      <c r="D65" s="1">
        <f t="shared" si="1"/>
        <v>-35425.251786441688</v>
      </c>
      <c r="E65" s="1">
        <f t="shared" si="20"/>
        <v>-1877538.3446814108</v>
      </c>
      <c r="F65" s="2">
        <f t="shared" si="21"/>
        <v>17363.548395336031</v>
      </c>
      <c r="G65" s="6">
        <f t="shared" si="22"/>
        <v>18061.703391105657</v>
      </c>
      <c r="H65" s="2">
        <f t="shared" si="23"/>
        <v>2447767.6545264372</v>
      </c>
      <c r="J65" s="1">
        <f t="shared" si="2"/>
        <v>-24525.174313690401</v>
      </c>
      <c r="K65" s="2">
        <f t="shared" si="10"/>
        <v>12020.91811984802</v>
      </c>
      <c r="L65" s="6">
        <f t="shared" si="3"/>
        <v>12504.256193842381</v>
      </c>
      <c r="M65" s="2">
        <f t="shared" si="4"/>
        <v>5342.6302754880107</v>
      </c>
      <c r="N65" s="2">
        <f t="shared" si="11"/>
        <v>1694608.3762106106</v>
      </c>
    </row>
    <row r="66" spans="1:14" outlineLevel="2" x14ac:dyDescent="0.15">
      <c r="A66" s="4">
        <f t="shared" si="18"/>
        <v>44896</v>
      </c>
      <c r="B66">
        <f t="shared" si="19"/>
        <v>2022</v>
      </c>
      <c r="C66">
        <v>54</v>
      </c>
      <c r="D66" s="1">
        <f t="shared" si="1"/>
        <v>-35425.251786441688</v>
      </c>
      <c r="E66" s="1">
        <f t="shared" si="20"/>
        <v>-1912963.5964678526</v>
      </c>
      <c r="F66" s="2">
        <f t="shared" si="21"/>
        <v>17236.363900623659</v>
      </c>
      <c r="G66" s="6">
        <f t="shared" si="22"/>
        <v>18188.887885818029</v>
      </c>
      <c r="H66" s="2">
        <f t="shared" si="23"/>
        <v>2429578.7666406189</v>
      </c>
      <c r="J66" s="1">
        <f t="shared" si="2"/>
        <v>-24525.174313690401</v>
      </c>
      <c r="K66" s="2">
        <f t="shared" si="10"/>
        <v>11932.867315816382</v>
      </c>
      <c r="L66" s="6">
        <f t="shared" si="3"/>
        <v>12592.306997874019</v>
      </c>
      <c r="M66" s="2">
        <f t="shared" si="4"/>
        <v>5303.496584807277</v>
      </c>
      <c r="N66" s="2">
        <f t="shared" si="11"/>
        <v>1682016.0692127366</v>
      </c>
    </row>
    <row r="67" spans="1:14" outlineLevel="1" x14ac:dyDescent="0.15">
      <c r="A67" s="4"/>
      <c r="B67" s="8" t="s">
        <v>38</v>
      </c>
      <c r="D67" s="1">
        <f>SUBTOTAL(9,D55:D66)</f>
        <v>-425103.02143730014</v>
      </c>
      <c r="E67" s="1"/>
      <c r="F67" s="2">
        <f>SUBTOTAL(9,F55:F66)</f>
        <v>215037.93522754929</v>
      </c>
      <c r="G67" s="6">
        <f>SUBTOTAL(9,G55:G66)</f>
        <v>210065.08620975097</v>
      </c>
      <c r="J67" s="1">
        <f>SUBTOTAL(9,J55:J66)</f>
        <v>-294302.09176428482</v>
      </c>
      <c r="K67" s="2">
        <f>SUBTOTAL(9,K55:K66)</f>
        <v>148872.41669599563</v>
      </c>
      <c r="L67" s="6">
        <f>SUBTOTAL(9,L55:L66)</f>
        <v>145429.67506828916</v>
      </c>
      <c r="M67" s="2">
        <f>SUBTOTAL(9,M55:M66)</f>
        <v>66165.518531553666</v>
      </c>
      <c r="N67" s="2"/>
    </row>
    <row r="68" spans="1:14" outlineLevel="2" x14ac:dyDescent="0.15">
      <c r="A68" s="4">
        <f>DATE(YEAR(A66), MONTH(A66) +1, 1)</f>
        <v>44927</v>
      </c>
      <c r="B68">
        <f t="shared" si="19"/>
        <v>2023</v>
      </c>
      <c r="C68">
        <v>55</v>
      </c>
      <c r="D68" s="1">
        <f t="shared" si="1"/>
        <v>-35425.251786441688</v>
      </c>
      <c r="E68" s="1">
        <f>D68+E66</f>
        <v>-1948388.8482542944</v>
      </c>
      <c r="F68" s="2">
        <f>H66*$C$2</f>
        <v>17108.283815094357</v>
      </c>
      <c r="G68" s="6">
        <f t="shared" si="22"/>
        <v>18316.967971347331</v>
      </c>
      <c r="H68" s="2">
        <f>H66-G68</f>
        <v>2411261.7986692716</v>
      </c>
      <c r="J68" s="1">
        <f t="shared" si="2"/>
        <v>-24525.174313690401</v>
      </c>
      <c r="K68" s="2">
        <f>N66*$C$2</f>
        <v>11844.196487373018</v>
      </c>
      <c r="L68" s="6">
        <f t="shared" si="3"/>
        <v>12680.977826317383</v>
      </c>
      <c r="M68" s="2">
        <f t="shared" si="4"/>
        <v>5264.0873277213395</v>
      </c>
      <c r="N68" s="2">
        <f>N66-L68</f>
        <v>1669335.0913864193</v>
      </c>
    </row>
    <row r="69" spans="1:14" outlineLevel="2" x14ac:dyDescent="0.15">
      <c r="A69" s="4">
        <f t="shared" si="18"/>
        <v>44958</v>
      </c>
      <c r="B69">
        <f t="shared" si="19"/>
        <v>2023</v>
      </c>
      <c r="C69">
        <v>56</v>
      </c>
      <c r="D69" s="1">
        <f t="shared" si="1"/>
        <v>-35425.251786441688</v>
      </c>
      <c r="E69" s="1">
        <f t="shared" si="20"/>
        <v>-1983814.1000407361</v>
      </c>
      <c r="F69" s="2">
        <f t="shared" si="21"/>
        <v>16979.301832296118</v>
      </c>
      <c r="G69" s="6">
        <f t="shared" si="22"/>
        <v>18445.94995414557</v>
      </c>
      <c r="H69" s="2">
        <f t="shared" si="23"/>
        <v>2392815.848715126</v>
      </c>
      <c r="J69" s="1">
        <f t="shared" si="2"/>
        <v>-24525.174313690401</v>
      </c>
      <c r="K69" s="2">
        <f t="shared" si="10"/>
        <v>11754.9012685127</v>
      </c>
      <c r="L69" s="6">
        <f t="shared" si="3"/>
        <v>12770.273045177701</v>
      </c>
      <c r="M69" s="2">
        <f t="shared" si="4"/>
        <v>5224.400563783418</v>
      </c>
      <c r="N69" s="2">
        <f t="shared" si="11"/>
        <v>1656564.8183412415</v>
      </c>
    </row>
    <row r="70" spans="1:14" outlineLevel="2" x14ac:dyDescent="0.15">
      <c r="A70" s="4">
        <f t="shared" si="18"/>
        <v>44986</v>
      </c>
      <c r="B70">
        <f t="shared" si="19"/>
        <v>2023</v>
      </c>
      <c r="C70">
        <v>57</v>
      </c>
      <c r="D70" s="1">
        <f t="shared" si="1"/>
        <v>-35425.251786441688</v>
      </c>
      <c r="E70" s="1">
        <f t="shared" si="20"/>
        <v>-2019239.3518271779</v>
      </c>
      <c r="F70" s="2">
        <f t="shared" si="21"/>
        <v>16849.411601369011</v>
      </c>
      <c r="G70" s="6">
        <f t="shared" si="22"/>
        <v>18575.840185072677</v>
      </c>
      <c r="H70" s="2">
        <f t="shared" si="23"/>
        <v>2374240.0085300533</v>
      </c>
      <c r="J70" s="1">
        <f t="shared" si="2"/>
        <v>-24525.174313690401</v>
      </c>
      <c r="K70" s="2">
        <f t="shared" si="10"/>
        <v>11664.97726248624</v>
      </c>
      <c r="L70" s="6">
        <f t="shared" si="3"/>
        <v>12860.197051204161</v>
      </c>
      <c r="M70" s="2">
        <f t="shared" si="4"/>
        <v>5184.434338882771</v>
      </c>
      <c r="N70" s="2">
        <f t="shared" si="11"/>
        <v>1643704.6212900372</v>
      </c>
    </row>
    <row r="71" spans="1:14" outlineLevel="2" x14ac:dyDescent="0.15">
      <c r="A71" s="4">
        <f t="shared" si="18"/>
        <v>45017</v>
      </c>
      <c r="B71">
        <f t="shared" si="19"/>
        <v>2023</v>
      </c>
      <c r="C71">
        <v>58</v>
      </c>
      <c r="D71" s="1">
        <f t="shared" si="1"/>
        <v>-35425.251786441688</v>
      </c>
      <c r="E71" s="1">
        <f t="shared" si="20"/>
        <v>-2054664.6036136197</v>
      </c>
      <c r="F71" s="2">
        <f t="shared" si="21"/>
        <v>16718.606726732458</v>
      </c>
      <c r="G71" s="6">
        <f t="shared" si="22"/>
        <v>18706.64505970923</v>
      </c>
      <c r="H71" s="2">
        <f t="shared" si="23"/>
        <v>2355533.3634703439</v>
      </c>
      <c r="J71" s="1">
        <f t="shared" si="2"/>
        <v>-24525.174313690401</v>
      </c>
      <c r="K71" s="2">
        <f t="shared" si="10"/>
        <v>11574.42004158401</v>
      </c>
      <c r="L71" s="6">
        <f t="shared" si="3"/>
        <v>12950.754272106391</v>
      </c>
      <c r="M71" s="2">
        <f t="shared" si="4"/>
        <v>5144.1866851484483</v>
      </c>
      <c r="N71" s="2">
        <f t="shared" si="11"/>
        <v>1630753.8670179308</v>
      </c>
    </row>
    <row r="72" spans="1:14" outlineLevel="2" x14ac:dyDescent="0.15">
      <c r="A72" s="4">
        <f t="shared" si="18"/>
        <v>45047</v>
      </c>
      <c r="B72">
        <f t="shared" si="19"/>
        <v>2023</v>
      </c>
      <c r="C72">
        <v>59</v>
      </c>
      <c r="D72" s="1">
        <f t="shared" si="1"/>
        <v>-35425.251786441688</v>
      </c>
      <c r="E72" s="1">
        <f t="shared" si="20"/>
        <v>-2090089.8554000615</v>
      </c>
      <c r="F72" s="2">
        <f t="shared" si="21"/>
        <v>16586.880767770337</v>
      </c>
      <c r="G72" s="6">
        <f t="shared" si="22"/>
        <v>18838.371018671351</v>
      </c>
      <c r="H72" s="2">
        <f t="shared" si="23"/>
        <v>2336694.9924516724</v>
      </c>
      <c r="J72" s="1">
        <f t="shared" si="2"/>
        <v>-24525.174313690401</v>
      </c>
      <c r="K72" s="2">
        <f t="shared" si="10"/>
        <v>11483.225146917928</v>
      </c>
      <c r="L72" s="6">
        <f t="shared" si="3"/>
        <v>13041.949166772472</v>
      </c>
      <c r="M72" s="2">
        <f t="shared" si="4"/>
        <v>5103.6556208524089</v>
      </c>
      <c r="N72" s="2">
        <f t="shared" si="11"/>
        <v>1617711.9178511584</v>
      </c>
    </row>
    <row r="73" spans="1:14" outlineLevel="2" x14ac:dyDescent="0.15">
      <c r="A73" s="4">
        <f t="shared" si="18"/>
        <v>45078</v>
      </c>
      <c r="B73">
        <f t="shared" si="19"/>
        <v>2023</v>
      </c>
      <c r="C73">
        <v>60</v>
      </c>
      <c r="D73" s="1">
        <f t="shared" si="1"/>
        <v>-35425.251786441688</v>
      </c>
      <c r="E73" s="1">
        <f t="shared" si="20"/>
        <v>-2125515.1071865032</v>
      </c>
      <c r="F73" s="2">
        <f t="shared" si="21"/>
        <v>16454.227238513857</v>
      </c>
      <c r="G73" s="6">
        <f t="shared" si="22"/>
        <v>18971.024547927831</v>
      </c>
      <c r="H73" s="2">
        <f t="shared" si="23"/>
        <v>2317723.9679037444</v>
      </c>
      <c r="J73" s="1">
        <f t="shared" si="2"/>
        <v>-24525.174313690401</v>
      </c>
      <c r="K73" s="2">
        <f t="shared" si="10"/>
        <v>11391.388088201906</v>
      </c>
      <c r="L73" s="6">
        <f t="shared" si="3"/>
        <v>13133.786225488495</v>
      </c>
      <c r="M73" s="2">
        <f t="shared" si="4"/>
        <v>5062.839150311951</v>
      </c>
      <c r="N73" s="2">
        <f t="shared" si="11"/>
        <v>1604578.13162567</v>
      </c>
    </row>
    <row r="74" spans="1:14" outlineLevel="2" x14ac:dyDescent="0.15">
      <c r="A74" s="4">
        <f t="shared" si="18"/>
        <v>45108</v>
      </c>
      <c r="B74">
        <f t="shared" si="19"/>
        <v>2023</v>
      </c>
      <c r="C74">
        <v>61</v>
      </c>
      <c r="D74" s="1">
        <f t="shared" si="1"/>
        <v>-35425.251786441688</v>
      </c>
      <c r="E74" s="1">
        <f t="shared" si="20"/>
        <v>-2160940.3589729448</v>
      </c>
      <c r="F74" s="2">
        <f t="shared" si="21"/>
        <v>16320.639607322199</v>
      </c>
      <c r="G74" s="6">
        <f t="shared" si="22"/>
        <v>19104.612179119489</v>
      </c>
      <c r="H74" s="2">
        <f t="shared" si="23"/>
        <v>2298619.3557246248</v>
      </c>
      <c r="J74" s="1">
        <f t="shared" si="2"/>
        <v>-24525.174313690401</v>
      </c>
      <c r="K74" s="2">
        <f t="shared" si="10"/>
        <v>11298.904343530758</v>
      </c>
      <c r="L74" s="6">
        <f t="shared" si="3"/>
        <v>13226.269970159643</v>
      </c>
      <c r="M74" s="2">
        <f t="shared" si="4"/>
        <v>5021.735263791441</v>
      </c>
      <c r="N74" s="2">
        <f t="shared" si="11"/>
        <v>1591351.8616555103</v>
      </c>
    </row>
    <row r="75" spans="1:14" outlineLevel="2" x14ac:dyDescent="0.15">
      <c r="A75" s="4">
        <f t="shared" si="18"/>
        <v>45139</v>
      </c>
      <c r="B75">
        <f t="shared" si="19"/>
        <v>2023</v>
      </c>
      <c r="C75">
        <v>62</v>
      </c>
      <c r="D75" s="1">
        <f t="shared" si="1"/>
        <v>-35425.251786441688</v>
      </c>
      <c r="E75" s="1">
        <f t="shared" si="20"/>
        <v>-2196365.6107593863</v>
      </c>
      <c r="F75" s="2">
        <f t="shared" si="21"/>
        <v>16186.111296560897</v>
      </c>
      <c r="G75" s="6">
        <f t="shared" si="22"/>
        <v>19239.140489880789</v>
      </c>
      <c r="H75" s="2">
        <f t="shared" si="23"/>
        <v>2279380.2152347439</v>
      </c>
      <c r="J75" s="1">
        <f t="shared" si="2"/>
        <v>-24525.174313690401</v>
      </c>
      <c r="K75" s="2">
        <f t="shared" si="10"/>
        <v>11205.76935915755</v>
      </c>
      <c r="L75" s="6">
        <f t="shared" si="3"/>
        <v>13319.404954532851</v>
      </c>
      <c r="M75" s="2">
        <f t="shared" si="4"/>
        <v>4980.3419374033474</v>
      </c>
      <c r="N75" s="2">
        <f t="shared" si="11"/>
        <v>1578032.4567009774</v>
      </c>
    </row>
    <row r="76" spans="1:14" outlineLevel="2" x14ac:dyDescent="0.15">
      <c r="A76" s="4">
        <f t="shared" si="18"/>
        <v>45170</v>
      </c>
      <c r="B76">
        <f t="shared" si="19"/>
        <v>2023</v>
      </c>
      <c r="C76">
        <v>63</v>
      </c>
      <c r="D76" s="1">
        <f t="shared" si="1"/>
        <v>-35425.251786441688</v>
      </c>
      <c r="E76" s="1">
        <f t="shared" si="20"/>
        <v>-2231790.8625458279</v>
      </c>
      <c r="F76" s="2">
        <f t="shared" si="21"/>
        <v>16050.635682277985</v>
      </c>
      <c r="G76" s="6">
        <f t="shared" si="22"/>
        <v>19374.616104163702</v>
      </c>
      <c r="H76" s="2">
        <f t="shared" si="23"/>
        <v>2260005.5991305802</v>
      </c>
      <c r="J76" s="1">
        <f t="shared" si="2"/>
        <v>-24525.174313690401</v>
      </c>
      <c r="K76" s="2">
        <f t="shared" si="10"/>
        <v>11111.978549269381</v>
      </c>
      <c r="L76" s="6">
        <f t="shared" si="3"/>
        <v>13413.19576442102</v>
      </c>
      <c r="M76" s="2">
        <f t="shared" si="4"/>
        <v>4938.6571330086044</v>
      </c>
      <c r="N76" s="2">
        <f t="shared" si="11"/>
        <v>1564619.2609365564</v>
      </c>
    </row>
    <row r="77" spans="1:14" outlineLevel="2" x14ac:dyDescent="0.15">
      <c r="A77" s="4">
        <f t="shared" si="18"/>
        <v>45200</v>
      </c>
      <c r="B77">
        <f t="shared" si="19"/>
        <v>2023</v>
      </c>
      <c r="C77">
        <v>64</v>
      </c>
      <c r="D77" s="1">
        <f t="shared" si="1"/>
        <v>-35425.251786441688</v>
      </c>
      <c r="E77" s="1">
        <f t="shared" si="20"/>
        <v>-2267216.1143322694</v>
      </c>
      <c r="F77" s="2">
        <f t="shared" si="21"/>
        <v>15914.206093877834</v>
      </c>
      <c r="G77" s="6">
        <f t="shared" si="22"/>
        <v>19511.045692563854</v>
      </c>
      <c r="H77" s="2">
        <f t="shared" si="23"/>
        <v>2240494.5534380162</v>
      </c>
      <c r="J77" s="1">
        <f t="shared" si="2"/>
        <v>-24525.174313690401</v>
      </c>
      <c r="K77" s="2">
        <f t="shared" si="10"/>
        <v>11017.527295761583</v>
      </c>
      <c r="L77" s="6">
        <f t="shared" si="3"/>
        <v>13507.647017928817</v>
      </c>
      <c r="M77" s="2">
        <f t="shared" si="4"/>
        <v>4896.6787981162506</v>
      </c>
      <c r="N77" s="2">
        <f t="shared" si="11"/>
        <v>1551111.6139186276</v>
      </c>
    </row>
    <row r="78" spans="1:14" outlineLevel="2" x14ac:dyDescent="0.15">
      <c r="A78" s="4">
        <f t="shared" si="18"/>
        <v>45231</v>
      </c>
      <c r="B78">
        <f t="shared" si="19"/>
        <v>2023</v>
      </c>
      <c r="C78">
        <v>65</v>
      </c>
      <c r="D78" s="1">
        <f t="shared" si="1"/>
        <v>-35425.251786441688</v>
      </c>
      <c r="E78" s="1">
        <f t="shared" si="20"/>
        <v>-2302641.366118711</v>
      </c>
      <c r="F78" s="2">
        <f t="shared" si="21"/>
        <v>15776.815813792695</v>
      </c>
      <c r="G78" s="6">
        <f t="shared" si="22"/>
        <v>19648.435972648993</v>
      </c>
      <c r="H78" s="2">
        <f t="shared" si="23"/>
        <v>2220846.1174653671</v>
      </c>
      <c r="J78" s="1">
        <f t="shared" si="2"/>
        <v>-24525.174313690401</v>
      </c>
      <c r="K78" s="2">
        <f t="shared" si="10"/>
        <v>10922.410948010334</v>
      </c>
      <c r="L78" s="6">
        <f t="shared" si="3"/>
        <v>13602.763365680066</v>
      </c>
      <c r="M78" s="2">
        <f t="shared" si="4"/>
        <v>4854.4048657823605</v>
      </c>
      <c r="N78" s="2">
        <f t="shared" si="11"/>
        <v>1537508.8505529475</v>
      </c>
    </row>
    <row r="79" spans="1:14" outlineLevel="2" x14ac:dyDescent="0.15">
      <c r="A79" s="4">
        <f t="shared" si="18"/>
        <v>45261</v>
      </c>
      <c r="B79">
        <f t="shared" si="19"/>
        <v>2023</v>
      </c>
      <c r="C79">
        <v>66</v>
      </c>
      <c r="D79" s="1">
        <f t="shared" ref="D79:D148" si="24">$B$5</f>
        <v>-35425.251786441688</v>
      </c>
      <c r="E79" s="1">
        <f t="shared" si="20"/>
        <v>-2338066.6179051525</v>
      </c>
      <c r="F79" s="2">
        <f t="shared" si="21"/>
        <v>15638.458077151958</v>
      </c>
      <c r="G79" s="6">
        <f t="shared" si="22"/>
        <v>19786.79370928973</v>
      </c>
      <c r="H79" s="2">
        <f t="shared" si="23"/>
        <v>2201059.3237560773</v>
      </c>
      <c r="J79" s="1">
        <f t="shared" ref="J79:J148" si="25">$G$5</f>
        <v>-24525.174313690401</v>
      </c>
      <c r="K79" s="2">
        <f t="shared" si="10"/>
        <v>10826.624822643671</v>
      </c>
      <c r="L79" s="6">
        <f t="shared" ref="L79:L148" si="26">-J79-K79</f>
        <v>13698.54949104673</v>
      </c>
      <c r="M79" s="2">
        <f t="shared" ref="M79:M148" si="27">F79-K79</f>
        <v>4811.8332545082867</v>
      </c>
      <c r="N79" s="2">
        <f t="shared" si="11"/>
        <v>1523810.3010619008</v>
      </c>
    </row>
    <row r="80" spans="1:14" outlineLevel="1" x14ac:dyDescent="0.15">
      <c r="A80" s="4"/>
      <c r="B80" s="8" t="s">
        <v>39</v>
      </c>
      <c r="D80" s="1">
        <f>SUBTOTAL(9,D68:D79)</f>
        <v>-425103.02143730014</v>
      </c>
      <c r="E80" s="1"/>
      <c r="F80" s="2">
        <f>SUBTOTAL(9,F68:F79)</f>
        <v>196583.57855275972</v>
      </c>
      <c r="G80" s="6">
        <f>SUBTOTAL(9,G68:G79)</f>
        <v>228519.44288454053</v>
      </c>
      <c r="J80" s="1">
        <f>SUBTOTAL(9,J68:J79)</f>
        <v>-294302.09176428482</v>
      </c>
      <c r="K80" s="2">
        <f>SUBTOTAL(9,K68:K79)</f>
        <v>136096.32361344906</v>
      </c>
      <c r="L80" s="6">
        <f>SUBTOTAL(9,L68:L79)</f>
        <v>158205.76815083571</v>
      </c>
      <c r="M80" s="2">
        <f>SUBTOTAL(9,M68:M79)</f>
        <v>60487.254939310624</v>
      </c>
      <c r="N80" s="2"/>
    </row>
    <row r="81" spans="1:14" outlineLevel="2" x14ac:dyDescent="0.15">
      <c r="A81" s="4">
        <f>DATE(YEAR(A79), MONTH(A79) +1, 1)</f>
        <v>45292</v>
      </c>
      <c r="B81">
        <f t="shared" si="19"/>
        <v>2024</v>
      </c>
      <c r="C81">
        <v>67</v>
      </c>
      <c r="D81" s="1">
        <f t="shared" si="24"/>
        <v>-35425.251786441688</v>
      </c>
      <c r="E81" s="1">
        <f>D81+E79</f>
        <v>-2373491.869691594</v>
      </c>
      <c r="F81" s="2">
        <f>H79*$C$2</f>
        <v>15499.126071449042</v>
      </c>
      <c r="G81" s="6">
        <f t="shared" si="22"/>
        <v>19926.125714992646</v>
      </c>
      <c r="H81" s="2">
        <f>H79-G81</f>
        <v>2181133.1980410847</v>
      </c>
      <c r="J81" s="1">
        <f t="shared" si="25"/>
        <v>-24525.174313690401</v>
      </c>
      <c r="K81" s="2">
        <f>N79*$C$2</f>
        <v>10730.164203310884</v>
      </c>
      <c r="L81" s="6">
        <f t="shared" si="26"/>
        <v>13795.010110379517</v>
      </c>
      <c r="M81" s="2">
        <f t="shared" si="27"/>
        <v>4768.961868138158</v>
      </c>
      <c r="N81" s="2">
        <f>N79-L81</f>
        <v>1510015.2909515214</v>
      </c>
    </row>
    <row r="82" spans="1:14" outlineLevel="2" x14ac:dyDescent="0.15">
      <c r="A82" s="4">
        <f t="shared" si="18"/>
        <v>45323</v>
      </c>
      <c r="B82">
        <f t="shared" si="19"/>
        <v>2024</v>
      </c>
      <c r="C82">
        <v>68</v>
      </c>
      <c r="D82" s="1">
        <f t="shared" si="24"/>
        <v>-35425.251786441688</v>
      </c>
      <c r="E82" s="1">
        <f t="shared" si="20"/>
        <v>-2408917.1214780356</v>
      </c>
      <c r="F82" s="2">
        <f t="shared" si="21"/>
        <v>15358.81293620597</v>
      </c>
      <c r="G82" s="6">
        <f t="shared" si="22"/>
        <v>20066.438850235718</v>
      </c>
      <c r="H82" s="2">
        <f t="shared" si="23"/>
        <v>2161066.759190849</v>
      </c>
      <c r="J82" s="1">
        <f t="shared" si="25"/>
        <v>-24525.174313690401</v>
      </c>
      <c r="K82" s="2">
        <f t="shared" ref="K82:K149" si="28">N81*$C$2</f>
        <v>10633.024340450294</v>
      </c>
      <c r="L82" s="6">
        <f t="shared" si="26"/>
        <v>13892.149973240106</v>
      </c>
      <c r="M82" s="2">
        <f t="shared" si="27"/>
        <v>4725.7885957556755</v>
      </c>
      <c r="N82" s="2">
        <f t="shared" ref="N82:N149" si="29">N81-L82</f>
        <v>1496123.1409782812</v>
      </c>
    </row>
    <row r="83" spans="1:14" outlineLevel="2" x14ac:dyDescent="0.15">
      <c r="A83" s="4">
        <f t="shared" si="18"/>
        <v>45352</v>
      </c>
      <c r="B83">
        <f t="shared" si="19"/>
        <v>2024</v>
      </c>
      <c r="C83">
        <v>69</v>
      </c>
      <c r="D83" s="1">
        <f t="shared" si="24"/>
        <v>-35425.251786441688</v>
      </c>
      <c r="E83" s="1">
        <f t="shared" si="20"/>
        <v>-2444342.3732644771</v>
      </c>
      <c r="F83" s="2">
        <f t="shared" si="21"/>
        <v>15217.51176263556</v>
      </c>
      <c r="G83" s="6">
        <f t="shared" si="22"/>
        <v>20207.740023806127</v>
      </c>
      <c r="H83" s="2">
        <f t="shared" si="23"/>
        <v>2140859.0191670428</v>
      </c>
      <c r="J83" s="1">
        <f t="shared" si="25"/>
        <v>-24525.174313690401</v>
      </c>
      <c r="K83" s="2">
        <f t="shared" si="28"/>
        <v>10535.200451055394</v>
      </c>
      <c r="L83" s="6">
        <f t="shared" si="26"/>
        <v>13989.973862635006</v>
      </c>
      <c r="M83" s="2">
        <f t="shared" si="27"/>
        <v>4682.3113115801661</v>
      </c>
      <c r="N83" s="2">
        <f t="shared" si="29"/>
        <v>1482133.1671156462</v>
      </c>
    </row>
    <row r="84" spans="1:14" outlineLevel="2" x14ac:dyDescent="0.15">
      <c r="A84" s="4">
        <f t="shared" si="18"/>
        <v>45383</v>
      </c>
      <c r="B84">
        <f t="shared" si="19"/>
        <v>2024</v>
      </c>
      <c r="C84">
        <v>70</v>
      </c>
      <c r="D84" s="1">
        <f t="shared" si="24"/>
        <v>-35425.251786441688</v>
      </c>
      <c r="E84" s="1">
        <f t="shared" si="20"/>
        <v>-2479767.6250509187</v>
      </c>
      <c r="F84" s="2">
        <f t="shared" si="21"/>
        <v>15075.215593301258</v>
      </c>
      <c r="G84" s="6">
        <f t="shared" si="22"/>
        <v>20350.03619314043</v>
      </c>
      <c r="H84" s="2">
        <f t="shared" si="23"/>
        <v>2120508.9829739025</v>
      </c>
      <c r="J84" s="1">
        <f t="shared" si="25"/>
        <v>-24525.174313690401</v>
      </c>
      <c r="K84" s="2">
        <f t="shared" si="28"/>
        <v>10436.68771843934</v>
      </c>
      <c r="L84" s="6">
        <f t="shared" si="26"/>
        <v>14088.486595251061</v>
      </c>
      <c r="M84" s="2">
        <f t="shared" si="27"/>
        <v>4638.5278748619185</v>
      </c>
      <c r="N84" s="2">
        <f t="shared" si="29"/>
        <v>1468044.680520395</v>
      </c>
    </row>
    <row r="85" spans="1:14" outlineLevel="2" x14ac:dyDescent="0.15">
      <c r="A85" s="4">
        <f t="shared" si="18"/>
        <v>45413</v>
      </c>
      <c r="B85">
        <f t="shared" si="19"/>
        <v>2024</v>
      </c>
      <c r="C85">
        <v>71</v>
      </c>
      <c r="D85" s="1">
        <f t="shared" si="24"/>
        <v>-35425.251786441688</v>
      </c>
      <c r="E85" s="1">
        <f t="shared" si="20"/>
        <v>-2515192.8768373602</v>
      </c>
      <c r="F85" s="2">
        <f t="shared" si="21"/>
        <v>14931.917421774562</v>
      </c>
      <c r="G85" s="6">
        <f t="shared" si="22"/>
        <v>20493.334364667127</v>
      </c>
      <c r="H85" s="2">
        <f t="shared" si="23"/>
        <v>2100015.6486092354</v>
      </c>
      <c r="J85" s="1">
        <f t="shared" si="25"/>
        <v>-24525.174313690401</v>
      </c>
      <c r="K85" s="2">
        <f t="shared" si="28"/>
        <v>10337.481291997781</v>
      </c>
      <c r="L85" s="6">
        <f t="shared" si="26"/>
        <v>14187.693021692619</v>
      </c>
      <c r="M85" s="2">
        <f t="shared" si="27"/>
        <v>4594.4361297767809</v>
      </c>
      <c r="N85" s="2">
        <f t="shared" si="29"/>
        <v>1453856.9874987025</v>
      </c>
    </row>
    <row r="86" spans="1:14" outlineLevel="2" x14ac:dyDescent="0.15">
      <c r="A86" s="4">
        <f t="shared" si="18"/>
        <v>45444</v>
      </c>
      <c r="B86">
        <f t="shared" si="19"/>
        <v>2024</v>
      </c>
      <c r="C86">
        <v>72</v>
      </c>
      <c r="D86" s="1">
        <f t="shared" si="24"/>
        <v>-35425.251786441688</v>
      </c>
      <c r="E86" s="1">
        <f t="shared" si="20"/>
        <v>-2550618.1286238017</v>
      </c>
      <c r="F86" s="2">
        <f t="shared" si="21"/>
        <v>14787.610192290031</v>
      </c>
      <c r="G86" s="6">
        <f t="shared" si="22"/>
        <v>20637.641594151657</v>
      </c>
      <c r="H86" s="2">
        <f t="shared" si="23"/>
        <v>2079378.0070150837</v>
      </c>
      <c r="J86" s="1">
        <f t="shared" si="25"/>
        <v>-24525.174313690401</v>
      </c>
      <c r="K86" s="2">
        <f t="shared" si="28"/>
        <v>10237.576286970028</v>
      </c>
      <c r="L86" s="6">
        <f t="shared" si="26"/>
        <v>14287.598026720372</v>
      </c>
      <c r="M86" s="2">
        <f t="shared" si="27"/>
        <v>4550.0339053200023</v>
      </c>
      <c r="N86" s="2">
        <f t="shared" si="29"/>
        <v>1439569.3894719821</v>
      </c>
    </row>
    <row r="87" spans="1:14" outlineLevel="2" x14ac:dyDescent="0.15">
      <c r="A87" s="4">
        <f t="shared" si="18"/>
        <v>45474</v>
      </c>
      <c r="B87">
        <f t="shared" si="19"/>
        <v>2024</v>
      </c>
      <c r="C87">
        <v>73</v>
      </c>
      <c r="D87" s="1">
        <f t="shared" si="24"/>
        <v>-35425.251786441688</v>
      </c>
      <c r="E87" s="1">
        <f t="shared" si="20"/>
        <v>-2586043.3804102433</v>
      </c>
      <c r="F87" s="2">
        <f t="shared" si="21"/>
        <v>14642.28679939788</v>
      </c>
      <c r="G87" s="6">
        <f t="shared" si="22"/>
        <v>20782.964987043808</v>
      </c>
      <c r="H87" s="2">
        <f t="shared" si="23"/>
        <v>2058595.0420280399</v>
      </c>
      <c r="J87" s="1">
        <f t="shared" si="25"/>
        <v>-24525.174313690401</v>
      </c>
      <c r="K87" s="2">
        <f t="shared" si="28"/>
        <v>10136.967784198539</v>
      </c>
      <c r="L87" s="6">
        <f t="shared" si="26"/>
        <v>14388.206529491861</v>
      </c>
      <c r="M87" s="2">
        <f t="shared" si="27"/>
        <v>4505.3190151993404</v>
      </c>
      <c r="N87" s="2">
        <f t="shared" si="29"/>
        <v>1425181.1829424903</v>
      </c>
    </row>
    <row r="88" spans="1:14" outlineLevel="2" x14ac:dyDescent="0.15">
      <c r="A88" s="4">
        <f t="shared" si="18"/>
        <v>45505</v>
      </c>
      <c r="B88">
        <f t="shared" si="19"/>
        <v>2024</v>
      </c>
      <c r="C88">
        <v>74</v>
      </c>
      <c r="D88" s="1">
        <f t="shared" si="24"/>
        <v>-35425.251786441688</v>
      </c>
      <c r="E88" s="1">
        <f t="shared" si="20"/>
        <v>-2621468.6321966848</v>
      </c>
      <c r="F88" s="2">
        <f t="shared" si="21"/>
        <v>14495.940087614112</v>
      </c>
      <c r="G88" s="6">
        <f t="shared" si="22"/>
        <v>20929.311698827576</v>
      </c>
      <c r="H88" s="2">
        <f t="shared" si="23"/>
        <v>2037665.7303292123</v>
      </c>
      <c r="J88" s="1">
        <f t="shared" si="25"/>
        <v>-24525.174313690401</v>
      </c>
      <c r="K88" s="2">
        <f t="shared" si="28"/>
        <v>10035.650829886701</v>
      </c>
      <c r="L88" s="6">
        <f t="shared" si="26"/>
        <v>14489.523483803699</v>
      </c>
      <c r="M88" s="2">
        <f t="shared" si="27"/>
        <v>4460.2892577274106</v>
      </c>
      <c r="N88" s="2">
        <f t="shared" si="29"/>
        <v>1410691.6594586866</v>
      </c>
    </row>
    <row r="89" spans="1:14" outlineLevel="2" x14ac:dyDescent="0.15">
      <c r="A89" s="4">
        <f t="shared" si="18"/>
        <v>45536</v>
      </c>
      <c r="B89">
        <f t="shared" si="19"/>
        <v>2024</v>
      </c>
      <c r="C89">
        <v>75</v>
      </c>
      <c r="D89" s="1">
        <f t="shared" si="24"/>
        <v>-35425.251786441688</v>
      </c>
      <c r="E89" s="1">
        <f t="shared" si="20"/>
        <v>-2656893.8839831264</v>
      </c>
      <c r="F89" s="2">
        <f t="shared" si="21"/>
        <v>14348.562851068202</v>
      </c>
      <c r="G89" s="6">
        <f t="shared" si="22"/>
        <v>21076.688935373488</v>
      </c>
      <c r="H89" s="2">
        <f t="shared" si="23"/>
        <v>2016589.0413938388</v>
      </c>
      <c r="J89" s="1">
        <f t="shared" si="25"/>
        <v>-24525.174313690401</v>
      </c>
      <c r="K89" s="2">
        <f t="shared" si="28"/>
        <v>9933.6204353549165</v>
      </c>
      <c r="L89" s="6">
        <f t="shared" si="26"/>
        <v>14591.553878335484</v>
      </c>
      <c r="M89" s="2">
        <f t="shared" si="27"/>
        <v>4414.9424157132853</v>
      </c>
      <c r="N89" s="2">
        <f t="shared" si="29"/>
        <v>1396100.1055803511</v>
      </c>
    </row>
    <row r="90" spans="1:14" outlineLevel="2" x14ac:dyDescent="0.15">
      <c r="A90" s="4">
        <f t="shared" si="18"/>
        <v>45566</v>
      </c>
      <c r="B90">
        <f t="shared" si="19"/>
        <v>2024</v>
      </c>
      <c r="C90">
        <v>76</v>
      </c>
      <c r="D90" s="1">
        <f t="shared" si="24"/>
        <v>-35425.251786441688</v>
      </c>
      <c r="E90" s="1">
        <f t="shared" si="20"/>
        <v>-2692319.1357695679</v>
      </c>
      <c r="F90" s="2">
        <f t="shared" si="21"/>
        <v>14200.147833148279</v>
      </c>
      <c r="G90" s="6">
        <f t="shared" si="22"/>
        <v>21225.103953293408</v>
      </c>
      <c r="H90" s="2">
        <f t="shared" si="23"/>
        <v>1995363.9374405453</v>
      </c>
      <c r="J90" s="1">
        <f t="shared" si="25"/>
        <v>-24525.174313690401</v>
      </c>
      <c r="K90" s="2">
        <f t="shared" si="28"/>
        <v>9830.8715767949707</v>
      </c>
      <c r="L90" s="6">
        <f t="shared" si="26"/>
        <v>14694.30273689543</v>
      </c>
      <c r="M90" s="2">
        <f t="shared" si="27"/>
        <v>4369.2762563533088</v>
      </c>
      <c r="N90" s="2">
        <f t="shared" si="29"/>
        <v>1381405.8028434557</v>
      </c>
    </row>
    <row r="91" spans="1:14" outlineLevel="2" x14ac:dyDescent="0.15">
      <c r="A91" s="4">
        <f t="shared" si="18"/>
        <v>45597</v>
      </c>
      <c r="B91">
        <f t="shared" si="19"/>
        <v>2024</v>
      </c>
      <c r="C91">
        <v>77</v>
      </c>
      <c r="D91" s="1">
        <f t="shared" si="24"/>
        <v>-35425.251786441688</v>
      </c>
      <c r="E91" s="1">
        <f t="shared" si="20"/>
        <v>-2727744.3875560095</v>
      </c>
      <c r="F91" s="2">
        <f t="shared" si="21"/>
        <v>14050.687726143839</v>
      </c>
      <c r="G91" s="6">
        <f t="shared" si="22"/>
        <v>21374.564060297849</v>
      </c>
      <c r="H91" s="2">
        <f t="shared" si="23"/>
        <v>1973989.3733802475</v>
      </c>
      <c r="J91" s="1">
        <f t="shared" si="25"/>
        <v>-24525.174313690401</v>
      </c>
      <c r="K91" s="2">
        <f t="shared" si="28"/>
        <v>9727.3991950226664</v>
      </c>
      <c r="L91" s="6">
        <f t="shared" si="26"/>
        <v>14797.775118667734</v>
      </c>
      <c r="M91" s="2">
        <f t="shared" si="27"/>
        <v>4323.2885311211721</v>
      </c>
      <c r="N91" s="2">
        <f t="shared" si="29"/>
        <v>1366608.0277247881</v>
      </c>
    </row>
    <row r="92" spans="1:14" outlineLevel="2" x14ac:dyDescent="0.15">
      <c r="A92" s="4">
        <f t="shared" si="18"/>
        <v>45627</v>
      </c>
      <c r="B92">
        <f t="shared" si="19"/>
        <v>2024</v>
      </c>
      <c r="C92">
        <v>78</v>
      </c>
      <c r="D92" s="1">
        <f t="shared" si="24"/>
        <v>-35425.251786441688</v>
      </c>
      <c r="E92" s="1">
        <f t="shared" si="20"/>
        <v>-2763169.639342451</v>
      </c>
      <c r="F92" s="2">
        <f t="shared" si="21"/>
        <v>13900.175170885908</v>
      </c>
      <c r="G92" s="6">
        <f t="shared" si="22"/>
        <v>21525.076615555779</v>
      </c>
      <c r="H92" s="2">
        <f t="shared" si="23"/>
        <v>1952464.2967646918</v>
      </c>
      <c r="J92" s="1">
        <f t="shared" si="25"/>
        <v>-24525.174313690401</v>
      </c>
      <c r="K92" s="2">
        <f t="shared" si="28"/>
        <v>9623.1981952287151</v>
      </c>
      <c r="L92" s="6">
        <f t="shared" si="26"/>
        <v>14901.976118461685</v>
      </c>
      <c r="M92" s="2">
        <f t="shared" si="27"/>
        <v>4276.9769756571932</v>
      </c>
      <c r="N92" s="2">
        <f t="shared" si="29"/>
        <v>1351706.0516063264</v>
      </c>
    </row>
    <row r="93" spans="1:14" outlineLevel="1" x14ac:dyDescent="0.15">
      <c r="A93" s="4"/>
      <c r="B93" s="8" t="s">
        <v>40</v>
      </c>
      <c r="D93" s="1">
        <f>SUBTOTAL(9,D81:D92)</f>
        <v>-425103.02143730014</v>
      </c>
      <c r="E93" s="1"/>
      <c r="F93" s="2">
        <f>SUBTOTAL(9,F81:F92)</f>
        <v>176507.99444591464</v>
      </c>
      <c r="G93" s="6">
        <f>SUBTOTAL(9,G81:G92)</f>
        <v>248595.02699138562</v>
      </c>
      <c r="J93" s="1">
        <f>SUBTOTAL(9,J81:J92)</f>
        <v>-294302.09176428482</v>
      </c>
      <c r="K93" s="2">
        <f>SUBTOTAL(9,K81:K92)</f>
        <v>122197.84230871023</v>
      </c>
      <c r="L93" s="6">
        <f>SUBTOTAL(9,L81:L92)</f>
        <v>172104.24945557461</v>
      </c>
      <c r="M93" s="2">
        <f>SUBTOTAL(9,M81:M92)</f>
        <v>54310.152137204415</v>
      </c>
      <c r="N93" s="2"/>
    </row>
    <row r="94" spans="1:14" outlineLevel="2" x14ac:dyDescent="0.15">
      <c r="A94" s="4">
        <f>DATE(YEAR(A92), MONTH(A92) +1, 1)</f>
        <v>45658</v>
      </c>
      <c r="B94">
        <f t="shared" si="19"/>
        <v>2025</v>
      </c>
      <c r="C94">
        <v>79</v>
      </c>
      <c r="D94" s="1">
        <f t="shared" si="24"/>
        <v>-35425.251786441688</v>
      </c>
      <c r="E94" s="1">
        <f>D94+E92</f>
        <v>-2798594.8911288925</v>
      </c>
      <c r="F94" s="2">
        <f>H92*$C$2</f>
        <v>13748.602756384704</v>
      </c>
      <c r="G94" s="6">
        <f t="shared" si="22"/>
        <v>21676.649030056986</v>
      </c>
      <c r="H94" s="2">
        <f>H92-G94</f>
        <v>1930787.6477346348</v>
      </c>
      <c r="J94" s="1">
        <f t="shared" si="25"/>
        <v>-24525.174313690401</v>
      </c>
      <c r="K94" s="2">
        <f>N92*$C$2</f>
        <v>9518.2634467278804</v>
      </c>
      <c r="L94" s="6">
        <f t="shared" si="26"/>
        <v>15006.91086696252</v>
      </c>
      <c r="M94" s="2">
        <f t="shared" si="27"/>
        <v>4230.3393096568234</v>
      </c>
      <c r="N94" s="2">
        <f>N92-L94</f>
        <v>1336699.1407393639</v>
      </c>
    </row>
    <row r="95" spans="1:14" outlineLevel="2" x14ac:dyDescent="0.15">
      <c r="A95" s="4">
        <f t="shared" si="18"/>
        <v>45689</v>
      </c>
      <c r="B95">
        <f t="shared" si="19"/>
        <v>2025</v>
      </c>
      <c r="C95">
        <v>80</v>
      </c>
      <c r="D95" s="1">
        <f t="shared" si="24"/>
        <v>-35425.251786441688</v>
      </c>
      <c r="E95" s="1">
        <f t="shared" si="20"/>
        <v>-2834020.1429153341</v>
      </c>
      <c r="F95" s="2">
        <f t="shared" si="21"/>
        <v>13595.963019464718</v>
      </c>
      <c r="G95" s="6">
        <f t="shared" si="22"/>
        <v>21829.28876697697</v>
      </c>
      <c r="H95" s="2">
        <f t="shared" si="23"/>
        <v>1908958.3589676579</v>
      </c>
      <c r="J95" s="1">
        <f t="shared" si="25"/>
        <v>-24525.174313690401</v>
      </c>
      <c r="K95" s="2">
        <f t="shared" si="28"/>
        <v>9412.5897827063527</v>
      </c>
      <c r="L95" s="6">
        <f t="shared" si="26"/>
        <v>15112.584530984048</v>
      </c>
      <c r="M95" s="2">
        <f t="shared" si="27"/>
        <v>4183.3732367583652</v>
      </c>
      <c r="N95" s="2">
        <f t="shared" si="29"/>
        <v>1321586.5562083798</v>
      </c>
    </row>
    <row r="96" spans="1:14" outlineLevel="2" x14ac:dyDescent="0.15">
      <c r="A96" s="4">
        <f t="shared" si="18"/>
        <v>45717</v>
      </c>
      <c r="B96">
        <f t="shared" si="19"/>
        <v>2025</v>
      </c>
      <c r="C96">
        <v>81</v>
      </c>
      <c r="D96" s="1">
        <f t="shared" si="24"/>
        <v>-35425.251786441688</v>
      </c>
      <c r="E96" s="1">
        <f t="shared" si="20"/>
        <v>-2869445.3947017756</v>
      </c>
      <c r="F96" s="2">
        <f t="shared" si="21"/>
        <v>13442.248444397255</v>
      </c>
      <c r="G96" s="6">
        <f t="shared" si="22"/>
        <v>21983.003342044431</v>
      </c>
      <c r="H96" s="2">
        <f t="shared" si="23"/>
        <v>1886975.3556256134</v>
      </c>
      <c r="J96" s="1">
        <f t="shared" si="25"/>
        <v>-24525.174313690401</v>
      </c>
      <c r="K96" s="2">
        <f t="shared" si="28"/>
        <v>9306.1719999673405</v>
      </c>
      <c r="L96" s="6">
        <f t="shared" si="26"/>
        <v>15219.00231372306</v>
      </c>
      <c r="M96" s="2">
        <f t="shared" si="27"/>
        <v>4136.0764444299148</v>
      </c>
      <c r="N96" s="2">
        <f t="shared" si="29"/>
        <v>1306367.5538946567</v>
      </c>
    </row>
    <row r="97" spans="1:14" outlineLevel="2" x14ac:dyDescent="0.15">
      <c r="A97" s="4">
        <f t="shared" si="18"/>
        <v>45748</v>
      </c>
      <c r="B97">
        <f t="shared" si="19"/>
        <v>2025</v>
      </c>
      <c r="C97">
        <v>82</v>
      </c>
      <c r="D97" s="1">
        <f t="shared" si="24"/>
        <v>-35425.251786441688</v>
      </c>
      <c r="E97" s="1">
        <f t="shared" si="20"/>
        <v>-2904870.6464882172</v>
      </c>
      <c r="F97" s="2">
        <f t="shared" si="21"/>
        <v>13287.451462530358</v>
      </c>
      <c r="G97" s="6">
        <f t="shared" si="22"/>
        <v>22137.800323911331</v>
      </c>
      <c r="H97" s="2">
        <f t="shared" si="23"/>
        <v>1864837.5553017021</v>
      </c>
      <c r="J97" s="1">
        <f t="shared" si="25"/>
        <v>-24525.174313690401</v>
      </c>
      <c r="K97" s="2">
        <f t="shared" si="28"/>
        <v>9199.0048586748726</v>
      </c>
      <c r="L97" s="6">
        <f t="shared" si="26"/>
        <v>15326.169455015528</v>
      </c>
      <c r="M97" s="2">
        <f t="shared" si="27"/>
        <v>4088.4466038554856</v>
      </c>
      <c r="N97" s="2">
        <f t="shared" si="29"/>
        <v>1291041.3844396411</v>
      </c>
    </row>
    <row r="98" spans="1:14" outlineLevel="2" x14ac:dyDescent="0.15">
      <c r="A98" s="4">
        <f t="shared" si="18"/>
        <v>45778</v>
      </c>
      <c r="B98">
        <f t="shared" si="19"/>
        <v>2025</v>
      </c>
      <c r="C98">
        <v>83</v>
      </c>
      <c r="D98" s="1">
        <f t="shared" si="24"/>
        <v>-35425.251786441688</v>
      </c>
      <c r="E98" s="1">
        <f t="shared" si="20"/>
        <v>-2940295.8982746587</v>
      </c>
      <c r="F98" s="2">
        <f t="shared" si="21"/>
        <v>13131.564451916151</v>
      </c>
      <c r="G98" s="6">
        <f t="shared" si="22"/>
        <v>22293.687334525537</v>
      </c>
      <c r="H98" s="2">
        <f t="shared" si="23"/>
        <v>1842543.8679671765</v>
      </c>
      <c r="J98" s="1">
        <f t="shared" si="25"/>
        <v>-24525.174313690401</v>
      </c>
      <c r="K98" s="2">
        <f t="shared" si="28"/>
        <v>9091.0830820958054</v>
      </c>
      <c r="L98" s="6">
        <f t="shared" si="26"/>
        <v>15434.091231594595</v>
      </c>
      <c r="M98" s="2">
        <f t="shared" si="27"/>
        <v>4040.4813698203452</v>
      </c>
      <c r="N98" s="2">
        <f t="shared" si="29"/>
        <v>1275607.2932080466</v>
      </c>
    </row>
    <row r="99" spans="1:14" outlineLevel="2" x14ac:dyDescent="0.15">
      <c r="A99" s="4">
        <f t="shared" si="18"/>
        <v>45809</v>
      </c>
      <c r="B99">
        <f t="shared" si="19"/>
        <v>2025</v>
      </c>
      <c r="C99">
        <v>84</v>
      </c>
      <c r="D99" s="1">
        <f t="shared" si="24"/>
        <v>-35425.251786441688</v>
      </c>
      <c r="E99" s="1">
        <f t="shared" si="20"/>
        <v>-2975721.1500611003</v>
      </c>
      <c r="F99" s="2">
        <f t="shared" si="21"/>
        <v>12974.579736935533</v>
      </c>
      <c r="G99" s="6">
        <f t="shared" si="22"/>
        <v>22450.672049506153</v>
      </c>
      <c r="H99" s="2">
        <f t="shared" si="23"/>
        <v>1820093.1959176704</v>
      </c>
      <c r="J99" s="1">
        <f t="shared" si="25"/>
        <v>-24525.174313690401</v>
      </c>
      <c r="K99" s="2">
        <f t="shared" si="28"/>
        <v>8982.4013563399931</v>
      </c>
      <c r="L99" s="6">
        <f t="shared" si="26"/>
        <v>15542.772957350408</v>
      </c>
      <c r="M99" s="2">
        <f t="shared" si="27"/>
        <v>3992.1783805955401</v>
      </c>
      <c r="N99" s="2">
        <f t="shared" si="29"/>
        <v>1260064.5202506962</v>
      </c>
    </row>
    <row r="100" spans="1:14" outlineLevel="2" x14ac:dyDescent="0.15">
      <c r="A100" s="4">
        <f t="shared" si="18"/>
        <v>45839</v>
      </c>
      <c r="B100">
        <f t="shared" si="19"/>
        <v>2025</v>
      </c>
      <c r="C100">
        <v>85</v>
      </c>
      <c r="D100" s="1">
        <f t="shared" si="24"/>
        <v>-35425.251786441688</v>
      </c>
      <c r="E100" s="1">
        <f t="shared" si="20"/>
        <v>-3011146.4018475418</v>
      </c>
      <c r="F100" s="2">
        <f t="shared" si="21"/>
        <v>12816.489587920261</v>
      </c>
      <c r="G100" s="6">
        <f t="shared" si="22"/>
        <v>22608.762198521428</v>
      </c>
      <c r="H100" s="2">
        <f t="shared" si="23"/>
        <v>1797484.4337191489</v>
      </c>
      <c r="J100" s="1">
        <f t="shared" si="25"/>
        <v>-24525.174313690401</v>
      </c>
      <c r="K100" s="2">
        <f t="shared" si="28"/>
        <v>8872.9543300986516</v>
      </c>
      <c r="L100" s="6">
        <f t="shared" si="26"/>
        <v>15652.219983591749</v>
      </c>
      <c r="M100" s="2">
        <f t="shared" si="27"/>
        <v>3943.5352578216098</v>
      </c>
      <c r="N100" s="2">
        <f t="shared" si="29"/>
        <v>1244412.3002671045</v>
      </c>
    </row>
    <row r="101" spans="1:14" outlineLevel="2" x14ac:dyDescent="0.15">
      <c r="A101" s="4">
        <f t="shared" si="18"/>
        <v>45870</v>
      </c>
      <c r="B101">
        <f t="shared" si="19"/>
        <v>2025</v>
      </c>
      <c r="C101">
        <v>86</v>
      </c>
      <c r="D101" s="1">
        <f t="shared" si="24"/>
        <v>-35425.251786441688</v>
      </c>
      <c r="E101" s="1">
        <f t="shared" si="20"/>
        <v>-3046571.6536339833</v>
      </c>
      <c r="F101" s="2">
        <f t="shared" si="21"/>
        <v>12657.286220772337</v>
      </c>
      <c r="G101" s="6">
        <f t="shared" si="22"/>
        <v>22767.96556566935</v>
      </c>
      <c r="H101" s="2">
        <f t="shared" si="23"/>
        <v>1774716.4681534795</v>
      </c>
      <c r="J101" s="1">
        <f t="shared" si="25"/>
        <v>-24525.174313690401</v>
      </c>
      <c r="K101" s="2">
        <f t="shared" si="28"/>
        <v>8762.7366143808595</v>
      </c>
      <c r="L101" s="6">
        <f t="shared" si="26"/>
        <v>15762.437699309541</v>
      </c>
      <c r="M101" s="2">
        <f t="shared" si="27"/>
        <v>3894.5496063914779</v>
      </c>
      <c r="N101" s="2">
        <f t="shared" si="29"/>
        <v>1228649.862567795</v>
      </c>
    </row>
    <row r="102" spans="1:14" outlineLevel="2" x14ac:dyDescent="0.15">
      <c r="A102" s="4">
        <f t="shared" si="18"/>
        <v>45901</v>
      </c>
      <c r="B102">
        <f t="shared" si="19"/>
        <v>2025</v>
      </c>
      <c r="C102">
        <v>87</v>
      </c>
      <c r="D102" s="1">
        <f t="shared" si="24"/>
        <v>-35425.251786441688</v>
      </c>
      <c r="E102" s="1">
        <f t="shared" si="20"/>
        <v>-3081996.9054204249</v>
      </c>
      <c r="F102" s="2">
        <f t="shared" si="21"/>
        <v>12496.96179658075</v>
      </c>
      <c r="G102" s="6">
        <f t="shared" si="22"/>
        <v>22928.289989860939</v>
      </c>
      <c r="H102" s="2">
        <f t="shared" si="23"/>
        <v>1751788.1781636185</v>
      </c>
      <c r="J102" s="1">
        <f t="shared" si="25"/>
        <v>-24525.174313690401</v>
      </c>
      <c r="K102" s="2">
        <f t="shared" si="28"/>
        <v>8651.7427822482223</v>
      </c>
      <c r="L102" s="6">
        <f t="shared" si="26"/>
        <v>15873.431531442178</v>
      </c>
      <c r="M102" s="2">
        <f t="shared" si="27"/>
        <v>3845.2190143325279</v>
      </c>
      <c r="N102" s="2">
        <f t="shared" si="29"/>
        <v>1212776.4310363529</v>
      </c>
    </row>
    <row r="103" spans="1:14" outlineLevel="2" x14ac:dyDescent="0.15">
      <c r="A103" s="4">
        <f t="shared" si="18"/>
        <v>45931</v>
      </c>
      <c r="B103">
        <f t="shared" si="19"/>
        <v>2025</v>
      </c>
      <c r="C103">
        <v>88</v>
      </c>
      <c r="D103" s="1">
        <f t="shared" si="24"/>
        <v>-35425.251786441688</v>
      </c>
      <c r="E103" s="1">
        <f t="shared" si="20"/>
        <v>-3117422.1572068664</v>
      </c>
      <c r="F103" s="2">
        <f t="shared" si="21"/>
        <v>12335.50842123548</v>
      </c>
      <c r="G103" s="6">
        <f t="shared" si="22"/>
        <v>23089.74336520621</v>
      </c>
      <c r="H103" s="2">
        <f t="shared" si="23"/>
        <v>1728698.4347984123</v>
      </c>
      <c r="J103" s="1">
        <f t="shared" si="25"/>
        <v>-24525.174313690401</v>
      </c>
      <c r="K103" s="2">
        <f t="shared" si="28"/>
        <v>8539.96736854765</v>
      </c>
      <c r="L103" s="6">
        <f t="shared" si="26"/>
        <v>15985.206945142751</v>
      </c>
      <c r="M103" s="2">
        <f t="shared" si="27"/>
        <v>3795.5410526878295</v>
      </c>
      <c r="N103" s="2">
        <f t="shared" si="29"/>
        <v>1196791.2240912102</v>
      </c>
    </row>
    <row r="104" spans="1:14" outlineLevel="2" x14ac:dyDescent="0.15">
      <c r="A104" s="4">
        <f t="shared" si="18"/>
        <v>45962</v>
      </c>
      <c r="B104">
        <f t="shared" si="19"/>
        <v>2025</v>
      </c>
      <c r="C104">
        <v>89</v>
      </c>
      <c r="D104" s="1">
        <f t="shared" si="24"/>
        <v>-35425.251786441688</v>
      </c>
      <c r="E104" s="1">
        <f t="shared" si="20"/>
        <v>-3152847.408993308</v>
      </c>
      <c r="F104" s="2">
        <f t="shared" si="21"/>
        <v>12172.918145038819</v>
      </c>
      <c r="G104" s="6">
        <f t="shared" si="22"/>
        <v>23252.333641402867</v>
      </c>
      <c r="H104" s="2">
        <f t="shared" si="23"/>
        <v>1705446.1011570094</v>
      </c>
      <c r="J104" s="1">
        <f t="shared" si="25"/>
        <v>-24525.174313690401</v>
      </c>
      <c r="K104" s="2">
        <f t="shared" si="28"/>
        <v>8427.4048696422706</v>
      </c>
      <c r="L104" s="6">
        <f t="shared" si="26"/>
        <v>16097.76944404813</v>
      </c>
      <c r="M104" s="2">
        <f t="shared" si="27"/>
        <v>3745.5132753965481</v>
      </c>
      <c r="N104" s="2">
        <f t="shared" si="29"/>
        <v>1180693.454647162</v>
      </c>
    </row>
    <row r="105" spans="1:14" outlineLevel="2" x14ac:dyDescent="0.15">
      <c r="A105" s="4">
        <f t="shared" si="18"/>
        <v>45992</v>
      </c>
      <c r="B105">
        <f t="shared" si="19"/>
        <v>2025</v>
      </c>
      <c r="C105">
        <v>90</v>
      </c>
      <c r="D105" s="1">
        <f t="shared" si="24"/>
        <v>-35425.251786441688</v>
      </c>
      <c r="E105" s="1">
        <f t="shared" si="20"/>
        <v>-3188272.6607797495</v>
      </c>
      <c r="F105" s="2">
        <f t="shared" si="21"/>
        <v>12009.18296231394</v>
      </c>
      <c r="G105" s="6">
        <f t="shared" si="22"/>
        <v>23416.068824127746</v>
      </c>
      <c r="H105" s="2">
        <f t="shared" si="23"/>
        <v>1682030.0323328816</v>
      </c>
      <c r="J105" s="1">
        <f t="shared" si="25"/>
        <v>-24525.174313690401</v>
      </c>
      <c r="K105" s="2">
        <f t="shared" si="28"/>
        <v>8314.049743140431</v>
      </c>
      <c r="L105" s="6">
        <f t="shared" si="26"/>
        <v>16211.12457054997</v>
      </c>
      <c r="M105" s="2">
        <f t="shared" si="27"/>
        <v>3695.1332191735091</v>
      </c>
      <c r="N105" s="2">
        <f t="shared" si="29"/>
        <v>1164482.3300766121</v>
      </c>
    </row>
    <row r="106" spans="1:14" outlineLevel="1" x14ac:dyDescent="0.15">
      <c r="A106" s="4"/>
      <c r="B106" s="8" t="s">
        <v>41</v>
      </c>
      <c r="D106" s="1">
        <f>SUBTOTAL(9,D94:D105)</f>
        <v>-425103.02143730014</v>
      </c>
      <c r="E106" s="1"/>
      <c r="F106" s="2">
        <f>SUBTOTAL(9,F94:F105)</f>
        <v>154668.7570054903</v>
      </c>
      <c r="G106" s="6">
        <f>SUBTOTAL(9,G94:G105)</f>
        <v>270434.26443180995</v>
      </c>
      <c r="J106" s="1">
        <f>SUBTOTAL(9,J94:J105)</f>
        <v>-294302.09176428482</v>
      </c>
      <c r="K106" s="2">
        <f>SUBTOTAL(9,K94:K105)</f>
        <v>107078.37023457034</v>
      </c>
      <c r="L106" s="6">
        <f>SUBTOTAL(9,L94:L105)</f>
        <v>187223.72152971444</v>
      </c>
      <c r="M106" s="2">
        <f>SUBTOTAL(9,M94:M105)</f>
        <v>47590.386770919984</v>
      </c>
      <c r="N106" s="2"/>
    </row>
    <row r="107" spans="1:14" outlineLevel="2" x14ac:dyDescent="0.15">
      <c r="A107" s="4">
        <f>DATE(YEAR(A105), MONTH(A105) +1, 1)</f>
        <v>46023</v>
      </c>
      <c r="B107">
        <f t="shared" si="19"/>
        <v>2026</v>
      </c>
      <c r="C107">
        <v>91</v>
      </c>
      <c r="D107" s="1">
        <f t="shared" si="24"/>
        <v>-35425.251786441688</v>
      </c>
      <c r="E107" s="1">
        <f>D107+E105</f>
        <v>-3223697.9125661911</v>
      </c>
      <c r="F107" s="2">
        <f>H105*$C$2</f>
        <v>11844.294811010706</v>
      </c>
      <c r="G107" s="6">
        <f t="shared" si="22"/>
        <v>23580.956975430981</v>
      </c>
      <c r="H107" s="2">
        <f>H105-G107</f>
        <v>1658449.0753574506</v>
      </c>
      <c r="J107" s="1">
        <f t="shared" si="25"/>
        <v>-24525.174313690401</v>
      </c>
      <c r="K107" s="2">
        <f>N105*$C$2</f>
        <v>8199.8964076228094</v>
      </c>
      <c r="L107" s="6">
        <f t="shared" si="26"/>
        <v>16325.277906067591</v>
      </c>
      <c r="M107" s="2">
        <f t="shared" si="27"/>
        <v>3644.3984033878969</v>
      </c>
      <c r="N107" s="2">
        <f>N105-L107</f>
        <v>1148157.0521705444</v>
      </c>
    </row>
    <row r="108" spans="1:14" outlineLevel="2" x14ac:dyDescent="0.15">
      <c r="A108" s="4">
        <f t="shared" si="18"/>
        <v>46054</v>
      </c>
      <c r="B108">
        <f t="shared" si="19"/>
        <v>2026</v>
      </c>
      <c r="C108">
        <v>92</v>
      </c>
      <c r="D108" s="1">
        <f t="shared" si="24"/>
        <v>-35425.251786441688</v>
      </c>
      <c r="E108" s="1">
        <f t="shared" si="20"/>
        <v>-3259123.1643526326</v>
      </c>
      <c r="F108" s="2">
        <f t="shared" si="21"/>
        <v>11678.245572308713</v>
      </c>
      <c r="G108" s="6">
        <f t="shared" si="22"/>
        <v>23747.006214132976</v>
      </c>
      <c r="H108" s="2">
        <f t="shared" si="23"/>
        <v>1634702.0691433176</v>
      </c>
      <c r="J108" s="1">
        <f t="shared" si="25"/>
        <v>-24525.174313690401</v>
      </c>
      <c r="K108" s="2">
        <f t="shared" si="28"/>
        <v>8084.9392423675827</v>
      </c>
      <c r="L108" s="6">
        <f t="shared" si="26"/>
        <v>16440.235071322819</v>
      </c>
      <c r="M108" s="2">
        <f t="shared" si="27"/>
        <v>3593.3063299411306</v>
      </c>
      <c r="N108" s="2">
        <f t="shared" si="29"/>
        <v>1131716.8170992215</v>
      </c>
    </row>
    <row r="109" spans="1:14" outlineLevel="2" x14ac:dyDescent="0.15">
      <c r="A109" s="4">
        <f t="shared" si="18"/>
        <v>46082</v>
      </c>
      <c r="B109">
        <f t="shared" si="19"/>
        <v>2026</v>
      </c>
      <c r="C109">
        <v>93</v>
      </c>
      <c r="D109" s="1">
        <f t="shared" si="24"/>
        <v>-35425.251786441688</v>
      </c>
      <c r="E109" s="1">
        <f t="shared" si="20"/>
        <v>-3294548.4161390741</v>
      </c>
      <c r="F109" s="2">
        <f t="shared" si="21"/>
        <v>11511.027070217528</v>
      </c>
      <c r="G109" s="6">
        <f t="shared" si="22"/>
        <v>23914.224716224162</v>
      </c>
      <c r="H109" s="2">
        <f t="shared" si="23"/>
        <v>1610787.8444270934</v>
      </c>
      <c r="J109" s="1">
        <f t="shared" si="25"/>
        <v>-24525.174313690401</v>
      </c>
      <c r="K109" s="2">
        <f t="shared" si="28"/>
        <v>7969.1725870736836</v>
      </c>
      <c r="L109" s="6">
        <f t="shared" si="26"/>
        <v>16556.001726616716</v>
      </c>
      <c r="M109" s="2">
        <f t="shared" si="27"/>
        <v>3541.8544831438439</v>
      </c>
      <c r="N109" s="2">
        <f t="shared" si="29"/>
        <v>1115160.8153726049</v>
      </c>
    </row>
    <row r="110" spans="1:14" outlineLevel="2" x14ac:dyDescent="0.15">
      <c r="A110" s="4">
        <f t="shared" si="18"/>
        <v>46113</v>
      </c>
      <c r="B110">
        <f t="shared" si="19"/>
        <v>2026</v>
      </c>
      <c r="C110">
        <v>94</v>
      </c>
      <c r="D110" s="1">
        <f t="shared" si="24"/>
        <v>-35425.251786441688</v>
      </c>
      <c r="E110" s="1">
        <f t="shared" si="20"/>
        <v>-3329973.6679255157</v>
      </c>
      <c r="F110" s="2">
        <f t="shared" si="21"/>
        <v>11342.631071174115</v>
      </c>
      <c r="G110" s="6">
        <f t="shared" si="22"/>
        <v>24082.620715267571</v>
      </c>
      <c r="H110" s="2">
        <f t="shared" si="23"/>
        <v>1586705.2237118259</v>
      </c>
      <c r="J110" s="1">
        <f t="shared" si="25"/>
        <v>-24525.174313690401</v>
      </c>
      <c r="K110" s="2">
        <f t="shared" si="28"/>
        <v>7852.5907415820911</v>
      </c>
      <c r="L110" s="6">
        <f t="shared" si="26"/>
        <v>16672.583572108309</v>
      </c>
      <c r="M110" s="2">
        <f t="shared" si="27"/>
        <v>3490.0403295920241</v>
      </c>
      <c r="N110" s="2">
        <f t="shared" si="29"/>
        <v>1098488.2318004966</v>
      </c>
    </row>
    <row r="111" spans="1:14" outlineLevel="2" x14ac:dyDescent="0.15">
      <c r="A111" s="4">
        <f t="shared" si="18"/>
        <v>46143</v>
      </c>
      <c r="B111">
        <f t="shared" si="19"/>
        <v>2026</v>
      </c>
      <c r="C111">
        <v>95</v>
      </c>
      <c r="D111" s="1">
        <f t="shared" si="24"/>
        <v>-35425.251786441688</v>
      </c>
      <c r="E111" s="1">
        <f t="shared" si="20"/>
        <v>-3365398.9197119572</v>
      </c>
      <c r="F111" s="2">
        <f t="shared" si="21"/>
        <v>11173.04928363744</v>
      </c>
      <c r="G111" s="6">
        <f t="shared" si="22"/>
        <v>24252.202502804248</v>
      </c>
      <c r="H111" s="2">
        <f t="shared" si="23"/>
        <v>1562453.0212090216</v>
      </c>
      <c r="J111" s="1">
        <f t="shared" si="25"/>
        <v>-24525.174313690401</v>
      </c>
      <c r="K111" s="2">
        <f t="shared" si="28"/>
        <v>7735.1879655951625</v>
      </c>
      <c r="L111" s="6">
        <f t="shared" si="26"/>
        <v>16789.986348095237</v>
      </c>
      <c r="M111" s="2">
        <f t="shared" si="27"/>
        <v>3437.8613180422772</v>
      </c>
      <c r="N111" s="2">
        <f t="shared" si="29"/>
        <v>1081698.2454524012</v>
      </c>
    </row>
    <row r="112" spans="1:14" outlineLevel="2" x14ac:dyDescent="0.15">
      <c r="A112" s="4">
        <f t="shared" si="18"/>
        <v>46174</v>
      </c>
      <c r="B112">
        <f t="shared" si="19"/>
        <v>2026</v>
      </c>
      <c r="C112">
        <v>96</v>
      </c>
      <c r="D112" s="1">
        <f t="shared" si="24"/>
        <v>-35425.251786441688</v>
      </c>
      <c r="E112" s="1">
        <f t="shared" si="20"/>
        <v>-3400824.1714983988</v>
      </c>
      <c r="F112" s="2">
        <f t="shared" si="21"/>
        <v>11002.273357680191</v>
      </c>
      <c r="G112" s="6">
        <f t="shared" si="22"/>
        <v>24422.978428761497</v>
      </c>
      <c r="H112" s="2">
        <f t="shared" si="23"/>
        <v>1538030.0427802601</v>
      </c>
      <c r="J112" s="1">
        <f t="shared" si="25"/>
        <v>-24525.174313690401</v>
      </c>
      <c r="K112" s="2">
        <f t="shared" si="28"/>
        <v>7616.9584783939908</v>
      </c>
      <c r="L112" s="6">
        <f t="shared" si="26"/>
        <v>16908.215835296411</v>
      </c>
      <c r="M112" s="2">
        <f t="shared" si="27"/>
        <v>3385.3148792862003</v>
      </c>
      <c r="N112" s="2">
        <f t="shared" si="29"/>
        <v>1064790.0296171049</v>
      </c>
    </row>
    <row r="113" spans="1:14" outlineLevel="2" x14ac:dyDescent="0.15">
      <c r="A113" s="4">
        <f t="shared" si="18"/>
        <v>46204</v>
      </c>
      <c r="B113">
        <f t="shared" si="19"/>
        <v>2026</v>
      </c>
      <c r="C113">
        <v>97</v>
      </c>
      <c r="D113" s="1">
        <f t="shared" si="24"/>
        <v>-35425.251786441688</v>
      </c>
      <c r="E113" s="1">
        <f t="shared" si="20"/>
        <v>-3436249.4232848403</v>
      </c>
      <c r="F113" s="2">
        <f t="shared" si="21"/>
        <v>10830.294884577663</v>
      </c>
      <c r="G113" s="6">
        <f t="shared" si="22"/>
        <v>24594.956901864025</v>
      </c>
      <c r="H113" s="2">
        <f t="shared" si="23"/>
        <v>1513435.0858783962</v>
      </c>
      <c r="J113" s="1">
        <f t="shared" si="25"/>
        <v>-24525.174313690401</v>
      </c>
      <c r="K113" s="2">
        <f t="shared" si="28"/>
        <v>7497.8964585537797</v>
      </c>
      <c r="L113" s="6">
        <f t="shared" si="26"/>
        <v>17027.277855136621</v>
      </c>
      <c r="M113" s="2">
        <f t="shared" si="27"/>
        <v>3332.3984260238831</v>
      </c>
      <c r="N113" s="2">
        <f t="shared" si="29"/>
        <v>1047762.7517619682</v>
      </c>
    </row>
    <row r="114" spans="1:14" outlineLevel="2" x14ac:dyDescent="0.15">
      <c r="A114" s="4">
        <f t="shared" si="18"/>
        <v>46235</v>
      </c>
      <c r="B114">
        <f t="shared" si="19"/>
        <v>2026</v>
      </c>
      <c r="C114">
        <v>98</v>
      </c>
      <c r="D114" s="1">
        <f t="shared" si="24"/>
        <v>-35425.251786441688</v>
      </c>
      <c r="E114" s="1">
        <f t="shared" si="20"/>
        <v>-3471674.6750712818</v>
      </c>
      <c r="F114" s="2">
        <f t="shared" si="21"/>
        <v>10657.105396393705</v>
      </c>
      <c r="G114" s="6">
        <f t="shared" si="22"/>
        <v>24768.146390047983</v>
      </c>
      <c r="H114" s="2">
        <f t="shared" si="23"/>
        <v>1488666.9394883481</v>
      </c>
      <c r="J114" s="1">
        <f t="shared" si="25"/>
        <v>-24525.174313690401</v>
      </c>
      <c r="K114" s="2">
        <f t="shared" si="28"/>
        <v>7377.9960436571919</v>
      </c>
      <c r="L114" s="6">
        <f t="shared" si="26"/>
        <v>17147.178270033208</v>
      </c>
      <c r="M114" s="2">
        <f t="shared" si="27"/>
        <v>3279.1093527365128</v>
      </c>
      <c r="N114" s="2">
        <f t="shared" si="29"/>
        <v>1030615.573491935</v>
      </c>
    </row>
    <row r="115" spans="1:14" outlineLevel="2" x14ac:dyDescent="0.15">
      <c r="A115" s="4">
        <f t="shared" si="18"/>
        <v>46266</v>
      </c>
      <c r="B115">
        <f t="shared" si="19"/>
        <v>2026</v>
      </c>
      <c r="C115">
        <v>99</v>
      </c>
      <c r="D115" s="1">
        <f t="shared" si="24"/>
        <v>-35425.251786441688</v>
      </c>
      <c r="E115" s="1">
        <f t="shared" si="20"/>
        <v>-3507099.9268577234</v>
      </c>
      <c r="F115" s="2">
        <f t="shared" si="21"/>
        <v>10482.696365563783</v>
      </c>
      <c r="G115" s="6">
        <f t="shared" si="22"/>
        <v>24942.555420877907</v>
      </c>
      <c r="H115" s="2">
        <f t="shared" si="23"/>
        <v>1463724.3840674702</v>
      </c>
      <c r="J115" s="1">
        <f t="shared" si="25"/>
        <v>-24525.174313690401</v>
      </c>
      <c r="K115" s="2">
        <f t="shared" si="28"/>
        <v>7257.251330005708</v>
      </c>
      <c r="L115" s="6">
        <f t="shared" si="26"/>
        <v>17267.922983684693</v>
      </c>
      <c r="M115" s="2">
        <f t="shared" si="27"/>
        <v>3225.4450355580748</v>
      </c>
      <c r="N115" s="2">
        <f t="shared" si="29"/>
        <v>1013347.6505082503</v>
      </c>
    </row>
    <row r="116" spans="1:14" outlineLevel="2" x14ac:dyDescent="0.15">
      <c r="A116" s="4">
        <f t="shared" si="18"/>
        <v>46296</v>
      </c>
      <c r="B116">
        <f t="shared" si="19"/>
        <v>2026</v>
      </c>
      <c r="C116">
        <v>100</v>
      </c>
      <c r="D116" s="1">
        <f t="shared" si="24"/>
        <v>-35425.251786441688</v>
      </c>
      <c r="E116" s="1">
        <f t="shared" si="20"/>
        <v>-3542525.1786441649</v>
      </c>
      <c r="F116" s="2">
        <f t="shared" si="21"/>
        <v>10307.059204475101</v>
      </c>
      <c r="G116" s="6">
        <f t="shared" si="22"/>
        <v>25118.192581966585</v>
      </c>
      <c r="H116" s="2">
        <f t="shared" si="23"/>
        <v>1438606.1914855037</v>
      </c>
      <c r="J116" s="1">
        <f t="shared" si="25"/>
        <v>-24525.174313690401</v>
      </c>
      <c r="K116" s="2">
        <f t="shared" si="28"/>
        <v>7135.6563723289282</v>
      </c>
      <c r="L116" s="6">
        <f t="shared" si="26"/>
        <v>17389.517941361471</v>
      </c>
      <c r="M116" s="2">
        <f t="shared" si="27"/>
        <v>3171.4028321461728</v>
      </c>
      <c r="N116" s="2">
        <f t="shared" si="29"/>
        <v>995958.13256688882</v>
      </c>
    </row>
    <row r="117" spans="1:14" outlineLevel="2" x14ac:dyDescent="0.15">
      <c r="A117" s="4">
        <f t="shared" si="18"/>
        <v>46327</v>
      </c>
      <c r="B117">
        <f t="shared" si="19"/>
        <v>2026</v>
      </c>
      <c r="C117">
        <v>101</v>
      </c>
      <c r="D117" s="1">
        <f t="shared" si="24"/>
        <v>-35425.251786441688</v>
      </c>
      <c r="E117" s="1">
        <f t="shared" si="20"/>
        <v>-3577950.4304306065</v>
      </c>
      <c r="F117" s="2">
        <f t="shared" si="21"/>
        <v>10130.185265043754</v>
      </c>
      <c r="G117" s="6">
        <f t="shared" si="22"/>
        <v>25295.066521397934</v>
      </c>
      <c r="H117" s="2">
        <f t="shared" si="23"/>
        <v>1413311.1249641057</v>
      </c>
      <c r="J117" s="1">
        <f t="shared" si="25"/>
        <v>-24525.174313690401</v>
      </c>
      <c r="K117" s="2">
        <f t="shared" si="28"/>
        <v>7013.2051834918411</v>
      </c>
      <c r="L117" s="6">
        <f t="shared" si="26"/>
        <v>17511.969130198559</v>
      </c>
      <c r="M117" s="2">
        <f t="shared" si="27"/>
        <v>3116.9800815519129</v>
      </c>
      <c r="N117" s="2">
        <f t="shared" si="29"/>
        <v>978446.16343669023</v>
      </c>
    </row>
    <row r="118" spans="1:14" outlineLevel="2" x14ac:dyDescent="0.15">
      <c r="A118" s="4">
        <f t="shared" si="18"/>
        <v>46357</v>
      </c>
      <c r="B118">
        <f t="shared" si="19"/>
        <v>2026</v>
      </c>
      <c r="C118">
        <v>102</v>
      </c>
      <c r="D118" s="1">
        <f t="shared" si="24"/>
        <v>-35425.251786441688</v>
      </c>
      <c r="E118" s="1">
        <f t="shared" si="20"/>
        <v>-3613375.682217048</v>
      </c>
      <c r="F118" s="2">
        <f t="shared" si="21"/>
        <v>9952.0658382889087</v>
      </c>
      <c r="G118" s="6">
        <f t="shared" si="22"/>
        <v>25473.185948152779</v>
      </c>
      <c r="H118" s="2">
        <f t="shared" si="23"/>
        <v>1387837.9390159529</v>
      </c>
      <c r="J118" s="1">
        <f t="shared" si="25"/>
        <v>-24525.174313690401</v>
      </c>
      <c r="K118" s="2">
        <f t="shared" si="28"/>
        <v>6889.8917342000259</v>
      </c>
      <c r="L118" s="6">
        <f t="shared" si="26"/>
        <v>17635.282579490377</v>
      </c>
      <c r="M118" s="2">
        <f t="shared" si="27"/>
        <v>3062.1741040888828</v>
      </c>
      <c r="N118" s="2">
        <f t="shared" si="29"/>
        <v>960810.8808571999</v>
      </c>
    </row>
    <row r="119" spans="1:14" outlineLevel="1" x14ac:dyDescent="0.15">
      <c r="A119" s="4"/>
      <c r="B119" s="8" t="s">
        <v>42</v>
      </c>
      <c r="D119" s="1">
        <f>SUBTOTAL(9,D107:D118)</f>
        <v>-425103.02143730014</v>
      </c>
      <c r="E119" s="1"/>
      <c r="F119" s="2">
        <f>SUBTOTAL(9,F107:F118)</f>
        <v>130910.92812037158</v>
      </c>
      <c r="G119" s="6">
        <f>SUBTOTAL(9,G107:G118)</f>
        <v>294192.09331692866</v>
      </c>
      <c r="J119" s="1">
        <f>SUBTOTAL(9,J107:J118)</f>
        <v>-294302.09176428482</v>
      </c>
      <c r="K119" s="2">
        <f>SUBTOTAL(9,K107:K118)</f>
        <v>90630.642544872797</v>
      </c>
      <c r="L119" s="6">
        <f>SUBTOTAL(9,L107:L118)</f>
        <v>203671.449219412</v>
      </c>
      <c r="M119" s="2">
        <f>SUBTOTAL(9,M107:M118)</f>
        <v>40280.285575498805</v>
      </c>
      <c r="N119" s="2"/>
    </row>
    <row r="120" spans="1:14" outlineLevel="2" x14ac:dyDescent="0.15">
      <c r="A120" s="4">
        <f>DATE(YEAR(A118), MONTH(A118) +1, 1)</f>
        <v>46388</v>
      </c>
      <c r="B120">
        <f t="shared" si="19"/>
        <v>2027</v>
      </c>
      <c r="C120">
        <v>103</v>
      </c>
      <c r="D120" s="1">
        <f t="shared" si="24"/>
        <v>-35425.251786441688</v>
      </c>
      <c r="E120" s="1">
        <f>D120+E118</f>
        <v>-3648800.9340034896</v>
      </c>
      <c r="F120" s="2">
        <f>H118*$C$2</f>
        <v>9772.6921539039995</v>
      </c>
      <c r="G120" s="6">
        <f t="shared" si="22"/>
        <v>25652.55963253769</v>
      </c>
      <c r="H120" s="2">
        <f>H118-G120</f>
        <v>1362185.3793834152</v>
      </c>
      <c r="J120" s="1">
        <f t="shared" si="25"/>
        <v>-24525.174313690401</v>
      </c>
      <c r="K120" s="2">
        <f>N118*$C$2</f>
        <v>6765.7099527027813</v>
      </c>
      <c r="L120" s="6">
        <f t="shared" si="26"/>
        <v>17759.464360987618</v>
      </c>
      <c r="M120" s="2">
        <f t="shared" si="27"/>
        <v>3006.9822012012182</v>
      </c>
      <c r="N120" s="2">
        <f>N118-L120</f>
        <v>943051.41649621224</v>
      </c>
    </row>
    <row r="121" spans="1:14" outlineLevel="2" x14ac:dyDescent="0.15">
      <c r="A121" s="4">
        <f t="shared" si="18"/>
        <v>46419</v>
      </c>
      <c r="B121">
        <f t="shared" si="19"/>
        <v>2027</v>
      </c>
      <c r="C121">
        <v>104</v>
      </c>
      <c r="D121" s="1">
        <f t="shared" si="24"/>
        <v>-35425.251786441688</v>
      </c>
      <c r="E121" s="1">
        <f t="shared" si="20"/>
        <v>-3684226.1857899311</v>
      </c>
      <c r="F121" s="2">
        <f t="shared" si="21"/>
        <v>9592.0553798248802</v>
      </c>
      <c r="G121" s="6">
        <f t="shared" si="22"/>
        <v>25833.196406616808</v>
      </c>
      <c r="H121" s="2">
        <f t="shared" si="23"/>
        <v>1336352.1829767984</v>
      </c>
      <c r="J121" s="1">
        <f t="shared" si="25"/>
        <v>-24525.174313690401</v>
      </c>
      <c r="K121" s="2">
        <f t="shared" si="28"/>
        <v>6640.6537244941601</v>
      </c>
      <c r="L121" s="6">
        <f t="shared" si="26"/>
        <v>17884.52058919624</v>
      </c>
      <c r="M121" s="2">
        <f t="shared" si="27"/>
        <v>2951.4016553307201</v>
      </c>
      <c r="N121" s="2">
        <f t="shared" si="29"/>
        <v>925166.89590701601</v>
      </c>
    </row>
    <row r="122" spans="1:14" outlineLevel="2" x14ac:dyDescent="0.15">
      <c r="A122" s="4">
        <f t="shared" si="18"/>
        <v>46447</v>
      </c>
      <c r="B122">
        <f t="shared" si="19"/>
        <v>2027</v>
      </c>
      <c r="C122">
        <v>105</v>
      </c>
      <c r="D122" s="1">
        <f t="shared" si="24"/>
        <v>-35425.251786441688</v>
      </c>
      <c r="E122" s="1">
        <f t="shared" si="20"/>
        <v>-3719651.4375763726</v>
      </c>
      <c r="F122" s="2">
        <f t="shared" si="21"/>
        <v>9410.1466217949546</v>
      </c>
      <c r="G122" s="6">
        <f t="shared" si="22"/>
        <v>26015.105164646731</v>
      </c>
      <c r="H122" s="2">
        <f t="shared" si="23"/>
        <v>1310337.0778121518</v>
      </c>
      <c r="J122" s="1">
        <f t="shared" si="25"/>
        <v>-24525.174313690401</v>
      </c>
      <c r="K122" s="2">
        <f t="shared" si="28"/>
        <v>6514.7168920119038</v>
      </c>
      <c r="L122" s="6">
        <f t="shared" si="26"/>
        <v>18010.457421678497</v>
      </c>
      <c r="M122" s="2">
        <f t="shared" si="27"/>
        <v>2895.4297297830508</v>
      </c>
      <c r="N122" s="2">
        <f t="shared" si="29"/>
        <v>907156.43848533754</v>
      </c>
    </row>
    <row r="123" spans="1:14" outlineLevel="2" x14ac:dyDescent="0.15">
      <c r="A123" s="4">
        <f t="shared" si="18"/>
        <v>46478</v>
      </c>
      <c r="B123">
        <f t="shared" si="19"/>
        <v>2027</v>
      </c>
      <c r="C123">
        <v>106</v>
      </c>
      <c r="D123" s="1">
        <f t="shared" si="24"/>
        <v>-35425.251786441688</v>
      </c>
      <c r="E123" s="1">
        <f t="shared" si="20"/>
        <v>-3755076.6893628142</v>
      </c>
      <c r="F123" s="2">
        <f t="shared" si="21"/>
        <v>9226.9569229272347</v>
      </c>
      <c r="G123" s="6">
        <f t="shared" si="22"/>
        <v>26198.294863514453</v>
      </c>
      <c r="H123" s="2">
        <f t="shared" si="23"/>
        <v>1284138.7829486374</v>
      </c>
      <c r="J123" s="1">
        <f t="shared" si="25"/>
        <v>-24525.174313690401</v>
      </c>
      <c r="K123" s="2">
        <f t="shared" si="28"/>
        <v>6387.8932543342507</v>
      </c>
      <c r="L123" s="6">
        <f t="shared" si="26"/>
        <v>18137.281059356152</v>
      </c>
      <c r="M123" s="2">
        <f t="shared" si="27"/>
        <v>2839.063668592984</v>
      </c>
      <c r="N123" s="2">
        <f t="shared" si="29"/>
        <v>889019.15742598136</v>
      </c>
    </row>
    <row r="124" spans="1:14" outlineLevel="2" x14ac:dyDescent="0.15">
      <c r="A124" s="4">
        <f t="shared" si="18"/>
        <v>46508</v>
      </c>
      <c r="B124">
        <f t="shared" si="19"/>
        <v>2027</v>
      </c>
      <c r="C124">
        <v>107</v>
      </c>
      <c r="D124" s="1">
        <f t="shared" si="24"/>
        <v>-35425.251786441688</v>
      </c>
      <c r="E124" s="1">
        <f t="shared" si="20"/>
        <v>-3790501.9411492557</v>
      </c>
      <c r="F124" s="2">
        <f t="shared" si="21"/>
        <v>9042.4772632633194</v>
      </c>
      <c r="G124" s="6">
        <f t="shared" si="22"/>
        <v>26382.77452317837</v>
      </c>
      <c r="H124" s="2">
        <f t="shared" si="23"/>
        <v>1257756.008425459</v>
      </c>
      <c r="J124" s="1">
        <f t="shared" si="25"/>
        <v>-24525.174313690401</v>
      </c>
      <c r="K124" s="2">
        <f t="shared" si="28"/>
        <v>6260.1765668746175</v>
      </c>
      <c r="L124" s="6">
        <f t="shared" si="26"/>
        <v>18264.997746815781</v>
      </c>
      <c r="M124" s="2">
        <f t="shared" si="27"/>
        <v>2782.3006963887019</v>
      </c>
      <c r="N124" s="2">
        <f t="shared" si="29"/>
        <v>870754.15967916558</v>
      </c>
    </row>
    <row r="125" spans="1:14" outlineLevel="2" x14ac:dyDescent="0.15">
      <c r="A125" s="4">
        <f t="shared" si="18"/>
        <v>46539</v>
      </c>
      <c r="B125">
        <f t="shared" si="19"/>
        <v>2027</v>
      </c>
      <c r="C125">
        <v>108</v>
      </c>
      <c r="D125" s="1">
        <f t="shared" si="24"/>
        <v>-35425.251786441688</v>
      </c>
      <c r="E125" s="1">
        <f t="shared" si="20"/>
        <v>-3825927.1929356973</v>
      </c>
      <c r="F125" s="2">
        <f t="shared" si="21"/>
        <v>8856.698559329272</v>
      </c>
      <c r="G125" s="6">
        <f t="shared" si="22"/>
        <v>26568.553227112418</v>
      </c>
      <c r="H125" s="2">
        <f t="shared" si="23"/>
        <v>1231187.4551983466</v>
      </c>
      <c r="J125" s="1">
        <f t="shared" si="25"/>
        <v>-24525.174313690401</v>
      </c>
      <c r="K125" s="2">
        <f t="shared" si="28"/>
        <v>6131.5605410741236</v>
      </c>
      <c r="L125" s="6">
        <f t="shared" si="26"/>
        <v>18393.613772616278</v>
      </c>
      <c r="M125" s="2">
        <f t="shared" si="27"/>
        <v>2725.1380182551484</v>
      </c>
      <c r="N125" s="2">
        <f t="shared" si="29"/>
        <v>852360.54590654932</v>
      </c>
    </row>
    <row r="126" spans="1:14" outlineLevel="2" x14ac:dyDescent="0.15">
      <c r="A126" s="4">
        <f t="shared" si="18"/>
        <v>46569</v>
      </c>
      <c r="B126">
        <f t="shared" si="19"/>
        <v>2027</v>
      </c>
      <c r="C126">
        <v>109</v>
      </c>
      <c r="D126" s="1">
        <f t="shared" si="24"/>
        <v>-35425.251786441688</v>
      </c>
      <c r="E126" s="1">
        <f t="shared" si="20"/>
        <v>-3861352.4447221388</v>
      </c>
      <c r="F126" s="2">
        <f t="shared" si="21"/>
        <v>8669.6116636883562</v>
      </c>
      <c r="G126" s="6">
        <f t="shared" si="22"/>
        <v>26755.640122753332</v>
      </c>
      <c r="H126" s="2">
        <f t="shared" si="23"/>
        <v>1204431.8150755933</v>
      </c>
      <c r="J126" s="1">
        <f t="shared" si="25"/>
        <v>-24525.174313690401</v>
      </c>
      <c r="K126" s="2">
        <f t="shared" si="28"/>
        <v>6002.0388440919505</v>
      </c>
      <c r="L126" s="6">
        <f t="shared" si="26"/>
        <v>18523.135469598448</v>
      </c>
      <c r="M126" s="2">
        <f t="shared" si="27"/>
        <v>2667.5728195964057</v>
      </c>
      <c r="N126" s="2">
        <f t="shared" si="29"/>
        <v>833837.41043695086</v>
      </c>
    </row>
    <row r="127" spans="1:14" outlineLevel="2" x14ac:dyDescent="0.15">
      <c r="A127" s="4">
        <f t="shared" si="18"/>
        <v>46600</v>
      </c>
      <c r="B127">
        <f t="shared" si="19"/>
        <v>2027</v>
      </c>
      <c r="C127">
        <v>110</v>
      </c>
      <c r="D127" s="1">
        <f t="shared" si="24"/>
        <v>-35425.251786441688</v>
      </c>
      <c r="E127" s="1">
        <f t="shared" si="20"/>
        <v>-3896777.6965085804</v>
      </c>
      <c r="F127" s="2">
        <f t="shared" si="21"/>
        <v>8481.2073644906359</v>
      </c>
      <c r="G127" s="6">
        <f t="shared" si="22"/>
        <v>26944.044421951054</v>
      </c>
      <c r="H127" s="2">
        <f t="shared" si="23"/>
        <v>1177487.7706536422</v>
      </c>
      <c r="J127" s="1">
        <f t="shared" si="25"/>
        <v>-24525.174313690401</v>
      </c>
      <c r="K127" s="2">
        <f t="shared" si="28"/>
        <v>5871.6050984935282</v>
      </c>
      <c r="L127" s="6">
        <f t="shared" si="26"/>
        <v>18653.569215196872</v>
      </c>
      <c r="M127" s="2">
        <f t="shared" si="27"/>
        <v>2609.6022659971077</v>
      </c>
      <c r="N127" s="2">
        <f t="shared" si="29"/>
        <v>815183.84122175397</v>
      </c>
    </row>
    <row r="128" spans="1:14" outlineLevel="2" x14ac:dyDescent="0.15">
      <c r="A128" s="4">
        <f t="shared" si="18"/>
        <v>46631</v>
      </c>
      <c r="B128">
        <f t="shared" si="19"/>
        <v>2027</v>
      </c>
      <c r="C128">
        <v>111</v>
      </c>
      <c r="D128" s="1">
        <f t="shared" si="24"/>
        <v>-35425.251786441688</v>
      </c>
      <c r="E128" s="1">
        <f t="shared" si="20"/>
        <v>-3932202.9482950219</v>
      </c>
      <c r="F128" s="2">
        <f t="shared" si="21"/>
        <v>8291.4763850193958</v>
      </c>
      <c r="G128" s="6">
        <f t="shared" si="22"/>
        <v>27133.775401422292</v>
      </c>
      <c r="H128" s="2">
        <f t="shared" si="23"/>
        <v>1150353.99525222</v>
      </c>
      <c r="J128" s="1">
        <f t="shared" si="25"/>
        <v>-24525.174313690401</v>
      </c>
      <c r="K128" s="2">
        <f t="shared" si="28"/>
        <v>5740.252881936517</v>
      </c>
      <c r="L128" s="6">
        <f t="shared" si="26"/>
        <v>18784.921431753883</v>
      </c>
      <c r="M128" s="2">
        <f t="shared" si="27"/>
        <v>2551.2235030828788</v>
      </c>
      <c r="N128" s="2">
        <f t="shared" si="29"/>
        <v>796398.91979000007</v>
      </c>
    </row>
    <row r="129" spans="1:14" outlineLevel="2" x14ac:dyDescent="0.15">
      <c r="A129" s="4">
        <f t="shared" si="18"/>
        <v>46661</v>
      </c>
      <c r="B129">
        <f t="shared" si="19"/>
        <v>2027</v>
      </c>
      <c r="C129">
        <v>112</v>
      </c>
      <c r="D129" s="1">
        <f t="shared" si="24"/>
        <v>-35425.251786441688</v>
      </c>
      <c r="E129" s="1">
        <f t="shared" si="20"/>
        <v>-3967628.2000814634</v>
      </c>
      <c r="F129" s="2">
        <f t="shared" si="21"/>
        <v>8100.4093832343815</v>
      </c>
      <c r="G129" s="6">
        <f t="shared" si="22"/>
        <v>27324.842403207305</v>
      </c>
      <c r="H129" s="2">
        <f t="shared" si="23"/>
        <v>1123029.1528490128</v>
      </c>
      <c r="J129" s="1">
        <f t="shared" si="25"/>
        <v>-24525.174313690401</v>
      </c>
      <c r="K129" s="2">
        <f t="shared" si="28"/>
        <v>5607.9757268545827</v>
      </c>
      <c r="L129" s="6">
        <f t="shared" si="26"/>
        <v>18917.198586835817</v>
      </c>
      <c r="M129" s="2">
        <f t="shared" si="27"/>
        <v>2492.4336563797988</v>
      </c>
      <c r="N129" s="2">
        <f t="shared" si="29"/>
        <v>777481.7212031642</v>
      </c>
    </row>
    <row r="130" spans="1:14" outlineLevel="2" x14ac:dyDescent="0.15">
      <c r="A130" s="4">
        <f t="shared" si="18"/>
        <v>46692</v>
      </c>
      <c r="B130">
        <f t="shared" si="19"/>
        <v>2027</v>
      </c>
      <c r="C130">
        <v>113</v>
      </c>
      <c r="D130" s="1">
        <f t="shared" si="24"/>
        <v>-35425.251786441688</v>
      </c>
      <c r="E130" s="1">
        <f t="shared" si="20"/>
        <v>-4003053.451867905</v>
      </c>
      <c r="F130" s="2">
        <f t="shared" si="21"/>
        <v>7907.9969513117967</v>
      </c>
      <c r="G130" s="6">
        <f t="shared" si="22"/>
        <v>27517.25483512989</v>
      </c>
      <c r="H130" s="2">
        <f t="shared" si="23"/>
        <v>1095511.8980138828</v>
      </c>
      <c r="J130" s="1">
        <f t="shared" si="25"/>
        <v>-24525.174313690401</v>
      </c>
      <c r="K130" s="2">
        <f t="shared" si="28"/>
        <v>5474.7671201389476</v>
      </c>
      <c r="L130" s="6">
        <f t="shared" si="26"/>
        <v>19050.407193551451</v>
      </c>
      <c r="M130" s="2">
        <f t="shared" si="27"/>
        <v>2433.2298311728491</v>
      </c>
      <c r="N130" s="2">
        <f t="shared" si="29"/>
        <v>758431.31400961278</v>
      </c>
    </row>
    <row r="131" spans="1:14" outlineLevel="2" x14ac:dyDescent="0.15">
      <c r="A131" s="4">
        <f t="shared" si="18"/>
        <v>46722</v>
      </c>
      <c r="B131">
        <f t="shared" si="19"/>
        <v>2027</v>
      </c>
      <c r="C131">
        <v>114</v>
      </c>
      <c r="D131" s="1">
        <f t="shared" si="24"/>
        <v>-35425.251786441688</v>
      </c>
      <c r="E131" s="1">
        <f t="shared" si="20"/>
        <v>-4038478.7036543465</v>
      </c>
      <c r="F131" s="2">
        <f t="shared" si="21"/>
        <v>7714.2296151810906</v>
      </c>
      <c r="G131" s="6">
        <f t="shared" si="22"/>
        <v>27711.022171260596</v>
      </c>
      <c r="H131" s="2">
        <f t="shared" si="23"/>
        <v>1067800.8758426222</v>
      </c>
      <c r="J131" s="1">
        <f t="shared" si="25"/>
        <v>-24525.174313690401</v>
      </c>
      <c r="K131" s="2">
        <f t="shared" si="28"/>
        <v>5340.6205028176892</v>
      </c>
      <c r="L131" s="6">
        <f t="shared" si="26"/>
        <v>19184.553810872712</v>
      </c>
      <c r="M131" s="2">
        <f t="shared" si="27"/>
        <v>2373.6091123634014</v>
      </c>
      <c r="N131" s="2">
        <f t="shared" si="29"/>
        <v>739246.76019874006</v>
      </c>
    </row>
    <row r="132" spans="1:14" outlineLevel="1" x14ac:dyDescent="0.15">
      <c r="A132" s="4"/>
      <c r="B132" s="8" t="s">
        <v>43</v>
      </c>
      <c r="D132" s="1">
        <f>SUBTOTAL(9,D120:D131)</f>
        <v>-425103.02143730014</v>
      </c>
      <c r="E132" s="1"/>
      <c r="F132" s="2">
        <f>SUBTOTAL(9,F120:F131)</f>
        <v>105065.95826396931</v>
      </c>
      <c r="G132" s="6">
        <f>SUBTOTAL(9,G120:G131)</f>
        <v>320037.06317333097</v>
      </c>
      <c r="J132" s="1">
        <f>SUBTOTAL(9,J120:J131)</f>
        <v>-294302.09176428482</v>
      </c>
      <c r="K132" s="2">
        <f>SUBTOTAL(9,K120:K131)</f>
        <v>72737.971105825054</v>
      </c>
      <c r="L132" s="6">
        <f>SUBTOTAL(9,L120:L131)</f>
        <v>221564.12065845975</v>
      </c>
      <c r="M132" s="2">
        <f>SUBTOTAL(9,M120:M131)</f>
        <v>32327.987158144264</v>
      </c>
      <c r="N132" s="2"/>
    </row>
    <row r="133" spans="1:14" outlineLevel="2" x14ac:dyDescent="0.15">
      <c r="A133" s="4">
        <f>DATE(YEAR(A131), MONTH(A131) +1, 1)</f>
        <v>46753</v>
      </c>
      <c r="B133">
        <f t="shared" si="19"/>
        <v>2028</v>
      </c>
      <c r="C133">
        <v>115</v>
      </c>
      <c r="D133" s="1">
        <f t="shared" si="24"/>
        <v>-35425.251786441688</v>
      </c>
      <c r="E133" s="1">
        <f>D133+E131</f>
        <v>-4073903.9554407881</v>
      </c>
      <c r="F133" s="2">
        <f>H131*$C$2</f>
        <v>7519.0978340584643</v>
      </c>
      <c r="G133" s="6">
        <f t="shared" si="22"/>
        <v>27906.153952383225</v>
      </c>
      <c r="H133" s="2">
        <f>H131-G133</f>
        <v>1039894.721890239</v>
      </c>
      <c r="J133" s="1">
        <f t="shared" si="25"/>
        <v>-24525.174313690401</v>
      </c>
      <c r="K133" s="2">
        <f>N131*$C$2</f>
        <v>5205.5292697327941</v>
      </c>
      <c r="L133" s="6">
        <f t="shared" si="26"/>
        <v>19319.645043957607</v>
      </c>
      <c r="M133" s="2">
        <f t="shared" si="27"/>
        <v>2313.5685643256702</v>
      </c>
      <c r="N133" s="2">
        <f>N131-L133</f>
        <v>719927.11515478243</v>
      </c>
    </row>
    <row r="134" spans="1:14" outlineLevel="2" x14ac:dyDescent="0.15">
      <c r="A134" s="4">
        <f t="shared" ref="A134:A168" si="30">DATE(YEAR(A133), MONTH(A133) +1, 1)</f>
        <v>46784</v>
      </c>
      <c r="B134">
        <f t="shared" ref="B134:B168" si="31">YEAR(A134)</f>
        <v>2028</v>
      </c>
      <c r="C134">
        <v>116</v>
      </c>
      <c r="D134" s="1">
        <f t="shared" si="24"/>
        <v>-35425.251786441688</v>
      </c>
      <c r="E134" s="1">
        <f t="shared" ref="E134:E168" si="32">D134+E133</f>
        <v>-4109329.2072272296</v>
      </c>
      <c r="F134" s="2">
        <f t="shared" ref="F134:F168" si="33">H133*$C$2</f>
        <v>7322.5919999770986</v>
      </c>
      <c r="G134" s="6">
        <f t="shared" ref="G134:G168" si="34">-D134-F134</f>
        <v>28102.659786464588</v>
      </c>
      <c r="H134" s="2">
        <f t="shared" ref="H134:H168" si="35">H133-G134</f>
        <v>1011792.0621037744</v>
      </c>
      <c r="J134" s="1">
        <f t="shared" si="25"/>
        <v>-24525.174313690401</v>
      </c>
      <c r="K134" s="2">
        <f t="shared" si="28"/>
        <v>5069.4867692149255</v>
      </c>
      <c r="L134" s="6">
        <f t="shared" si="26"/>
        <v>19455.687544475477</v>
      </c>
      <c r="M134" s="2">
        <f t="shared" si="27"/>
        <v>2253.1052307621731</v>
      </c>
      <c r="N134" s="2">
        <f t="shared" si="29"/>
        <v>700471.427610307</v>
      </c>
    </row>
    <row r="135" spans="1:14" outlineLevel="2" x14ac:dyDescent="0.15">
      <c r="A135" s="4">
        <f t="shared" si="30"/>
        <v>46813</v>
      </c>
      <c r="B135">
        <f t="shared" si="31"/>
        <v>2028</v>
      </c>
      <c r="C135">
        <v>117</v>
      </c>
      <c r="D135" s="1">
        <f t="shared" si="24"/>
        <v>-35425.251786441688</v>
      </c>
      <c r="E135" s="1">
        <f t="shared" si="32"/>
        <v>-4144754.4590136711</v>
      </c>
      <c r="F135" s="2">
        <f t="shared" si="33"/>
        <v>7124.7024373140766</v>
      </c>
      <c r="G135" s="6">
        <f t="shared" si="34"/>
        <v>28300.54934912761</v>
      </c>
      <c r="H135" s="2">
        <f t="shared" si="35"/>
        <v>983491.51275464683</v>
      </c>
      <c r="J135" s="1">
        <f t="shared" si="25"/>
        <v>-24525.174313690401</v>
      </c>
      <c r="K135" s="2">
        <f t="shared" si="28"/>
        <v>4932.4863027559113</v>
      </c>
      <c r="L135" s="6">
        <f t="shared" si="26"/>
        <v>19592.688010934489</v>
      </c>
      <c r="M135" s="2">
        <f t="shared" si="27"/>
        <v>2192.2161345581653</v>
      </c>
      <c r="N135" s="2">
        <f t="shared" si="29"/>
        <v>680878.73959937249</v>
      </c>
    </row>
    <row r="136" spans="1:14" outlineLevel="2" x14ac:dyDescent="0.15">
      <c r="A136" s="4">
        <f t="shared" si="30"/>
        <v>46844</v>
      </c>
      <c r="B136">
        <f t="shared" si="31"/>
        <v>2028</v>
      </c>
      <c r="C136">
        <v>118</v>
      </c>
      <c r="D136" s="1">
        <f t="shared" si="24"/>
        <v>-35425.251786441688</v>
      </c>
      <c r="E136" s="1">
        <f t="shared" si="32"/>
        <v>-4180179.7108001127</v>
      </c>
      <c r="F136" s="2">
        <f t="shared" si="33"/>
        <v>6925.4194023139707</v>
      </c>
      <c r="G136" s="6">
        <f t="shared" si="34"/>
        <v>28499.832384127716</v>
      </c>
      <c r="H136" s="2">
        <f t="shared" si="35"/>
        <v>954991.68037051917</v>
      </c>
      <c r="J136" s="1">
        <f t="shared" si="25"/>
        <v>-24525.174313690401</v>
      </c>
      <c r="K136" s="2">
        <f t="shared" si="28"/>
        <v>4794.521124678914</v>
      </c>
      <c r="L136" s="6">
        <f t="shared" si="26"/>
        <v>19730.653189011486</v>
      </c>
      <c r="M136" s="2">
        <f t="shared" si="27"/>
        <v>2130.8982776350567</v>
      </c>
      <c r="N136" s="2">
        <f t="shared" si="29"/>
        <v>661148.08641036099</v>
      </c>
    </row>
    <row r="137" spans="1:14" outlineLevel="2" x14ac:dyDescent="0.15">
      <c r="A137" s="4">
        <f t="shared" si="30"/>
        <v>46874</v>
      </c>
      <c r="B137">
        <f t="shared" si="31"/>
        <v>2028</v>
      </c>
      <c r="C137">
        <v>119</v>
      </c>
      <c r="D137" s="1">
        <f t="shared" si="24"/>
        <v>-35425.251786441688</v>
      </c>
      <c r="E137" s="1">
        <f t="shared" si="32"/>
        <v>-4215604.9625865547</v>
      </c>
      <c r="F137" s="2">
        <f t="shared" si="33"/>
        <v>6724.733082609072</v>
      </c>
      <c r="G137" s="6">
        <f t="shared" si="34"/>
        <v>28700.518703832615</v>
      </c>
      <c r="H137" s="2">
        <f t="shared" si="35"/>
        <v>926291.16166668653</v>
      </c>
      <c r="J137" s="1">
        <f t="shared" si="25"/>
        <v>-24525.174313690401</v>
      </c>
      <c r="K137" s="2">
        <f t="shared" si="28"/>
        <v>4655.5844418062916</v>
      </c>
      <c r="L137" s="6">
        <f t="shared" si="26"/>
        <v>19869.589871884109</v>
      </c>
      <c r="M137" s="2">
        <f t="shared" si="27"/>
        <v>2069.1486408027804</v>
      </c>
      <c r="N137" s="2">
        <f t="shared" si="29"/>
        <v>641278.4965384769</v>
      </c>
    </row>
    <row r="138" spans="1:14" outlineLevel="2" x14ac:dyDescent="0.15">
      <c r="A138" s="4">
        <f t="shared" si="30"/>
        <v>46905</v>
      </c>
      <c r="B138">
        <f t="shared" si="31"/>
        <v>2028</v>
      </c>
      <c r="C138">
        <v>120</v>
      </c>
      <c r="D138" s="1">
        <f t="shared" si="24"/>
        <v>-35425.251786441688</v>
      </c>
      <c r="E138" s="1">
        <f t="shared" si="32"/>
        <v>-4251030.2143729962</v>
      </c>
      <c r="F138" s="2">
        <f t="shared" si="33"/>
        <v>6522.6335967362502</v>
      </c>
      <c r="G138" s="6">
        <f t="shared" si="34"/>
        <v>28902.618189705438</v>
      </c>
      <c r="H138" s="2">
        <f t="shared" si="35"/>
        <v>897388.54347698111</v>
      </c>
      <c r="J138" s="1">
        <f t="shared" si="25"/>
        <v>-24525.174313690401</v>
      </c>
      <c r="K138" s="2">
        <f t="shared" si="28"/>
        <v>4515.6694131251079</v>
      </c>
      <c r="L138" s="6">
        <f t="shared" si="26"/>
        <v>20009.504900565291</v>
      </c>
      <c r="M138" s="2">
        <f t="shared" si="27"/>
        <v>2006.9641836111423</v>
      </c>
      <c r="N138" s="2">
        <f t="shared" si="29"/>
        <v>621268.99163791165</v>
      </c>
    </row>
    <row r="139" spans="1:14" outlineLevel="2" x14ac:dyDescent="0.15">
      <c r="A139" s="4">
        <f t="shared" si="30"/>
        <v>46935</v>
      </c>
      <c r="B139">
        <f t="shared" si="31"/>
        <v>2028</v>
      </c>
      <c r="C139">
        <v>121</v>
      </c>
      <c r="D139" s="1">
        <f t="shared" si="24"/>
        <v>-35425.251786441688</v>
      </c>
      <c r="E139" s="1">
        <f t="shared" si="32"/>
        <v>-4286455.4661594378</v>
      </c>
      <c r="F139" s="2">
        <f t="shared" si="33"/>
        <v>6319.1109936504081</v>
      </c>
      <c r="G139" s="6">
        <f t="shared" si="34"/>
        <v>29106.140792791281</v>
      </c>
      <c r="H139" s="2">
        <f t="shared" si="35"/>
        <v>868282.40268418984</v>
      </c>
      <c r="J139" s="1">
        <f t="shared" si="25"/>
        <v>-24525.174313690401</v>
      </c>
      <c r="K139" s="2">
        <f t="shared" si="28"/>
        <v>4374.7691494502942</v>
      </c>
      <c r="L139" s="6">
        <f t="shared" si="26"/>
        <v>20150.405164240106</v>
      </c>
      <c r="M139" s="2">
        <f t="shared" si="27"/>
        <v>1944.3418442001139</v>
      </c>
      <c r="N139" s="2">
        <f t="shared" si="29"/>
        <v>601118.58647367149</v>
      </c>
    </row>
    <row r="140" spans="1:14" outlineLevel="2" x14ac:dyDescent="0.15">
      <c r="A140" s="4">
        <f t="shared" si="30"/>
        <v>46966</v>
      </c>
      <c r="B140">
        <f t="shared" si="31"/>
        <v>2028</v>
      </c>
      <c r="C140">
        <v>122</v>
      </c>
      <c r="D140" s="1">
        <f t="shared" si="24"/>
        <v>-35425.251786441688</v>
      </c>
      <c r="E140" s="1">
        <f t="shared" si="32"/>
        <v>-4321880.7179458793</v>
      </c>
      <c r="F140" s="2">
        <f t="shared" si="33"/>
        <v>6114.1552522345028</v>
      </c>
      <c r="G140" s="6">
        <f t="shared" si="34"/>
        <v>29311.096534207187</v>
      </c>
      <c r="H140" s="2">
        <f t="shared" si="35"/>
        <v>838971.30614998261</v>
      </c>
      <c r="J140" s="1">
        <f t="shared" si="25"/>
        <v>-24525.174313690401</v>
      </c>
      <c r="K140" s="2">
        <f t="shared" si="28"/>
        <v>4232.8767130854358</v>
      </c>
      <c r="L140" s="6">
        <f t="shared" si="26"/>
        <v>20292.297600604965</v>
      </c>
      <c r="M140" s="2">
        <f t="shared" si="27"/>
        <v>1881.278539149067</v>
      </c>
      <c r="N140" s="2">
        <f t="shared" si="29"/>
        <v>580826.28887306654</v>
      </c>
    </row>
    <row r="141" spans="1:14" outlineLevel="2" x14ac:dyDescent="0.15">
      <c r="A141" s="4">
        <f t="shared" si="30"/>
        <v>46997</v>
      </c>
      <c r="B141">
        <f t="shared" si="31"/>
        <v>2028</v>
      </c>
      <c r="C141">
        <v>123</v>
      </c>
      <c r="D141" s="1">
        <f t="shared" si="24"/>
        <v>-35425.251786441688</v>
      </c>
      <c r="E141" s="1">
        <f t="shared" si="32"/>
        <v>-4357305.9697323209</v>
      </c>
      <c r="F141" s="2">
        <f t="shared" si="33"/>
        <v>5907.7562808061266</v>
      </c>
      <c r="G141" s="6">
        <f t="shared" si="34"/>
        <v>29517.495505635561</v>
      </c>
      <c r="H141" s="2">
        <f t="shared" si="35"/>
        <v>809453.8106443471</v>
      </c>
      <c r="J141" s="1">
        <f t="shared" si="25"/>
        <v>-24525.174313690401</v>
      </c>
      <c r="K141" s="2">
        <f t="shared" si="28"/>
        <v>4089.9851174811765</v>
      </c>
      <c r="L141" s="6">
        <f t="shared" si="26"/>
        <v>20435.189196209223</v>
      </c>
      <c r="M141" s="2">
        <f t="shared" si="27"/>
        <v>1817.7711633249501</v>
      </c>
      <c r="N141" s="2">
        <f t="shared" si="29"/>
        <v>560391.09967685735</v>
      </c>
    </row>
    <row r="142" spans="1:14" outlineLevel="2" x14ac:dyDescent="0.15">
      <c r="A142" s="4">
        <f t="shared" si="30"/>
        <v>47027</v>
      </c>
      <c r="B142">
        <f t="shared" si="31"/>
        <v>2028</v>
      </c>
      <c r="C142">
        <v>124</v>
      </c>
      <c r="D142" s="1">
        <f t="shared" si="24"/>
        <v>-35425.251786441688</v>
      </c>
      <c r="E142" s="1">
        <f t="shared" si="32"/>
        <v>-4392731.2215187624</v>
      </c>
      <c r="F142" s="2">
        <f t="shared" si="33"/>
        <v>5699.9039166206103</v>
      </c>
      <c r="G142" s="6">
        <f t="shared" si="34"/>
        <v>29725.347869821078</v>
      </c>
      <c r="H142" s="2">
        <f t="shared" si="35"/>
        <v>779728.46277452598</v>
      </c>
      <c r="J142" s="1">
        <f t="shared" si="25"/>
        <v>-24525.174313690401</v>
      </c>
      <c r="K142" s="2">
        <f t="shared" si="28"/>
        <v>3946.0873268912032</v>
      </c>
      <c r="L142" s="6">
        <f t="shared" si="26"/>
        <v>20579.086986799197</v>
      </c>
      <c r="M142" s="2">
        <f t="shared" si="27"/>
        <v>1753.816589729407</v>
      </c>
      <c r="N142" s="2">
        <f t="shared" si="29"/>
        <v>539812.01269005821</v>
      </c>
    </row>
    <row r="143" spans="1:14" outlineLevel="2" x14ac:dyDescent="0.15">
      <c r="A143" s="4">
        <f t="shared" si="30"/>
        <v>47058</v>
      </c>
      <c r="B143">
        <f t="shared" si="31"/>
        <v>2028</v>
      </c>
      <c r="C143">
        <v>125</v>
      </c>
      <c r="D143" s="1">
        <f t="shared" si="24"/>
        <v>-35425.251786441688</v>
      </c>
      <c r="E143" s="1">
        <f t="shared" si="32"/>
        <v>-4428156.473305204</v>
      </c>
      <c r="F143" s="2">
        <f t="shared" si="33"/>
        <v>5490.5879253706198</v>
      </c>
      <c r="G143" s="6">
        <f t="shared" si="34"/>
        <v>29934.663861071069</v>
      </c>
      <c r="H143" s="2">
        <f t="shared" si="35"/>
        <v>749793.79891345487</v>
      </c>
      <c r="J143" s="1">
        <f t="shared" si="25"/>
        <v>-24525.174313690401</v>
      </c>
      <c r="K143" s="2">
        <f t="shared" si="28"/>
        <v>3801.1762560258262</v>
      </c>
      <c r="L143" s="6">
        <f t="shared" si="26"/>
        <v>20723.998057664576</v>
      </c>
      <c r="M143" s="2">
        <f t="shared" si="27"/>
        <v>1689.4116693447936</v>
      </c>
      <c r="N143" s="2">
        <f t="shared" si="29"/>
        <v>519088.01463239361</v>
      </c>
    </row>
    <row r="144" spans="1:14" outlineLevel="2" x14ac:dyDescent="0.15">
      <c r="A144" s="4">
        <f t="shared" si="30"/>
        <v>47088</v>
      </c>
      <c r="B144">
        <f t="shared" si="31"/>
        <v>2028</v>
      </c>
      <c r="C144">
        <v>126</v>
      </c>
      <c r="D144" s="1">
        <f t="shared" si="24"/>
        <v>-35425.251786441688</v>
      </c>
      <c r="E144" s="1">
        <f t="shared" si="32"/>
        <v>-4463581.7250916455</v>
      </c>
      <c r="F144" s="2">
        <f t="shared" si="33"/>
        <v>5279.7980006822436</v>
      </c>
      <c r="G144" s="6">
        <f t="shared" si="34"/>
        <v>30145.453785759444</v>
      </c>
      <c r="H144" s="2">
        <f t="shared" si="35"/>
        <v>719648.34512769547</v>
      </c>
      <c r="J144" s="1">
        <f t="shared" si="25"/>
        <v>-24525.174313690401</v>
      </c>
      <c r="K144" s="2">
        <f t="shared" si="28"/>
        <v>3655.2447697031043</v>
      </c>
      <c r="L144" s="6">
        <f t="shared" si="26"/>
        <v>20869.929543987295</v>
      </c>
      <c r="M144" s="2">
        <f t="shared" si="27"/>
        <v>1624.5532309791392</v>
      </c>
      <c r="N144" s="2">
        <f t="shared" si="29"/>
        <v>498218.08508840634</v>
      </c>
    </row>
    <row r="145" spans="1:14" outlineLevel="1" x14ac:dyDescent="0.15">
      <c r="A145" s="4"/>
      <c r="B145" s="8" t="s">
        <v>44</v>
      </c>
      <c r="D145" s="1">
        <f>SUBTOTAL(9,D133:D144)</f>
        <v>-425103.02143730014</v>
      </c>
      <c r="E145" s="1"/>
      <c r="F145" s="2">
        <f>SUBTOTAL(9,F133:F144)</f>
        <v>76950.490722373448</v>
      </c>
      <c r="G145" s="6">
        <f>SUBTOTAL(9,G133:G144)</f>
        <v>348152.53071492678</v>
      </c>
      <c r="J145" s="1">
        <f>SUBTOTAL(9,J133:J144)</f>
        <v>-294302.09176428482</v>
      </c>
      <c r="K145" s="2">
        <f>SUBTOTAL(9,K133:K144)</f>
        <v>53273.41665395099</v>
      </c>
      <c r="L145" s="6">
        <f>SUBTOTAL(9,L133:L144)</f>
        <v>241028.67511033383</v>
      </c>
      <c r="M145" s="2">
        <f>SUBTOTAL(9,M133:M144)</f>
        <v>23677.074068422455</v>
      </c>
      <c r="N145" s="2"/>
    </row>
    <row r="146" spans="1:14" outlineLevel="2" x14ac:dyDescent="0.15">
      <c r="A146" s="4">
        <f>DATE(YEAR(A144), MONTH(A144) +1, 1)</f>
        <v>47119</v>
      </c>
      <c r="B146">
        <f t="shared" si="31"/>
        <v>2029</v>
      </c>
      <c r="C146">
        <v>127</v>
      </c>
      <c r="D146" s="1">
        <f t="shared" si="24"/>
        <v>-35425.251786441688</v>
      </c>
      <c r="E146" s="1">
        <f>D146+E144</f>
        <v>-4499006.976878087</v>
      </c>
      <c r="F146" s="2">
        <f>H144*$C$2</f>
        <v>5067.5237636075217</v>
      </c>
      <c r="G146" s="6">
        <f t="shared" si="34"/>
        <v>30357.728022834166</v>
      </c>
      <c r="H146" s="2">
        <f>H144-G146</f>
        <v>689290.6171048613</v>
      </c>
      <c r="J146" s="1">
        <f t="shared" si="25"/>
        <v>-24525.174313690401</v>
      </c>
      <c r="K146" s="2">
        <f>N144*$C$2</f>
        <v>3508.2856824975274</v>
      </c>
      <c r="L146" s="6">
        <f t="shared" si="26"/>
        <v>21016.888631192873</v>
      </c>
      <c r="M146" s="2">
        <f t="shared" si="27"/>
        <v>1559.2380811099943</v>
      </c>
      <c r="N146" s="2">
        <f>N144-L146</f>
        <v>477201.19645721349</v>
      </c>
    </row>
    <row r="147" spans="1:14" outlineLevel="2" x14ac:dyDescent="0.15">
      <c r="A147" s="4">
        <f t="shared" si="30"/>
        <v>47150</v>
      </c>
      <c r="B147">
        <f t="shared" si="31"/>
        <v>2029</v>
      </c>
      <c r="C147">
        <v>128</v>
      </c>
      <c r="D147" s="1">
        <f t="shared" si="24"/>
        <v>-35425.251786441688</v>
      </c>
      <c r="E147" s="1">
        <f t="shared" si="32"/>
        <v>-4534432.2286645286</v>
      </c>
      <c r="F147" s="2">
        <f t="shared" si="33"/>
        <v>4853.7547621133981</v>
      </c>
      <c r="G147" s="6">
        <f t="shared" si="34"/>
        <v>30571.497024328288</v>
      </c>
      <c r="H147" s="2">
        <f t="shared" si="35"/>
        <v>658719.12008053297</v>
      </c>
      <c r="J147" s="1">
        <f t="shared" si="25"/>
        <v>-24525.174313690401</v>
      </c>
      <c r="K147" s="2">
        <f t="shared" si="28"/>
        <v>3360.2917583862113</v>
      </c>
      <c r="L147" s="6">
        <f t="shared" si="26"/>
        <v>21164.88255530419</v>
      </c>
      <c r="M147" s="2">
        <f t="shared" si="27"/>
        <v>1493.4630037271868</v>
      </c>
      <c r="N147" s="2">
        <f t="shared" si="29"/>
        <v>456036.31390190928</v>
      </c>
    </row>
    <row r="148" spans="1:14" outlineLevel="2" x14ac:dyDescent="0.15">
      <c r="A148" s="4">
        <f t="shared" si="30"/>
        <v>47178</v>
      </c>
      <c r="B148">
        <f t="shared" si="31"/>
        <v>2029</v>
      </c>
      <c r="C148">
        <v>129</v>
      </c>
      <c r="D148" s="1">
        <f t="shared" si="24"/>
        <v>-35425.251786441688</v>
      </c>
      <c r="E148" s="1">
        <f t="shared" si="32"/>
        <v>-4569857.4804509701</v>
      </c>
      <c r="F148" s="2">
        <f t="shared" si="33"/>
        <v>4638.4804705670858</v>
      </c>
      <c r="G148" s="6">
        <f t="shared" si="34"/>
        <v>30786.771315874601</v>
      </c>
      <c r="H148" s="2">
        <f t="shared" si="35"/>
        <v>627932.34876465832</v>
      </c>
      <c r="J148" s="1">
        <f t="shared" si="25"/>
        <v>-24525.174313690401</v>
      </c>
      <c r="K148" s="2">
        <f t="shared" si="28"/>
        <v>3211.2557103926106</v>
      </c>
      <c r="L148" s="6">
        <f t="shared" si="26"/>
        <v>21313.918603297789</v>
      </c>
      <c r="M148" s="2">
        <f t="shared" si="27"/>
        <v>1427.2247601744753</v>
      </c>
      <c r="N148" s="2">
        <f t="shared" si="29"/>
        <v>434722.39529861149</v>
      </c>
    </row>
    <row r="149" spans="1:14" outlineLevel="2" x14ac:dyDescent="0.15">
      <c r="A149" s="4">
        <f t="shared" si="30"/>
        <v>47209</v>
      </c>
      <c r="B149">
        <f t="shared" si="31"/>
        <v>2029</v>
      </c>
      <c r="C149">
        <v>130</v>
      </c>
      <c r="D149" s="1">
        <f t="shared" ref="D149:D168" si="36">$B$5</f>
        <v>-35425.251786441688</v>
      </c>
      <c r="E149" s="1">
        <f t="shared" si="32"/>
        <v>-4605282.7322374117</v>
      </c>
      <c r="F149" s="2">
        <f t="shared" si="33"/>
        <v>4421.6902892178014</v>
      </c>
      <c r="G149" s="6">
        <f t="shared" si="34"/>
        <v>31003.561497223887</v>
      </c>
      <c r="H149" s="2">
        <f t="shared" si="35"/>
        <v>596928.78726743441</v>
      </c>
      <c r="J149" s="1">
        <f t="shared" ref="J149:J168" si="37">$G$5</f>
        <v>-24525.174313690401</v>
      </c>
      <c r="K149" s="2">
        <f t="shared" si="28"/>
        <v>3061.170200227722</v>
      </c>
      <c r="L149" s="6">
        <f t="shared" ref="L149:L168" si="38">-J149-K149</f>
        <v>21464.004113462677</v>
      </c>
      <c r="M149" s="2">
        <f t="shared" ref="M149:M168" si="39">F149-K149</f>
        <v>1360.5200889900793</v>
      </c>
      <c r="N149" s="2">
        <f t="shared" si="29"/>
        <v>413258.39118514879</v>
      </c>
    </row>
    <row r="150" spans="1:14" outlineLevel="2" x14ac:dyDescent="0.15">
      <c r="A150" s="4">
        <f t="shared" si="30"/>
        <v>47239</v>
      </c>
      <c r="B150">
        <f t="shared" si="31"/>
        <v>2029</v>
      </c>
      <c r="C150">
        <v>131</v>
      </c>
      <c r="D150" s="1">
        <f t="shared" si="36"/>
        <v>-35425.251786441688</v>
      </c>
      <c r="E150" s="1">
        <f t="shared" si="32"/>
        <v>-4640707.9840238532</v>
      </c>
      <c r="F150" s="2">
        <f t="shared" si="33"/>
        <v>4203.3735436748502</v>
      </c>
      <c r="G150" s="6">
        <f t="shared" si="34"/>
        <v>31221.878242766838</v>
      </c>
      <c r="H150" s="2">
        <f t="shared" si="35"/>
        <v>565706.90902466758</v>
      </c>
      <c r="J150" s="1">
        <f t="shared" si="37"/>
        <v>-24525.174313690401</v>
      </c>
      <c r="K150" s="2">
        <f t="shared" ref="K150:K168" si="40">N149*$C$2</f>
        <v>2910.0278379287556</v>
      </c>
      <c r="L150" s="6">
        <f t="shared" si="38"/>
        <v>21615.146475761645</v>
      </c>
      <c r="M150" s="2">
        <f t="shared" si="39"/>
        <v>1293.3457057460946</v>
      </c>
      <c r="N150" s="2">
        <f t="shared" ref="N150:N168" si="41">N149-L150</f>
        <v>391643.24470938713</v>
      </c>
    </row>
    <row r="151" spans="1:14" outlineLevel="2" x14ac:dyDescent="0.15">
      <c r="A151" s="4">
        <f t="shared" si="30"/>
        <v>47270</v>
      </c>
      <c r="B151">
        <f t="shared" si="31"/>
        <v>2029</v>
      </c>
      <c r="C151">
        <v>132</v>
      </c>
      <c r="D151" s="1">
        <f t="shared" si="36"/>
        <v>-35425.251786441688</v>
      </c>
      <c r="E151" s="1">
        <f t="shared" si="32"/>
        <v>-4676133.2358102947</v>
      </c>
      <c r="F151" s="2">
        <f t="shared" si="33"/>
        <v>3983.5194843820336</v>
      </c>
      <c r="G151" s="6">
        <f t="shared" si="34"/>
        <v>31441.732302059652</v>
      </c>
      <c r="H151" s="2">
        <f t="shared" si="35"/>
        <v>534265.17672260792</v>
      </c>
      <c r="J151" s="1">
        <f t="shared" si="37"/>
        <v>-24525.174313690401</v>
      </c>
      <c r="K151" s="2">
        <f t="shared" si="40"/>
        <v>2757.8211814952674</v>
      </c>
      <c r="L151" s="6">
        <f t="shared" si="38"/>
        <v>21767.353132195134</v>
      </c>
      <c r="M151" s="2">
        <f t="shared" si="39"/>
        <v>1225.6983028867662</v>
      </c>
      <c r="N151" s="2">
        <f t="shared" si="41"/>
        <v>369875.891577192</v>
      </c>
    </row>
    <row r="152" spans="1:14" outlineLevel="2" x14ac:dyDescent="0.15">
      <c r="A152" s="4">
        <f t="shared" si="30"/>
        <v>47300</v>
      </c>
      <c r="B152">
        <f t="shared" si="31"/>
        <v>2029</v>
      </c>
      <c r="C152">
        <v>133</v>
      </c>
      <c r="D152" s="1">
        <f t="shared" si="36"/>
        <v>-35425.251786441688</v>
      </c>
      <c r="E152" s="1">
        <f t="shared" si="32"/>
        <v>-4711558.4875967363</v>
      </c>
      <c r="F152" s="2">
        <f t="shared" si="33"/>
        <v>3762.1172860883635</v>
      </c>
      <c r="G152" s="6">
        <f t="shared" si="34"/>
        <v>31663.134500353324</v>
      </c>
      <c r="H152" s="2">
        <f t="shared" si="35"/>
        <v>502602.04222225462</v>
      </c>
      <c r="J152" s="1">
        <f t="shared" si="37"/>
        <v>-24525.174313690401</v>
      </c>
      <c r="K152" s="2">
        <f t="shared" si="40"/>
        <v>2604.5427365227265</v>
      </c>
      <c r="L152" s="6">
        <f t="shared" si="38"/>
        <v>21920.631577167675</v>
      </c>
      <c r="M152" s="2">
        <f t="shared" si="39"/>
        <v>1157.574549565637</v>
      </c>
      <c r="N152" s="2">
        <f t="shared" si="41"/>
        <v>347955.26000002434</v>
      </c>
    </row>
    <row r="153" spans="1:14" outlineLevel="2" x14ac:dyDescent="0.15">
      <c r="A153" s="4">
        <f t="shared" si="30"/>
        <v>47331</v>
      </c>
      <c r="B153">
        <f t="shared" si="31"/>
        <v>2029</v>
      </c>
      <c r="C153">
        <v>134</v>
      </c>
      <c r="D153" s="1">
        <f t="shared" si="36"/>
        <v>-35425.251786441688</v>
      </c>
      <c r="E153" s="1">
        <f t="shared" si="32"/>
        <v>-4746983.7393831778</v>
      </c>
      <c r="F153" s="2">
        <f t="shared" si="33"/>
        <v>3539.1560473150425</v>
      </c>
      <c r="G153" s="6">
        <f t="shared" si="34"/>
        <v>31886.095739126646</v>
      </c>
      <c r="H153" s="2">
        <f t="shared" si="35"/>
        <v>470715.94648312795</v>
      </c>
      <c r="J153" s="1">
        <f t="shared" si="37"/>
        <v>-24525.174313690401</v>
      </c>
      <c r="K153" s="2">
        <f t="shared" si="40"/>
        <v>2450.1849558335043</v>
      </c>
      <c r="L153" s="6">
        <f t="shared" si="38"/>
        <v>22074.989357856895</v>
      </c>
      <c r="M153" s="2">
        <f t="shared" si="39"/>
        <v>1088.9710914815382</v>
      </c>
      <c r="N153" s="2">
        <f t="shared" si="41"/>
        <v>325880.27064216742</v>
      </c>
    </row>
    <row r="154" spans="1:14" outlineLevel="2" x14ac:dyDescent="0.15">
      <c r="A154" s="4">
        <f t="shared" si="30"/>
        <v>47362</v>
      </c>
      <c r="B154">
        <f t="shared" si="31"/>
        <v>2029</v>
      </c>
      <c r="C154">
        <v>135</v>
      </c>
      <c r="D154" s="1">
        <f t="shared" si="36"/>
        <v>-35425.251786441688</v>
      </c>
      <c r="E154" s="1">
        <f t="shared" si="32"/>
        <v>-4782408.9911696194</v>
      </c>
      <c r="F154" s="2">
        <f t="shared" si="33"/>
        <v>3314.6247898186921</v>
      </c>
      <c r="G154" s="6">
        <f t="shared" si="34"/>
        <v>32110.626996622996</v>
      </c>
      <c r="H154" s="2">
        <f t="shared" si="35"/>
        <v>438605.31948650494</v>
      </c>
      <c r="J154" s="1">
        <f t="shared" si="37"/>
        <v>-24525.174313690401</v>
      </c>
      <c r="K154" s="2">
        <f t="shared" si="40"/>
        <v>2294.7402391052619</v>
      </c>
      <c r="L154" s="6">
        <f t="shared" si="38"/>
        <v>22230.434074585137</v>
      </c>
      <c r="M154" s="2">
        <f t="shared" si="39"/>
        <v>1019.8845507134301</v>
      </c>
      <c r="N154" s="2">
        <f t="shared" si="41"/>
        <v>303649.83656758227</v>
      </c>
    </row>
    <row r="155" spans="1:14" outlineLevel="2" x14ac:dyDescent="0.15">
      <c r="A155" s="4">
        <f t="shared" si="30"/>
        <v>47392</v>
      </c>
      <c r="B155">
        <f t="shared" si="31"/>
        <v>2029</v>
      </c>
      <c r="C155">
        <v>136</v>
      </c>
      <c r="D155" s="1">
        <f t="shared" si="36"/>
        <v>-35425.251786441688</v>
      </c>
      <c r="E155" s="1">
        <f t="shared" si="32"/>
        <v>-4817834.2429560609</v>
      </c>
      <c r="F155" s="2">
        <f t="shared" si="33"/>
        <v>3088.5124580508054</v>
      </c>
      <c r="G155" s="6">
        <f t="shared" si="34"/>
        <v>32336.739328390882</v>
      </c>
      <c r="H155" s="2">
        <f t="shared" si="35"/>
        <v>406268.58015811408</v>
      </c>
      <c r="J155" s="1">
        <f t="shared" si="37"/>
        <v>-24525.174313690401</v>
      </c>
      <c r="K155" s="2">
        <f t="shared" si="40"/>
        <v>2138.2009324967248</v>
      </c>
      <c r="L155" s="6">
        <f t="shared" si="38"/>
        <v>22386.973381193675</v>
      </c>
      <c r="M155" s="2">
        <f t="shared" si="39"/>
        <v>950.31152555408062</v>
      </c>
      <c r="N155" s="2">
        <f t="shared" si="41"/>
        <v>281262.86318638863</v>
      </c>
    </row>
    <row r="156" spans="1:14" outlineLevel="2" x14ac:dyDescent="0.15">
      <c r="A156" s="4">
        <f t="shared" si="30"/>
        <v>47423</v>
      </c>
      <c r="B156">
        <f t="shared" si="31"/>
        <v>2029</v>
      </c>
      <c r="C156">
        <v>137</v>
      </c>
      <c r="D156" s="1">
        <f t="shared" si="36"/>
        <v>-35425.251786441688</v>
      </c>
      <c r="E156" s="1">
        <f t="shared" si="32"/>
        <v>-4853259.4947425025</v>
      </c>
      <c r="F156" s="2">
        <f t="shared" si="33"/>
        <v>2860.8079186133864</v>
      </c>
      <c r="G156" s="6">
        <f t="shared" si="34"/>
        <v>32564.4438678283</v>
      </c>
      <c r="H156" s="2">
        <f t="shared" si="35"/>
        <v>373704.13629028579</v>
      </c>
      <c r="J156" s="1">
        <f t="shared" si="37"/>
        <v>-24525.174313690401</v>
      </c>
      <c r="K156" s="2">
        <f t="shared" si="40"/>
        <v>1980.5593282708196</v>
      </c>
      <c r="L156" s="6">
        <f t="shared" si="38"/>
        <v>22544.614985419583</v>
      </c>
      <c r="M156" s="2">
        <f t="shared" si="39"/>
        <v>880.24859034256679</v>
      </c>
      <c r="N156" s="2">
        <f t="shared" si="41"/>
        <v>258718.24820096904</v>
      </c>
    </row>
    <row r="157" spans="1:14" outlineLevel="2" x14ac:dyDescent="0.15">
      <c r="A157" s="4">
        <f t="shared" si="30"/>
        <v>47453</v>
      </c>
      <c r="B157">
        <f t="shared" si="31"/>
        <v>2029</v>
      </c>
      <c r="C157">
        <v>138</v>
      </c>
      <c r="D157" s="1">
        <f t="shared" si="36"/>
        <v>-35425.251786441688</v>
      </c>
      <c r="E157" s="1">
        <f t="shared" si="32"/>
        <v>-4888684.746528944</v>
      </c>
      <c r="F157" s="2">
        <f t="shared" si="33"/>
        <v>2631.4999597107621</v>
      </c>
      <c r="G157" s="6">
        <f t="shared" si="34"/>
        <v>32793.751826730928</v>
      </c>
      <c r="H157" s="2">
        <f t="shared" si="35"/>
        <v>340910.38446355489</v>
      </c>
      <c r="J157" s="1">
        <f t="shared" si="37"/>
        <v>-24525.174313690401</v>
      </c>
      <c r="K157" s="2">
        <f t="shared" si="40"/>
        <v>1821.8076644151568</v>
      </c>
      <c r="L157" s="6">
        <f t="shared" si="38"/>
        <v>22703.366649275245</v>
      </c>
      <c r="M157" s="2">
        <f t="shared" si="39"/>
        <v>809.69229529560539</v>
      </c>
      <c r="N157" s="2">
        <f t="shared" si="41"/>
        <v>236014.8815516938</v>
      </c>
    </row>
    <row r="158" spans="1:14" outlineLevel="1" x14ac:dyDescent="0.15">
      <c r="A158" s="4"/>
      <c r="B158" s="8" t="s">
        <v>45</v>
      </c>
      <c r="D158" s="1">
        <f>SUBTOTAL(9,D146:D157)</f>
        <v>-425103.02143730014</v>
      </c>
      <c r="E158" s="1"/>
      <c r="F158" s="2">
        <f>SUBTOTAL(9,F146:F157)</f>
        <v>46365.060773159734</v>
      </c>
      <c r="G158" s="6">
        <f>SUBTOTAL(9,G146:G157)</f>
        <v>378737.96066414047</v>
      </c>
      <c r="J158" s="1">
        <f>SUBTOTAL(9,J146:J157)</f>
        <v>-294302.09176428482</v>
      </c>
      <c r="K158" s="2">
        <f>SUBTOTAL(9,K146:K157)</f>
        <v>32098.888227572283</v>
      </c>
      <c r="L158" s="6">
        <f>SUBTOTAL(9,L146:L157)</f>
        <v>262203.20353671251</v>
      </c>
      <c r="M158" s="2">
        <f>SUBTOTAL(9,M146:M157)</f>
        <v>14266.172545587451</v>
      </c>
      <c r="N158" s="2"/>
    </row>
    <row r="159" spans="1:14" outlineLevel="2" x14ac:dyDescent="0.15">
      <c r="A159" s="4">
        <f>DATE(YEAR(A157), MONTH(A157) +1, 1)</f>
        <v>47484</v>
      </c>
      <c r="B159">
        <f t="shared" si="31"/>
        <v>2030</v>
      </c>
      <c r="C159">
        <v>139</v>
      </c>
      <c r="D159" s="1">
        <f t="shared" si="36"/>
        <v>-35425.251786441688</v>
      </c>
      <c r="E159" s="1">
        <f>D159+E157</f>
        <v>-4924109.9983153855</v>
      </c>
      <c r="F159" s="2">
        <f>H157*$C$2</f>
        <v>2400.5772905975318</v>
      </c>
      <c r="G159" s="6">
        <f t="shared" si="34"/>
        <v>33024.674495844156</v>
      </c>
      <c r="H159" s="2">
        <f>H157-G159</f>
        <v>307885.70996771072</v>
      </c>
      <c r="J159" s="1">
        <f t="shared" si="37"/>
        <v>-24525.174313690401</v>
      </c>
      <c r="K159" s="2">
        <f>N157*$C$2</f>
        <v>1661.9381242598436</v>
      </c>
      <c r="L159" s="6">
        <f t="shared" si="38"/>
        <v>22863.236189430558</v>
      </c>
      <c r="M159" s="2">
        <f t="shared" si="39"/>
        <v>738.63916633768827</v>
      </c>
      <c r="N159" s="2">
        <f>N157-L159</f>
        <v>213151.64536226325</v>
      </c>
    </row>
    <row r="160" spans="1:14" outlineLevel="2" x14ac:dyDescent="0.15">
      <c r="A160" s="4">
        <f t="shared" si="30"/>
        <v>47515</v>
      </c>
      <c r="B160">
        <f t="shared" si="31"/>
        <v>2030</v>
      </c>
      <c r="C160">
        <v>140</v>
      </c>
      <c r="D160" s="1">
        <f t="shared" si="36"/>
        <v>-35425.251786441688</v>
      </c>
      <c r="E160" s="1">
        <f t="shared" si="32"/>
        <v>-4959535.2501018271</v>
      </c>
      <c r="F160" s="2">
        <f t="shared" si="33"/>
        <v>2168.0285410226293</v>
      </c>
      <c r="G160" s="6">
        <f t="shared" si="34"/>
        <v>33257.22324541906</v>
      </c>
      <c r="H160" s="2">
        <f t="shared" si="35"/>
        <v>274628.48672229168</v>
      </c>
      <c r="J160" s="1">
        <f t="shared" si="37"/>
        <v>-24525.174313690401</v>
      </c>
      <c r="K160" s="2">
        <f t="shared" si="40"/>
        <v>1500.9428360926036</v>
      </c>
      <c r="L160" s="6">
        <f t="shared" si="38"/>
        <v>23024.231477597797</v>
      </c>
      <c r="M160" s="2">
        <f t="shared" si="39"/>
        <v>667.08570493002571</v>
      </c>
      <c r="N160" s="2">
        <f t="shared" si="41"/>
        <v>190127.41388466547</v>
      </c>
    </row>
    <row r="161" spans="1:14" outlineLevel="2" x14ac:dyDescent="0.15">
      <c r="A161" s="4">
        <f t="shared" si="30"/>
        <v>47543</v>
      </c>
      <c r="B161">
        <f t="shared" si="31"/>
        <v>2030</v>
      </c>
      <c r="C161">
        <v>141</v>
      </c>
      <c r="D161" s="1">
        <f t="shared" si="36"/>
        <v>-35425.251786441688</v>
      </c>
      <c r="E161" s="1">
        <f t="shared" si="32"/>
        <v>-4994960.5018882686</v>
      </c>
      <c r="F161" s="2">
        <f t="shared" si="33"/>
        <v>1933.8422606694703</v>
      </c>
      <c r="G161" s="6">
        <f t="shared" si="34"/>
        <v>33491.409525772215</v>
      </c>
      <c r="H161" s="2">
        <f t="shared" si="35"/>
        <v>241137.07719651947</v>
      </c>
      <c r="J161" s="1">
        <f t="shared" si="37"/>
        <v>-24525.174313690401</v>
      </c>
      <c r="K161" s="2">
        <f t="shared" si="40"/>
        <v>1338.8138727711857</v>
      </c>
      <c r="L161" s="6">
        <f t="shared" si="38"/>
        <v>23186.360440919216</v>
      </c>
      <c r="M161" s="2">
        <f t="shared" si="39"/>
        <v>595.02838789828456</v>
      </c>
      <c r="N161" s="2">
        <f t="shared" si="41"/>
        <v>166941.05344374626</v>
      </c>
    </row>
    <row r="162" spans="1:14" outlineLevel="2" x14ac:dyDescent="0.15">
      <c r="A162" s="4">
        <f t="shared" si="30"/>
        <v>47574</v>
      </c>
      <c r="B162">
        <f t="shared" si="31"/>
        <v>2030</v>
      </c>
      <c r="C162">
        <v>142</v>
      </c>
      <c r="D162" s="1">
        <f t="shared" si="36"/>
        <v>-35425.251786441688</v>
      </c>
      <c r="E162" s="1">
        <f t="shared" si="32"/>
        <v>-5030385.7536747102</v>
      </c>
      <c r="F162" s="2">
        <f t="shared" si="33"/>
        <v>1698.0069185921577</v>
      </c>
      <c r="G162" s="6">
        <f t="shared" si="34"/>
        <v>33727.244867849528</v>
      </c>
      <c r="H162" s="2">
        <f t="shared" si="35"/>
        <v>207409.83232866996</v>
      </c>
      <c r="J162" s="1">
        <f t="shared" si="37"/>
        <v>-24525.174313690401</v>
      </c>
      <c r="K162" s="2">
        <f t="shared" si="40"/>
        <v>1175.5432513330463</v>
      </c>
      <c r="L162" s="6">
        <f t="shared" si="38"/>
        <v>23349.631062357355</v>
      </c>
      <c r="M162" s="2">
        <f t="shared" si="39"/>
        <v>522.46366725911139</v>
      </c>
      <c r="N162" s="2">
        <f t="shared" si="41"/>
        <v>143591.4223813889</v>
      </c>
    </row>
    <row r="163" spans="1:14" outlineLevel="2" x14ac:dyDescent="0.15">
      <c r="A163" s="4">
        <f t="shared" si="30"/>
        <v>47604</v>
      </c>
      <c r="B163">
        <f t="shared" si="31"/>
        <v>2030</v>
      </c>
      <c r="C163">
        <v>143</v>
      </c>
      <c r="D163" s="1">
        <f t="shared" si="36"/>
        <v>-35425.251786441688</v>
      </c>
      <c r="E163" s="1">
        <f t="shared" si="32"/>
        <v>-5065811.0054611517</v>
      </c>
      <c r="F163" s="2">
        <f t="shared" si="33"/>
        <v>1460.5109026477173</v>
      </c>
      <c r="G163" s="6">
        <f t="shared" si="34"/>
        <v>33964.740883793973</v>
      </c>
      <c r="H163" s="2">
        <f t="shared" si="35"/>
        <v>173445.09144487599</v>
      </c>
      <c r="J163" s="1">
        <f t="shared" si="37"/>
        <v>-24525.174313690401</v>
      </c>
      <c r="K163" s="2">
        <f t="shared" si="40"/>
        <v>1011.12293260228</v>
      </c>
      <c r="L163" s="6">
        <f t="shared" si="38"/>
        <v>23514.05138108812</v>
      </c>
      <c r="M163" s="2">
        <f t="shared" si="39"/>
        <v>449.38797004543733</v>
      </c>
      <c r="N163" s="2">
        <f t="shared" si="41"/>
        <v>120077.37100030077</v>
      </c>
    </row>
    <row r="164" spans="1:14" outlineLevel="2" x14ac:dyDescent="0.15">
      <c r="A164" s="4">
        <f t="shared" si="30"/>
        <v>47635</v>
      </c>
      <c r="B164">
        <f t="shared" si="31"/>
        <v>2030</v>
      </c>
      <c r="C164">
        <v>144</v>
      </c>
      <c r="D164" s="1">
        <f t="shared" si="36"/>
        <v>-35425.251786441688</v>
      </c>
      <c r="E164" s="1">
        <f t="shared" si="32"/>
        <v>-5101236.2572475933</v>
      </c>
      <c r="F164" s="2">
        <f t="shared" si="33"/>
        <v>1221.3425189243349</v>
      </c>
      <c r="G164" s="6">
        <f t="shared" si="34"/>
        <v>34203.909267517352</v>
      </c>
      <c r="H164" s="2">
        <f t="shared" si="35"/>
        <v>139241.18217735863</v>
      </c>
      <c r="J164" s="1">
        <f t="shared" si="37"/>
        <v>-24525.174313690401</v>
      </c>
      <c r="K164" s="2">
        <f t="shared" si="40"/>
        <v>845.54482079378454</v>
      </c>
      <c r="L164" s="6">
        <f t="shared" si="38"/>
        <v>23679.629492896616</v>
      </c>
      <c r="M164" s="2">
        <f t="shared" si="39"/>
        <v>375.79769813055032</v>
      </c>
      <c r="N164" s="2">
        <f t="shared" si="41"/>
        <v>96397.741507404164</v>
      </c>
    </row>
    <row r="165" spans="1:14" outlineLevel="2" x14ac:dyDescent="0.15">
      <c r="A165" s="4">
        <f t="shared" si="30"/>
        <v>47665</v>
      </c>
      <c r="B165">
        <f t="shared" si="31"/>
        <v>2030</v>
      </c>
      <c r="C165">
        <v>145</v>
      </c>
      <c r="D165" s="1">
        <f t="shared" si="36"/>
        <v>-35425.251786441688</v>
      </c>
      <c r="E165" s="1">
        <f t="shared" si="32"/>
        <v>-5136661.5090340348</v>
      </c>
      <c r="F165" s="2">
        <f t="shared" si="33"/>
        <v>980.48999116556683</v>
      </c>
      <c r="G165" s="6">
        <f t="shared" si="34"/>
        <v>34444.761795276121</v>
      </c>
      <c r="H165" s="2">
        <f t="shared" si="35"/>
        <v>104796.42038208251</v>
      </c>
      <c r="J165" s="1">
        <f t="shared" si="37"/>
        <v>-24525.174313690401</v>
      </c>
      <c r="K165" s="2">
        <f t="shared" si="40"/>
        <v>678.80076311463756</v>
      </c>
      <c r="L165" s="6">
        <f t="shared" si="38"/>
        <v>23846.373550575761</v>
      </c>
      <c r="M165" s="2">
        <f t="shared" si="39"/>
        <v>301.68922805092927</v>
      </c>
      <c r="N165" s="2">
        <f t="shared" si="41"/>
        <v>72551.367956828399</v>
      </c>
    </row>
    <row r="166" spans="1:14" outlineLevel="2" x14ac:dyDescent="0.15">
      <c r="A166" s="4">
        <f t="shared" si="30"/>
        <v>47696</v>
      </c>
      <c r="B166">
        <f t="shared" si="31"/>
        <v>2030</v>
      </c>
      <c r="C166">
        <v>146</v>
      </c>
      <c r="D166" s="1">
        <f t="shared" si="36"/>
        <v>-35425.251786441688</v>
      </c>
      <c r="E166" s="1">
        <f t="shared" si="32"/>
        <v>-5172086.7608204763</v>
      </c>
      <c r="F166" s="2">
        <f t="shared" si="33"/>
        <v>737.94146019049754</v>
      </c>
      <c r="G166" s="6">
        <f t="shared" si="34"/>
        <v>34687.310326251187</v>
      </c>
      <c r="H166" s="2">
        <f t="shared" si="35"/>
        <v>70109.110055831319</v>
      </c>
      <c r="J166" s="1">
        <f t="shared" si="37"/>
        <v>-24525.174313690401</v>
      </c>
      <c r="K166" s="2">
        <f t="shared" si="40"/>
        <v>510.88254936266657</v>
      </c>
      <c r="L166" s="6">
        <f t="shared" si="38"/>
        <v>24014.291764327732</v>
      </c>
      <c r="M166" s="2">
        <f t="shared" si="39"/>
        <v>227.05891082783097</v>
      </c>
      <c r="N166" s="2">
        <f t="shared" si="41"/>
        <v>48537.076192500666</v>
      </c>
    </row>
    <row r="167" spans="1:14" outlineLevel="2" x14ac:dyDescent="0.15">
      <c r="A167" s="4">
        <f t="shared" si="30"/>
        <v>47727</v>
      </c>
      <c r="B167">
        <f t="shared" si="31"/>
        <v>2030</v>
      </c>
      <c r="C167">
        <v>147</v>
      </c>
      <c r="D167" s="1">
        <f t="shared" si="36"/>
        <v>-35425.251786441688</v>
      </c>
      <c r="E167" s="1">
        <f t="shared" si="32"/>
        <v>-5207512.0126069179</v>
      </c>
      <c r="F167" s="2">
        <f t="shared" si="33"/>
        <v>493.68498330981214</v>
      </c>
      <c r="G167" s="6">
        <f t="shared" si="34"/>
        <v>34931.566803131878</v>
      </c>
      <c r="H167" s="2">
        <f t="shared" si="35"/>
        <v>35177.543252699441</v>
      </c>
      <c r="J167" s="1">
        <f t="shared" si="37"/>
        <v>-24525.174313690401</v>
      </c>
      <c r="K167" s="2">
        <f t="shared" si="40"/>
        <v>341.78191152219216</v>
      </c>
      <c r="L167" s="6">
        <f t="shared" si="38"/>
        <v>24183.392402168207</v>
      </c>
      <c r="M167" s="2">
        <f t="shared" si="39"/>
        <v>151.90307178761998</v>
      </c>
      <c r="N167" s="2">
        <f t="shared" si="41"/>
        <v>24353.683790332459</v>
      </c>
    </row>
    <row r="168" spans="1:14" outlineLevel="2" x14ac:dyDescent="0.15">
      <c r="A168" s="4">
        <f t="shared" si="30"/>
        <v>47757</v>
      </c>
      <c r="B168">
        <f t="shared" si="31"/>
        <v>2030</v>
      </c>
      <c r="C168">
        <v>148</v>
      </c>
      <c r="D168" s="1">
        <f t="shared" si="36"/>
        <v>-35425.251786441688</v>
      </c>
      <c r="E168" s="1">
        <f t="shared" si="32"/>
        <v>-5242937.2643933594</v>
      </c>
      <c r="F168" s="2">
        <f t="shared" si="33"/>
        <v>247.70853373775853</v>
      </c>
      <c r="G168" s="6">
        <f t="shared" si="34"/>
        <v>35177.54325270393</v>
      </c>
      <c r="H168" s="2">
        <f t="shared" si="35"/>
        <v>-4.4892658479511738E-9</v>
      </c>
      <c r="J168" s="1">
        <f t="shared" si="37"/>
        <v>-24525.174313690401</v>
      </c>
      <c r="K168" s="2">
        <f t="shared" si="40"/>
        <v>171.49052335692437</v>
      </c>
      <c r="L168" s="6">
        <f t="shared" si="38"/>
        <v>24353.683790333474</v>
      </c>
      <c r="M168" s="2">
        <f t="shared" si="39"/>
        <v>76.218010380834158</v>
      </c>
      <c r="N168" s="2">
        <f t="shared" si="41"/>
        <v>-1.0149960871785879E-9</v>
      </c>
    </row>
    <row r="169" spans="1:14" outlineLevel="1" x14ac:dyDescent="0.15">
      <c r="A169" s="4"/>
      <c r="B169" s="8" t="s">
        <v>46</v>
      </c>
      <c r="D169" s="1">
        <f>SUBTOTAL(9,D159:D168)</f>
        <v>-354252.51786441682</v>
      </c>
      <c r="E169" s="1"/>
      <c r="F169" s="2">
        <f>SUBTOTAL(9,F159:F168)</f>
        <v>13342.133400857476</v>
      </c>
      <c r="G169" s="6">
        <f>SUBTOTAL(9,G159:G168)</f>
        <v>340910.38446355937</v>
      </c>
      <c r="J169" s="1">
        <f>SUBTOTAL(9,J159:J168)</f>
        <v>-245251.743136904</v>
      </c>
      <c r="K169" s="2">
        <f>SUBTOTAL(9,K159:K168)</f>
        <v>9236.8615852091643</v>
      </c>
      <c r="L169" s="6">
        <f>SUBTOTAL(9,L159:L168)</f>
        <v>236014.88155169485</v>
      </c>
      <c r="M169" s="2">
        <f>SUBTOTAL(9,M159:M168)</f>
        <v>4105.2718156483115</v>
      </c>
      <c r="N169" s="2"/>
    </row>
    <row r="170" spans="1:14" x14ac:dyDescent="0.15">
      <c r="A170" s="4"/>
      <c r="B170" s="8" t="s">
        <v>22</v>
      </c>
      <c r="D170" s="1">
        <f>SUBTOTAL(9,D9:D168)</f>
        <v>-5242937.2643933594</v>
      </c>
      <c r="E170" s="1"/>
      <c r="F170" s="2">
        <f>SUBTOTAL(9,F9:F168)</f>
        <v>1992937.2643933671</v>
      </c>
      <c r="G170" s="6">
        <f>SUBTOTAL(9,G9:G168)</f>
        <v>3250000.0000000028</v>
      </c>
      <c r="J170" s="1">
        <f>SUBTOTAL(9,J9:J168)</f>
        <v>-3629725.7984261909</v>
      </c>
      <c r="K170" s="2">
        <f>SUBTOTAL(9,K9:K168)</f>
        <v>1379725.7984261781</v>
      </c>
      <c r="L170" s="6">
        <f>SUBTOTAL(9,L9:L168)</f>
        <v>2250000.0000000009</v>
      </c>
      <c r="M170" s="2">
        <f>SUBTOTAL(9,M9:M168)</f>
        <v>613211.46596718952</v>
      </c>
      <c r="N170" s="2"/>
    </row>
    <row r="171" spans="1:14" x14ac:dyDescent="0.15">
      <c r="A171" s="4"/>
      <c r="D171" s="1"/>
      <c r="E171" s="1"/>
      <c r="G171" s="6"/>
    </row>
    <row r="172" spans="1:14" x14ac:dyDescent="0.15">
      <c r="A172" s="4"/>
      <c r="D172" s="1"/>
      <c r="E172" s="1"/>
      <c r="G172" s="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150" workbookViewId="0">
      <selection activeCell="D27" sqref="D27"/>
    </sheetView>
  </sheetViews>
  <sheetFormatPr baseColWidth="10" defaultColWidth="9" defaultRowHeight="12" x14ac:dyDescent="0.15"/>
  <cols>
    <col min="1" max="1" width="15.59765625" bestFit="1" customWidth="1"/>
  </cols>
  <sheetData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" defaultRowHeight="12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Experiment</vt:lpstr>
      <vt:lpstr>Experiment (2)</vt:lpstr>
      <vt:lpstr>Sheet2</vt:lpstr>
      <vt:lpstr>Sheet3</vt:lpstr>
    </vt:vector>
  </TitlesOfParts>
  <Company>SAP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</dc:creator>
  <cp:lastModifiedBy>Anand Nidamanuru</cp:lastModifiedBy>
  <dcterms:created xsi:type="dcterms:W3CDTF">2011-07-01T12:28:20Z</dcterms:created>
  <dcterms:modified xsi:type="dcterms:W3CDTF">2018-08-09T19:59:37Z</dcterms:modified>
</cp:coreProperties>
</file>