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1.xml" ContentType="application/vnd.openxmlformats-officedocument.drawing+xml"/>
  <Override PartName="/xl/tables/table7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drawings/drawing2.xml" ContentType="application/vnd.openxmlformats-officedocument.drawing+xml"/>
  <Override PartName="/xl/tables/table11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tables/table12.xml" ContentType="application/vnd.openxmlformats-officedocument.spreadsheetml.table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tables/table13.xml" ContentType="application/vnd.openxmlformats-officedocument.spreadsheetml.tab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thul\Downloads\"/>
    </mc:Choice>
  </mc:AlternateContent>
  <xr:revisionPtr revIDLastSave="0" documentId="13_ncr:1_{EA155EB7-2C06-471A-BF19-1223A8A1D914}" xr6:coauthVersionLast="47" xr6:coauthVersionMax="47" xr10:uidLastSave="{00000000-0000-0000-0000-000000000000}"/>
  <bookViews>
    <workbookView xWindow="-108" yWindow="-108" windowWidth="23256" windowHeight="12456" firstSheet="5" activeTab="5" xr2:uid="{4207A4B3-8640-4DE9-A9CB-237099D3E0DB}"/>
  </bookViews>
  <sheets>
    <sheet name="Mall_Customers" sheetId="1" r:id="rId1"/>
    <sheet name="K 1" sheetId="2" r:id="rId2"/>
    <sheet name="A1" sheetId="29" r:id="rId3"/>
    <sheet name="K2" sheetId="6" r:id="rId4"/>
    <sheet name="A2" sheetId="30" r:id="rId5"/>
    <sheet name="K3" sheetId="8" r:id="rId6"/>
    <sheet name="A3" sheetId="31" r:id="rId7"/>
    <sheet name="K4" sheetId="10" r:id="rId8"/>
    <sheet name="A4" sheetId="27" r:id="rId9"/>
    <sheet name="K5" sheetId="12" r:id="rId10"/>
    <sheet name="A5" sheetId="33" r:id="rId11"/>
    <sheet name="K6" sheetId="14" r:id="rId12"/>
    <sheet name="A6" sheetId="34" r:id="rId13"/>
    <sheet name="K7" sheetId="17" r:id="rId14"/>
    <sheet name="A7" sheetId="35" r:id="rId15"/>
    <sheet name="K8" sheetId="36" r:id="rId16"/>
    <sheet name="A8" sheetId="37" r:id="rId17"/>
    <sheet name="OPT K" sheetId="20" r:id="rId18"/>
    <sheet name="Cluster Plot" sheetId="40" r:id="rId19"/>
    <sheet name="Scenario Summary" sheetId="43" r:id="rId20"/>
    <sheet name="K5_Before Iteration" sheetId="45" r:id="rId21"/>
  </sheets>
  <definedNames>
    <definedName name="solver_adj" localSheetId="18" hidden="1">'Cluster Plot'!$B$3:$C$7</definedName>
    <definedName name="solver_adj" localSheetId="1" hidden="1">'K 1'!$B$3:$C$3</definedName>
    <definedName name="solver_adj" localSheetId="3" hidden="1">'K2'!$B$3:$C$4</definedName>
    <definedName name="solver_adj" localSheetId="5" hidden="1">'K3'!$B$3:$C$4</definedName>
    <definedName name="solver_adj" localSheetId="7" hidden="1">'K4'!$B$3:$C$6</definedName>
    <definedName name="solver_adj" localSheetId="9" hidden="1">'K5'!$B$3:$C$7</definedName>
    <definedName name="solver_adj" localSheetId="20" hidden="1">'K5_Before Iteration'!$B$3:$C$7</definedName>
    <definedName name="solver_adj" localSheetId="11" hidden="1">'K6'!$B$3:$C$8</definedName>
    <definedName name="solver_adj" localSheetId="13" hidden="1">'K7'!$B$3:$C$9</definedName>
    <definedName name="solver_adj" localSheetId="15" hidden="1">'K8'!$B$3:$C$10</definedName>
    <definedName name="solver_cvg" localSheetId="18" hidden="1">0.0001</definedName>
    <definedName name="solver_cvg" localSheetId="1" hidden="1">0.0001</definedName>
    <definedName name="solver_cvg" localSheetId="3" hidden="1">0.0001</definedName>
    <definedName name="solver_cvg" localSheetId="5" hidden="1">0.0001</definedName>
    <definedName name="solver_cvg" localSheetId="7" hidden="1">0.0001</definedName>
    <definedName name="solver_cvg" localSheetId="11" hidden="1">0.0001</definedName>
    <definedName name="solver_cvg" localSheetId="13" hidden="1">0.0001</definedName>
    <definedName name="solver_cvg" localSheetId="15" hidden="1">0.0001</definedName>
    <definedName name="solver_drv" localSheetId="18" hidden="1">2</definedName>
    <definedName name="solver_drv" localSheetId="1" hidden="1">1</definedName>
    <definedName name="solver_drv" localSheetId="3" hidden="1">2</definedName>
    <definedName name="solver_drv" localSheetId="5" hidden="1">2</definedName>
    <definedName name="solver_drv" localSheetId="7" hidden="1">2</definedName>
    <definedName name="solver_drv" localSheetId="9" hidden="1">1</definedName>
    <definedName name="solver_drv" localSheetId="20" hidden="1">1</definedName>
    <definedName name="solver_drv" localSheetId="11" hidden="1">2</definedName>
    <definedName name="solver_drv" localSheetId="13" hidden="1">2</definedName>
    <definedName name="solver_drv" localSheetId="15" hidden="1">2</definedName>
    <definedName name="solver_eng" localSheetId="18" hidden="1">1</definedName>
    <definedName name="solver_eng" localSheetId="1" hidden="1">1</definedName>
    <definedName name="solver_eng" localSheetId="3" hidden="1">1</definedName>
    <definedName name="solver_eng" localSheetId="5" hidden="1">1</definedName>
    <definedName name="solver_eng" localSheetId="7" hidden="1">1</definedName>
    <definedName name="solver_eng" localSheetId="9" hidden="1">1</definedName>
    <definedName name="solver_eng" localSheetId="20" hidden="1">1</definedName>
    <definedName name="solver_eng" localSheetId="11" hidden="1">1</definedName>
    <definedName name="solver_eng" localSheetId="13" hidden="1">1</definedName>
    <definedName name="solver_eng" localSheetId="15" hidden="1">1</definedName>
    <definedName name="solver_est" localSheetId="18" hidden="1">1</definedName>
    <definedName name="solver_est" localSheetId="1" hidden="1">1</definedName>
    <definedName name="solver_est" localSheetId="3" hidden="1">1</definedName>
    <definedName name="solver_est" localSheetId="5" hidden="1">1</definedName>
    <definedName name="solver_est" localSheetId="7" hidden="1">1</definedName>
    <definedName name="solver_est" localSheetId="9" hidden="1">1</definedName>
    <definedName name="solver_est" localSheetId="20" hidden="1">1</definedName>
    <definedName name="solver_est" localSheetId="11" hidden="1">1</definedName>
    <definedName name="solver_est" localSheetId="13" hidden="1">1</definedName>
    <definedName name="solver_est" localSheetId="15" hidden="1">1</definedName>
    <definedName name="solver_itr" localSheetId="18" hidden="1">2147483647</definedName>
    <definedName name="solver_itr" localSheetId="1" hidden="1">2147483647</definedName>
    <definedName name="solver_itr" localSheetId="3" hidden="1">2147483647</definedName>
    <definedName name="solver_itr" localSheetId="5" hidden="1">2147483647</definedName>
    <definedName name="solver_itr" localSheetId="7" hidden="1">2147483647</definedName>
    <definedName name="solver_itr" localSheetId="9" hidden="1">2147483647</definedName>
    <definedName name="solver_itr" localSheetId="20" hidden="1">2147483647</definedName>
    <definedName name="solver_itr" localSheetId="11" hidden="1">2147483647</definedName>
    <definedName name="solver_itr" localSheetId="13" hidden="1">2147483647</definedName>
    <definedName name="solver_itr" localSheetId="15" hidden="1">2147483647</definedName>
    <definedName name="solver_mip" localSheetId="18" hidden="1">2147483647</definedName>
    <definedName name="solver_mip" localSheetId="1" hidden="1">2147483647</definedName>
    <definedName name="solver_mip" localSheetId="3" hidden="1">2147483647</definedName>
    <definedName name="solver_mip" localSheetId="5" hidden="1">2147483647</definedName>
    <definedName name="solver_mip" localSheetId="7" hidden="1">2147483647</definedName>
    <definedName name="solver_mip" localSheetId="9" hidden="1">2147483647</definedName>
    <definedName name="solver_mip" localSheetId="20" hidden="1">2147483647</definedName>
    <definedName name="solver_mip" localSheetId="11" hidden="1">2147483647</definedName>
    <definedName name="solver_mip" localSheetId="13" hidden="1">2147483647</definedName>
    <definedName name="solver_mip" localSheetId="15" hidden="1">2147483647</definedName>
    <definedName name="solver_mni" localSheetId="18" hidden="1">30</definedName>
    <definedName name="solver_mni" localSheetId="1" hidden="1">30</definedName>
    <definedName name="solver_mni" localSheetId="3" hidden="1">30</definedName>
    <definedName name="solver_mni" localSheetId="5" hidden="1">30</definedName>
    <definedName name="solver_mni" localSheetId="7" hidden="1">30</definedName>
    <definedName name="solver_mni" localSheetId="11" hidden="1">30</definedName>
    <definedName name="solver_mni" localSheetId="13" hidden="1">30</definedName>
    <definedName name="solver_mni" localSheetId="15" hidden="1">30</definedName>
    <definedName name="solver_mrt" localSheetId="18" hidden="1">0.075</definedName>
    <definedName name="solver_mrt" localSheetId="1" hidden="1">0.075</definedName>
    <definedName name="solver_mrt" localSheetId="3" hidden="1">0.075</definedName>
    <definedName name="solver_mrt" localSheetId="5" hidden="1">0.075</definedName>
    <definedName name="solver_mrt" localSheetId="7" hidden="1">0.075</definedName>
    <definedName name="solver_mrt" localSheetId="11" hidden="1">0.075</definedName>
    <definedName name="solver_mrt" localSheetId="13" hidden="1">0.075</definedName>
    <definedName name="solver_mrt" localSheetId="15" hidden="1">0.075</definedName>
    <definedName name="solver_msl" localSheetId="18" hidden="1">2</definedName>
    <definedName name="solver_msl" localSheetId="1" hidden="1">2</definedName>
    <definedName name="solver_msl" localSheetId="3" hidden="1">2</definedName>
    <definedName name="solver_msl" localSheetId="5" hidden="1">2</definedName>
    <definedName name="solver_msl" localSheetId="7" hidden="1">2</definedName>
    <definedName name="solver_msl" localSheetId="9" hidden="1">2</definedName>
    <definedName name="solver_msl" localSheetId="20" hidden="1">2</definedName>
    <definedName name="solver_msl" localSheetId="11" hidden="1">2</definedName>
    <definedName name="solver_msl" localSheetId="13" hidden="1">2</definedName>
    <definedName name="solver_msl" localSheetId="15" hidden="1">2</definedName>
    <definedName name="solver_neg" localSheetId="18" hidden="1">2</definedName>
    <definedName name="solver_neg" localSheetId="1" hidden="1">2</definedName>
    <definedName name="solver_neg" localSheetId="3" hidden="1">2</definedName>
    <definedName name="solver_neg" localSheetId="5" hidden="1">2</definedName>
    <definedName name="solver_neg" localSheetId="7" hidden="1">2</definedName>
    <definedName name="solver_neg" localSheetId="9" hidden="1">2</definedName>
    <definedName name="solver_neg" localSheetId="20" hidden="1">2</definedName>
    <definedName name="solver_neg" localSheetId="11" hidden="1">2</definedName>
    <definedName name="solver_neg" localSheetId="13" hidden="1">2</definedName>
    <definedName name="solver_neg" localSheetId="15" hidden="1">2</definedName>
    <definedName name="solver_nod" localSheetId="18" hidden="1">2147483647</definedName>
    <definedName name="solver_nod" localSheetId="1" hidden="1">2147483647</definedName>
    <definedName name="solver_nod" localSheetId="3" hidden="1">2147483647</definedName>
    <definedName name="solver_nod" localSheetId="5" hidden="1">2147483647</definedName>
    <definedName name="solver_nod" localSheetId="7" hidden="1">2147483647</definedName>
    <definedName name="solver_nod" localSheetId="9" hidden="1">2147483647</definedName>
    <definedName name="solver_nod" localSheetId="20" hidden="1">2147483647</definedName>
    <definedName name="solver_nod" localSheetId="11" hidden="1">2147483647</definedName>
    <definedName name="solver_nod" localSheetId="13" hidden="1">2147483647</definedName>
    <definedName name="solver_nod" localSheetId="15" hidden="1">2147483647</definedName>
    <definedName name="solver_num" localSheetId="18" hidden="1">0</definedName>
    <definedName name="solver_num" localSheetId="1" hidden="1">0</definedName>
    <definedName name="solver_num" localSheetId="3" hidden="1">0</definedName>
    <definedName name="solver_num" localSheetId="5" hidden="1">0</definedName>
    <definedName name="solver_num" localSheetId="7" hidden="1">0</definedName>
    <definedName name="solver_num" localSheetId="9" hidden="1">0</definedName>
    <definedName name="solver_num" localSheetId="20" hidden="1">0</definedName>
    <definedName name="solver_num" localSheetId="11" hidden="1">0</definedName>
    <definedName name="solver_num" localSheetId="13" hidden="1">0</definedName>
    <definedName name="solver_num" localSheetId="15" hidden="1">0</definedName>
    <definedName name="solver_nwt" localSheetId="18" hidden="1">1</definedName>
    <definedName name="solver_nwt" localSheetId="1" hidden="1">1</definedName>
    <definedName name="solver_nwt" localSheetId="3" hidden="1">1</definedName>
    <definedName name="solver_nwt" localSheetId="5" hidden="1">1</definedName>
    <definedName name="solver_nwt" localSheetId="7" hidden="1">1</definedName>
    <definedName name="solver_nwt" localSheetId="9" hidden="1">1</definedName>
    <definedName name="solver_nwt" localSheetId="20" hidden="1">1</definedName>
    <definedName name="solver_nwt" localSheetId="11" hidden="1">1</definedName>
    <definedName name="solver_nwt" localSheetId="13" hidden="1">1</definedName>
    <definedName name="solver_nwt" localSheetId="15" hidden="1">1</definedName>
    <definedName name="solver_opt" localSheetId="18" hidden="1">'Cluster Plot'!$P$202</definedName>
    <definedName name="solver_opt" localSheetId="1" hidden="1">'K 1'!$L$202</definedName>
    <definedName name="solver_opt" localSheetId="3" hidden="1">'K2'!$M$202</definedName>
    <definedName name="solver_opt" localSheetId="5" hidden="1">'K3'!$N$202</definedName>
    <definedName name="solver_opt" localSheetId="7" hidden="1">'K4'!$O$202</definedName>
    <definedName name="solver_opt" localSheetId="9" hidden="1">'K5'!$P$202</definedName>
    <definedName name="solver_opt" localSheetId="20" hidden="1">'K5_Before Iteration'!$P$202</definedName>
    <definedName name="solver_opt" localSheetId="11" hidden="1">'K6'!$Q$202</definedName>
    <definedName name="solver_opt" localSheetId="13" hidden="1">'K7'!$R$202</definedName>
    <definedName name="solver_opt" localSheetId="15" hidden="1">'K8'!$S$202</definedName>
    <definedName name="solver_pre" localSheetId="18" hidden="1">0.000001</definedName>
    <definedName name="solver_pre" localSheetId="1" hidden="1">0.000001</definedName>
    <definedName name="solver_pre" localSheetId="3" hidden="1">0.000001</definedName>
    <definedName name="solver_pre" localSheetId="5" hidden="1">0.000001</definedName>
    <definedName name="solver_pre" localSheetId="7" hidden="1">0.000001</definedName>
    <definedName name="solver_pre" localSheetId="11" hidden="1">0.000001</definedName>
    <definedName name="solver_pre" localSheetId="13" hidden="1">0.000001</definedName>
    <definedName name="solver_pre" localSheetId="15" hidden="1">0.000001</definedName>
    <definedName name="solver_rbv" localSheetId="18" hidden="1">2</definedName>
    <definedName name="solver_rbv" localSheetId="1" hidden="1">1</definedName>
    <definedName name="solver_rbv" localSheetId="3" hidden="1">2</definedName>
    <definedName name="solver_rbv" localSheetId="5" hidden="1">2</definedName>
    <definedName name="solver_rbv" localSheetId="7" hidden="1">2</definedName>
    <definedName name="solver_rbv" localSheetId="9" hidden="1">2</definedName>
    <definedName name="solver_rbv" localSheetId="20" hidden="1">2</definedName>
    <definedName name="solver_rbv" localSheetId="11" hidden="1">2</definedName>
    <definedName name="solver_rbv" localSheetId="13" hidden="1">2</definedName>
    <definedName name="solver_rbv" localSheetId="15" hidden="1">2</definedName>
    <definedName name="solver_rlx" localSheetId="18" hidden="1">2</definedName>
    <definedName name="solver_rlx" localSheetId="1" hidden="1">2</definedName>
    <definedName name="solver_rlx" localSheetId="3" hidden="1">2</definedName>
    <definedName name="solver_rlx" localSheetId="5" hidden="1">2</definedName>
    <definedName name="solver_rlx" localSheetId="7" hidden="1">2</definedName>
    <definedName name="solver_rlx" localSheetId="9" hidden="1">2</definedName>
    <definedName name="solver_rlx" localSheetId="20" hidden="1">2</definedName>
    <definedName name="solver_rlx" localSheetId="11" hidden="1">2</definedName>
    <definedName name="solver_rlx" localSheetId="13" hidden="1">2</definedName>
    <definedName name="solver_rlx" localSheetId="15" hidden="1">2</definedName>
    <definedName name="solver_rsd" localSheetId="18" hidden="1">0</definedName>
    <definedName name="solver_rsd" localSheetId="1" hidden="1">0</definedName>
    <definedName name="solver_rsd" localSheetId="3" hidden="1">0</definedName>
    <definedName name="solver_rsd" localSheetId="5" hidden="1">0</definedName>
    <definedName name="solver_rsd" localSheetId="7" hidden="1">0</definedName>
    <definedName name="solver_rsd" localSheetId="11" hidden="1">0</definedName>
    <definedName name="solver_rsd" localSheetId="13" hidden="1">0</definedName>
    <definedName name="solver_rsd" localSheetId="15" hidden="1">0</definedName>
    <definedName name="solver_scl" localSheetId="18" hidden="1">2</definedName>
    <definedName name="solver_scl" localSheetId="1" hidden="1">1</definedName>
    <definedName name="solver_scl" localSheetId="3" hidden="1">2</definedName>
    <definedName name="solver_scl" localSheetId="5" hidden="1">2</definedName>
    <definedName name="solver_scl" localSheetId="7" hidden="1">2</definedName>
    <definedName name="solver_scl" localSheetId="9" hidden="1">2</definedName>
    <definedName name="solver_scl" localSheetId="20" hidden="1">2</definedName>
    <definedName name="solver_scl" localSheetId="11" hidden="1">2</definedName>
    <definedName name="solver_scl" localSheetId="13" hidden="1">2</definedName>
    <definedName name="solver_scl" localSheetId="15" hidden="1">2</definedName>
    <definedName name="solver_sho" localSheetId="18" hidden="1">2</definedName>
    <definedName name="solver_sho" localSheetId="1" hidden="1">2</definedName>
    <definedName name="solver_sho" localSheetId="3" hidden="1">2</definedName>
    <definedName name="solver_sho" localSheetId="5" hidden="1">2</definedName>
    <definedName name="solver_sho" localSheetId="7" hidden="1">2</definedName>
    <definedName name="solver_sho" localSheetId="9" hidden="1">2</definedName>
    <definedName name="solver_sho" localSheetId="20" hidden="1">2</definedName>
    <definedName name="solver_sho" localSheetId="11" hidden="1">2</definedName>
    <definedName name="solver_sho" localSheetId="13" hidden="1">2</definedName>
    <definedName name="solver_sho" localSheetId="15" hidden="1">2</definedName>
    <definedName name="solver_ssz" localSheetId="18" hidden="1">100</definedName>
    <definedName name="solver_ssz" localSheetId="1" hidden="1">100</definedName>
    <definedName name="solver_ssz" localSheetId="3" hidden="1">100</definedName>
    <definedName name="solver_ssz" localSheetId="5" hidden="1">100</definedName>
    <definedName name="solver_ssz" localSheetId="7" hidden="1">100</definedName>
    <definedName name="solver_ssz" localSheetId="9" hidden="1">0</definedName>
    <definedName name="solver_ssz" localSheetId="20" hidden="1">0</definedName>
    <definedName name="solver_ssz" localSheetId="11" hidden="1">100</definedName>
    <definedName name="solver_ssz" localSheetId="13" hidden="1">100</definedName>
    <definedName name="solver_ssz" localSheetId="15" hidden="1">100</definedName>
    <definedName name="solver_tim" localSheetId="18" hidden="1">2147483647</definedName>
    <definedName name="solver_tim" localSheetId="1" hidden="1">2147483647</definedName>
    <definedName name="solver_tim" localSheetId="3" hidden="1">2147483647</definedName>
    <definedName name="solver_tim" localSheetId="5" hidden="1">2147483647</definedName>
    <definedName name="solver_tim" localSheetId="7" hidden="1">2147483647</definedName>
    <definedName name="solver_tim" localSheetId="9" hidden="1">2147483647</definedName>
    <definedName name="solver_tim" localSheetId="20" hidden="1">2147483647</definedName>
    <definedName name="solver_tim" localSheetId="11" hidden="1">2147483647</definedName>
    <definedName name="solver_tim" localSheetId="13" hidden="1">2147483647</definedName>
    <definedName name="solver_tim" localSheetId="15" hidden="1">2147483647</definedName>
    <definedName name="solver_tol" localSheetId="18" hidden="1">0.01</definedName>
    <definedName name="solver_tol" localSheetId="1" hidden="1">0.01</definedName>
    <definedName name="solver_tol" localSheetId="3" hidden="1">0.01</definedName>
    <definedName name="solver_tol" localSheetId="5" hidden="1">0.01</definedName>
    <definedName name="solver_tol" localSheetId="7" hidden="1">0.01</definedName>
    <definedName name="solver_tol" localSheetId="9" hidden="1">0.01</definedName>
    <definedName name="solver_tol" localSheetId="20" hidden="1">0.01</definedName>
    <definedName name="solver_tol" localSheetId="11" hidden="1">0.01</definedName>
    <definedName name="solver_tol" localSheetId="13" hidden="1">0.01</definedName>
    <definedName name="solver_tol" localSheetId="15" hidden="1">0.01</definedName>
    <definedName name="solver_typ" localSheetId="18" hidden="1">2</definedName>
    <definedName name="solver_typ" localSheetId="1" hidden="1">2</definedName>
    <definedName name="solver_typ" localSheetId="3" hidden="1">2</definedName>
    <definedName name="solver_typ" localSheetId="5" hidden="1">2</definedName>
    <definedName name="solver_typ" localSheetId="7" hidden="1">2</definedName>
    <definedName name="solver_typ" localSheetId="9" hidden="1">2</definedName>
    <definedName name="solver_typ" localSheetId="20" hidden="1">2</definedName>
    <definedName name="solver_typ" localSheetId="11" hidden="1">2</definedName>
    <definedName name="solver_typ" localSheetId="13" hidden="1">2</definedName>
    <definedName name="solver_typ" localSheetId="15" hidden="1">2</definedName>
    <definedName name="solver_val" localSheetId="18" hidden="1">0</definedName>
    <definedName name="solver_val" localSheetId="1" hidden="1">0</definedName>
    <definedName name="solver_val" localSheetId="3" hidden="1">0</definedName>
    <definedName name="solver_val" localSheetId="5" hidden="1">0</definedName>
    <definedName name="solver_val" localSheetId="7" hidden="1">0</definedName>
    <definedName name="solver_val" localSheetId="9" hidden="1">0</definedName>
    <definedName name="solver_val" localSheetId="20" hidden="1">0</definedName>
    <definedName name="solver_val" localSheetId="11" hidden="1">0</definedName>
    <definedName name="solver_val" localSheetId="13" hidden="1">0</definedName>
    <definedName name="solver_val" localSheetId="15" hidden="1">0</definedName>
    <definedName name="solver_ver" localSheetId="18" hidden="1">3</definedName>
    <definedName name="solver_ver" localSheetId="1" hidden="1">3</definedName>
    <definedName name="solver_ver" localSheetId="3" hidden="1">3</definedName>
    <definedName name="solver_ver" localSheetId="5" hidden="1">3</definedName>
    <definedName name="solver_ver" localSheetId="7" hidden="1">3</definedName>
    <definedName name="solver_ver" localSheetId="9" hidden="1">3</definedName>
    <definedName name="solver_ver" localSheetId="20" hidden="1">3</definedName>
    <definedName name="solver_ver" localSheetId="11" hidden="1">3</definedName>
    <definedName name="solver_ver" localSheetId="13" hidden="1">3</definedName>
    <definedName name="solver_ver" localSheetId="15" hidden="1">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18" i="40" l="1"/>
  <c r="C3" i="45" l="1"/>
  <c r="C4" i="45"/>
  <c r="C5" i="45"/>
  <c r="M200" i="45" s="1"/>
  <c r="C6" i="45"/>
  <c r="C7" i="45"/>
  <c r="B7" i="45"/>
  <c r="B6" i="45"/>
  <c r="B5" i="45"/>
  <c r="B4" i="45"/>
  <c r="L192" i="45" s="1"/>
  <c r="B3" i="45"/>
  <c r="O201" i="45"/>
  <c r="N201" i="45"/>
  <c r="M201" i="45"/>
  <c r="K201" i="45"/>
  <c r="O200" i="45"/>
  <c r="N200" i="45"/>
  <c r="K200" i="45"/>
  <c r="O199" i="45"/>
  <c r="N199" i="45"/>
  <c r="L199" i="45"/>
  <c r="K199" i="45"/>
  <c r="O198" i="45"/>
  <c r="N198" i="45"/>
  <c r="K198" i="45"/>
  <c r="O197" i="45"/>
  <c r="N197" i="45"/>
  <c r="M197" i="45"/>
  <c r="K197" i="45"/>
  <c r="O196" i="45"/>
  <c r="N196" i="45"/>
  <c r="M196" i="45"/>
  <c r="L196" i="45"/>
  <c r="K196" i="45"/>
  <c r="O195" i="45"/>
  <c r="N195" i="45"/>
  <c r="M195" i="45"/>
  <c r="K195" i="45"/>
  <c r="O194" i="45"/>
  <c r="N194" i="45"/>
  <c r="M194" i="45"/>
  <c r="K194" i="45"/>
  <c r="O193" i="45"/>
  <c r="N193" i="45"/>
  <c r="M193" i="45"/>
  <c r="K193" i="45"/>
  <c r="O192" i="45"/>
  <c r="N192" i="45"/>
  <c r="M192" i="45"/>
  <c r="K192" i="45"/>
  <c r="O191" i="45"/>
  <c r="N191" i="45"/>
  <c r="M191" i="45"/>
  <c r="K191" i="45"/>
  <c r="O190" i="45"/>
  <c r="N190" i="45"/>
  <c r="M190" i="45"/>
  <c r="K190" i="45"/>
  <c r="O189" i="45"/>
  <c r="N189" i="45"/>
  <c r="M189" i="45"/>
  <c r="K189" i="45"/>
  <c r="O188" i="45"/>
  <c r="N188" i="45"/>
  <c r="M188" i="45"/>
  <c r="K188" i="45"/>
  <c r="O187" i="45"/>
  <c r="N187" i="45"/>
  <c r="M187" i="45"/>
  <c r="K187" i="45"/>
  <c r="O186" i="45"/>
  <c r="N186" i="45"/>
  <c r="M186" i="45"/>
  <c r="K186" i="45"/>
  <c r="O185" i="45"/>
  <c r="N185" i="45"/>
  <c r="M185" i="45"/>
  <c r="K185" i="45"/>
  <c r="O184" i="45"/>
  <c r="N184" i="45"/>
  <c r="M184" i="45"/>
  <c r="L184" i="45"/>
  <c r="K184" i="45"/>
  <c r="O183" i="45"/>
  <c r="N183" i="45"/>
  <c r="M183" i="45"/>
  <c r="L183" i="45"/>
  <c r="K183" i="45"/>
  <c r="O182" i="45"/>
  <c r="N182" i="45"/>
  <c r="M182" i="45"/>
  <c r="K182" i="45"/>
  <c r="O181" i="45"/>
  <c r="N181" i="45"/>
  <c r="M181" i="45"/>
  <c r="L181" i="45"/>
  <c r="K181" i="45"/>
  <c r="O180" i="45"/>
  <c r="N180" i="45"/>
  <c r="M180" i="45"/>
  <c r="L180" i="45"/>
  <c r="K180" i="45"/>
  <c r="O179" i="45"/>
  <c r="N179" i="45"/>
  <c r="M179" i="45"/>
  <c r="K179" i="45"/>
  <c r="O178" i="45"/>
  <c r="N178" i="45"/>
  <c r="M178" i="45"/>
  <c r="L178" i="45"/>
  <c r="K178" i="45"/>
  <c r="O177" i="45"/>
  <c r="N177" i="45"/>
  <c r="M177" i="45"/>
  <c r="L177" i="45"/>
  <c r="K177" i="45"/>
  <c r="O176" i="45"/>
  <c r="N176" i="45"/>
  <c r="M176" i="45"/>
  <c r="K176" i="45"/>
  <c r="O175" i="45"/>
  <c r="N175" i="45"/>
  <c r="M175" i="45"/>
  <c r="L175" i="45"/>
  <c r="K175" i="45"/>
  <c r="O174" i="45"/>
  <c r="N174" i="45"/>
  <c r="M174" i="45"/>
  <c r="L174" i="45"/>
  <c r="K174" i="45"/>
  <c r="O173" i="45"/>
  <c r="N173" i="45"/>
  <c r="M173" i="45"/>
  <c r="K173" i="45"/>
  <c r="O172" i="45"/>
  <c r="N172" i="45"/>
  <c r="M172" i="45"/>
  <c r="K172" i="45"/>
  <c r="O171" i="45"/>
  <c r="N171" i="45"/>
  <c r="M171" i="45"/>
  <c r="L171" i="45"/>
  <c r="K171" i="45"/>
  <c r="O170" i="45"/>
  <c r="N170" i="45"/>
  <c r="M170" i="45"/>
  <c r="K170" i="45"/>
  <c r="O169" i="45"/>
  <c r="N169" i="45"/>
  <c r="M169" i="45"/>
  <c r="K169" i="45"/>
  <c r="O168" i="45"/>
  <c r="N168" i="45"/>
  <c r="M168" i="45"/>
  <c r="L168" i="45"/>
  <c r="K168" i="45"/>
  <c r="O167" i="45"/>
  <c r="N167" i="45"/>
  <c r="M167" i="45"/>
  <c r="K167" i="45"/>
  <c r="O166" i="45"/>
  <c r="N166" i="45"/>
  <c r="M166" i="45"/>
  <c r="K166" i="45"/>
  <c r="O165" i="45"/>
  <c r="N165" i="45"/>
  <c r="M165" i="45"/>
  <c r="K165" i="45"/>
  <c r="O164" i="45"/>
  <c r="N164" i="45"/>
  <c r="M164" i="45"/>
  <c r="K164" i="45"/>
  <c r="O163" i="45"/>
  <c r="N163" i="45"/>
  <c r="M163" i="45"/>
  <c r="K163" i="45"/>
  <c r="O162" i="45"/>
  <c r="N162" i="45"/>
  <c r="M162" i="45"/>
  <c r="L162" i="45"/>
  <c r="K162" i="45"/>
  <c r="O161" i="45"/>
  <c r="N161" i="45"/>
  <c r="M161" i="45"/>
  <c r="L161" i="45"/>
  <c r="K161" i="45"/>
  <c r="O160" i="45"/>
  <c r="N160" i="45"/>
  <c r="M160" i="45"/>
  <c r="K160" i="45"/>
  <c r="O159" i="45"/>
  <c r="N159" i="45"/>
  <c r="M159" i="45"/>
  <c r="L159" i="45"/>
  <c r="K159" i="45"/>
  <c r="O158" i="45"/>
  <c r="N158" i="45"/>
  <c r="M158" i="45"/>
  <c r="L158" i="45"/>
  <c r="K158" i="45"/>
  <c r="Q158" i="45" s="1"/>
  <c r="O157" i="45"/>
  <c r="N157" i="45"/>
  <c r="M157" i="45"/>
  <c r="K157" i="45"/>
  <c r="O156" i="45"/>
  <c r="N156" i="45"/>
  <c r="M156" i="45"/>
  <c r="L156" i="45"/>
  <c r="K156" i="45"/>
  <c r="O155" i="45"/>
  <c r="N155" i="45"/>
  <c r="M155" i="45"/>
  <c r="L155" i="45"/>
  <c r="K155" i="45"/>
  <c r="O154" i="45"/>
  <c r="N154" i="45"/>
  <c r="M154" i="45"/>
  <c r="K154" i="45"/>
  <c r="O153" i="45"/>
  <c r="N153" i="45"/>
  <c r="M153" i="45"/>
  <c r="K153" i="45"/>
  <c r="O152" i="45"/>
  <c r="N152" i="45"/>
  <c r="M152" i="45"/>
  <c r="L152" i="45"/>
  <c r="K152" i="45"/>
  <c r="O151" i="45"/>
  <c r="N151" i="45"/>
  <c r="M151" i="45"/>
  <c r="K151" i="45"/>
  <c r="O150" i="45"/>
  <c r="N150" i="45"/>
  <c r="M150" i="45"/>
  <c r="K150" i="45"/>
  <c r="O149" i="45"/>
  <c r="N149" i="45"/>
  <c r="M149" i="45"/>
  <c r="L149" i="45"/>
  <c r="K149" i="45"/>
  <c r="O148" i="45"/>
  <c r="N148" i="45"/>
  <c r="M148" i="45"/>
  <c r="K148" i="45"/>
  <c r="O147" i="45"/>
  <c r="N147" i="45"/>
  <c r="M147" i="45"/>
  <c r="K147" i="45"/>
  <c r="O146" i="45"/>
  <c r="N146" i="45"/>
  <c r="M146" i="45"/>
  <c r="L146" i="45"/>
  <c r="K146" i="45"/>
  <c r="O145" i="45"/>
  <c r="N145" i="45"/>
  <c r="M145" i="45"/>
  <c r="K145" i="45"/>
  <c r="O144" i="45"/>
  <c r="N144" i="45"/>
  <c r="M144" i="45"/>
  <c r="K144" i="45"/>
  <c r="O143" i="45"/>
  <c r="N143" i="45"/>
  <c r="M143" i="45"/>
  <c r="L143" i="45"/>
  <c r="K143" i="45"/>
  <c r="O142" i="45"/>
  <c r="N142" i="45"/>
  <c r="M142" i="45"/>
  <c r="K142" i="45"/>
  <c r="O141" i="45"/>
  <c r="N141" i="45"/>
  <c r="M141" i="45"/>
  <c r="K141" i="45"/>
  <c r="O140" i="45"/>
  <c r="N140" i="45"/>
  <c r="M140" i="45"/>
  <c r="K140" i="45"/>
  <c r="O139" i="45"/>
  <c r="N139" i="45"/>
  <c r="M139" i="45"/>
  <c r="K139" i="45"/>
  <c r="O138" i="45"/>
  <c r="N138" i="45"/>
  <c r="M138" i="45"/>
  <c r="K138" i="45"/>
  <c r="O137" i="45"/>
  <c r="N137" i="45"/>
  <c r="M137" i="45"/>
  <c r="L137" i="45"/>
  <c r="K137" i="45"/>
  <c r="O136" i="45"/>
  <c r="N136" i="45"/>
  <c r="M136" i="45"/>
  <c r="L136" i="45"/>
  <c r="K136" i="45"/>
  <c r="O135" i="45"/>
  <c r="N135" i="45"/>
  <c r="M135" i="45"/>
  <c r="K135" i="45"/>
  <c r="O134" i="45"/>
  <c r="N134" i="45"/>
  <c r="M134" i="45"/>
  <c r="L134" i="45"/>
  <c r="K134" i="45"/>
  <c r="O133" i="45"/>
  <c r="N133" i="45"/>
  <c r="M133" i="45"/>
  <c r="L133" i="45"/>
  <c r="K133" i="45"/>
  <c r="O132" i="45"/>
  <c r="N132" i="45"/>
  <c r="M132" i="45"/>
  <c r="K132" i="45"/>
  <c r="O131" i="45"/>
  <c r="N131" i="45"/>
  <c r="M131" i="45"/>
  <c r="L131" i="45"/>
  <c r="K131" i="45"/>
  <c r="O130" i="45"/>
  <c r="N130" i="45"/>
  <c r="M130" i="45"/>
  <c r="L130" i="45"/>
  <c r="K130" i="45"/>
  <c r="O129" i="45"/>
  <c r="N129" i="45"/>
  <c r="M129" i="45"/>
  <c r="K129" i="45"/>
  <c r="O128" i="45"/>
  <c r="N128" i="45"/>
  <c r="M128" i="45"/>
  <c r="L128" i="45"/>
  <c r="K128" i="45"/>
  <c r="O127" i="45"/>
  <c r="N127" i="45"/>
  <c r="M127" i="45"/>
  <c r="L127" i="45"/>
  <c r="K127" i="45"/>
  <c r="O126" i="45"/>
  <c r="N126" i="45"/>
  <c r="M126" i="45"/>
  <c r="K126" i="45"/>
  <c r="O125" i="45"/>
  <c r="N125" i="45"/>
  <c r="M125" i="45"/>
  <c r="L125" i="45"/>
  <c r="K125" i="45"/>
  <c r="O124" i="45"/>
  <c r="N124" i="45"/>
  <c r="M124" i="45"/>
  <c r="L124" i="45"/>
  <c r="K124" i="45"/>
  <c r="O123" i="45"/>
  <c r="N123" i="45"/>
  <c r="M123" i="45"/>
  <c r="K123" i="45"/>
  <c r="O122" i="45"/>
  <c r="N122" i="45"/>
  <c r="M122" i="45"/>
  <c r="K122" i="45"/>
  <c r="O121" i="45"/>
  <c r="N121" i="45"/>
  <c r="M121" i="45"/>
  <c r="L121" i="45"/>
  <c r="K121" i="45"/>
  <c r="O120" i="45"/>
  <c r="N120" i="45"/>
  <c r="M120" i="45"/>
  <c r="K120" i="45"/>
  <c r="O119" i="45"/>
  <c r="N119" i="45"/>
  <c r="M119" i="45"/>
  <c r="K119" i="45"/>
  <c r="O118" i="45"/>
  <c r="N118" i="45"/>
  <c r="M118" i="45"/>
  <c r="L118" i="45"/>
  <c r="K118" i="45"/>
  <c r="O117" i="45"/>
  <c r="N117" i="45"/>
  <c r="M117" i="45"/>
  <c r="K117" i="45"/>
  <c r="O116" i="45"/>
  <c r="N116" i="45"/>
  <c r="M116" i="45"/>
  <c r="K116" i="45"/>
  <c r="O115" i="45"/>
  <c r="N115" i="45"/>
  <c r="M115" i="45"/>
  <c r="L115" i="45"/>
  <c r="K115" i="45"/>
  <c r="O114" i="45"/>
  <c r="N114" i="45"/>
  <c r="M114" i="45"/>
  <c r="K114" i="45"/>
  <c r="O113" i="45"/>
  <c r="N113" i="45"/>
  <c r="M113" i="45"/>
  <c r="K113" i="45"/>
  <c r="O112" i="45"/>
  <c r="N112" i="45"/>
  <c r="M112" i="45"/>
  <c r="L112" i="45"/>
  <c r="K112" i="45"/>
  <c r="O111" i="45"/>
  <c r="N111" i="45"/>
  <c r="M111" i="45"/>
  <c r="K111" i="45"/>
  <c r="O110" i="45"/>
  <c r="N110" i="45"/>
  <c r="M110" i="45"/>
  <c r="K110" i="45"/>
  <c r="O109" i="45"/>
  <c r="N109" i="45"/>
  <c r="M109" i="45"/>
  <c r="K109" i="45"/>
  <c r="O108" i="45"/>
  <c r="N108" i="45"/>
  <c r="M108" i="45"/>
  <c r="K108" i="45"/>
  <c r="O107" i="45"/>
  <c r="N107" i="45"/>
  <c r="M107" i="45"/>
  <c r="K107" i="45"/>
  <c r="O106" i="45"/>
  <c r="N106" i="45"/>
  <c r="M106" i="45"/>
  <c r="L106" i="45"/>
  <c r="K106" i="45"/>
  <c r="O105" i="45"/>
  <c r="N105" i="45"/>
  <c r="M105" i="45"/>
  <c r="L105" i="45"/>
  <c r="K105" i="45"/>
  <c r="O104" i="45"/>
  <c r="N104" i="45"/>
  <c r="M104" i="45"/>
  <c r="K104" i="45"/>
  <c r="O103" i="45"/>
  <c r="N103" i="45"/>
  <c r="M103" i="45"/>
  <c r="L103" i="45"/>
  <c r="K103" i="45"/>
  <c r="O102" i="45"/>
  <c r="N102" i="45"/>
  <c r="M102" i="45"/>
  <c r="L102" i="45"/>
  <c r="K102" i="45"/>
  <c r="O101" i="45"/>
  <c r="N101" i="45"/>
  <c r="M101" i="45"/>
  <c r="K101" i="45"/>
  <c r="O100" i="45"/>
  <c r="N100" i="45"/>
  <c r="M100" i="45"/>
  <c r="L100" i="45"/>
  <c r="K100" i="45"/>
  <c r="O99" i="45"/>
  <c r="N99" i="45"/>
  <c r="M99" i="45"/>
  <c r="L99" i="45"/>
  <c r="K99" i="45"/>
  <c r="O98" i="45"/>
  <c r="N98" i="45"/>
  <c r="M98" i="45"/>
  <c r="K98" i="45"/>
  <c r="O97" i="45"/>
  <c r="N97" i="45"/>
  <c r="M97" i="45"/>
  <c r="L97" i="45"/>
  <c r="K97" i="45"/>
  <c r="O96" i="45"/>
  <c r="N96" i="45"/>
  <c r="M96" i="45"/>
  <c r="L96" i="45"/>
  <c r="K96" i="45"/>
  <c r="O95" i="45"/>
  <c r="N95" i="45"/>
  <c r="M95" i="45"/>
  <c r="K95" i="45"/>
  <c r="O94" i="45"/>
  <c r="N94" i="45"/>
  <c r="M94" i="45"/>
  <c r="K94" i="45"/>
  <c r="O93" i="45"/>
  <c r="N93" i="45"/>
  <c r="M93" i="45"/>
  <c r="L93" i="45"/>
  <c r="K93" i="45"/>
  <c r="O92" i="45"/>
  <c r="N92" i="45"/>
  <c r="M92" i="45"/>
  <c r="K92" i="45"/>
  <c r="O91" i="45"/>
  <c r="N91" i="45"/>
  <c r="M91" i="45"/>
  <c r="K91" i="45"/>
  <c r="O90" i="45"/>
  <c r="N90" i="45"/>
  <c r="M90" i="45"/>
  <c r="L90" i="45"/>
  <c r="K90" i="45"/>
  <c r="O89" i="45"/>
  <c r="N89" i="45"/>
  <c r="M89" i="45"/>
  <c r="K89" i="45"/>
  <c r="O88" i="45"/>
  <c r="N88" i="45"/>
  <c r="M88" i="45"/>
  <c r="K88" i="45"/>
  <c r="O87" i="45"/>
  <c r="N87" i="45"/>
  <c r="M87" i="45"/>
  <c r="L87" i="45"/>
  <c r="Q87" i="45" s="1"/>
  <c r="K87" i="45"/>
  <c r="P87" i="45" s="1"/>
  <c r="O86" i="45"/>
  <c r="N86" i="45"/>
  <c r="M86" i="45"/>
  <c r="K86" i="45"/>
  <c r="O85" i="45"/>
  <c r="N85" i="45"/>
  <c r="M85" i="45"/>
  <c r="K85" i="45"/>
  <c r="O84" i="45"/>
  <c r="N84" i="45"/>
  <c r="M84" i="45"/>
  <c r="L84" i="45"/>
  <c r="K84" i="45"/>
  <c r="O83" i="45"/>
  <c r="N83" i="45"/>
  <c r="M83" i="45"/>
  <c r="K83" i="45"/>
  <c r="O82" i="45"/>
  <c r="N82" i="45"/>
  <c r="M82" i="45"/>
  <c r="K82" i="45"/>
  <c r="O81" i="45"/>
  <c r="N81" i="45"/>
  <c r="M81" i="45"/>
  <c r="L81" i="45"/>
  <c r="K81" i="45"/>
  <c r="Q81" i="45" s="1"/>
  <c r="O80" i="45"/>
  <c r="N80" i="45"/>
  <c r="M80" i="45"/>
  <c r="K80" i="45"/>
  <c r="O79" i="45"/>
  <c r="N79" i="45"/>
  <c r="M79" i="45"/>
  <c r="K79" i="45"/>
  <c r="O78" i="45"/>
  <c r="N78" i="45"/>
  <c r="M78" i="45"/>
  <c r="L78" i="45"/>
  <c r="K78" i="45"/>
  <c r="O77" i="45"/>
  <c r="N77" i="45"/>
  <c r="M77" i="45"/>
  <c r="K77" i="45"/>
  <c r="O76" i="45"/>
  <c r="N76" i="45"/>
  <c r="M76" i="45"/>
  <c r="K76" i="45"/>
  <c r="O75" i="45"/>
  <c r="N75" i="45"/>
  <c r="M75" i="45"/>
  <c r="L75" i="45"/>
  <c r="K75" i="45"/>
  <c r="O74" i="45"/>
  <c r="N74" i="45"/>
  <c r="M74" i="45"/>
  <c r="L74" i="45"/>
  <c r="K74" i="45"/>
  <c r="O73" i="45"/>
  <c r="N73" i="45"/>
  <c r="M73" i="45"/>
  <c r="K73" i="45"/>
  <c r="O72" i="45"/>
  <c r="N72" i="45"/>
  <c r="M72" i="45"/>
  <c r="L72" i="45"/>
  <c r="K72" i="45"/>
  <c r="O71" i="45"/>
  <c r="N71" i="45"/>
  <c r="M71" i="45"/>
  <c r="L71" i="45"/>
  <c r="K71" i="45"/>
  <c r="O70" i="45"/>
  <c r="N70" i="45"/>
  <c r="M70" i="45"/>
  <c r="K70" i="45"/>
  <c r="O69" i="45"/>
  <c r="N69" i="45"/>
  <c r="M69" i="45"/>
  <c r="L69" i="45"/>
  <c r="P69" i="45" s="1"/>
  <c r="K69" i="45"/>
  <c r="O68" i="45"/>
  <c r="N68" i="45"/>
  <c r="M68" i="45"/>
  <c r="L68" i="45"/>
  <c r="K68" i="45"/>
  <c r="O67" i="45"/>
  <c r="N67" i="45"/>
  <c r="M67" i="45"/>
  <c r="K67" i="45"/>
  <c r="O66" i="45"/>
  <c r="N66" i="45"/>
  <c r="M66" i="45"/>
  <c r="L66" i="45"/>
  <c r="K66" i="45"/>
  <c r="O65" i="45"/>
  <c r="N65" i="45"/>
  <c r="M65" i="45"/>
  <c r="L65" i="45"/>
  <c r="K65" i="45"/>
  <c r="O64" i="45"/>
  <c r="N64" i="45"/>
  <c r="M64" i="45"/>
  <c r="K64" i="45"/>
  <c r="O63" i="45"/>
  <c r="N63" i="45"/>
  <c r="M63" i="45"/>
  <c r="K63" i="45"/>
  <c r="O62" i="45"/>
  <c r="N62" i="45"/>
  <c r="M62" i="45"/>
  <c r="L62" i="45"/>
  <c r="K62" i="45"/>
  <c r="O61" i="45"/>
  <c r="N61" i="45"/>
  <c r="M61" i="45"/>
  <c r="K61" i="45"/>
  <c r="O60" i="45"/>
  <c r="N60" i="45"/>
  <c r="M60" i="45"/>
  <c r="L60" i="45"/>
  <c r="K60" i="45"/>
  <c r="O59" i="45"/>
  <c r="N59" i="45"/>
  <c r="M59" i="45"/>
  <c r="L59" i="45"/>
  <c r="K59" i="45"/>
  <c r="O58" i="45"/>
  <c r="N58" i="45"/>
  <c r="M58" i="45"/>
  <c r="K58" i="45"/>
  <c r="O57" i="45"/>
  <c r="N57" i="45"/>
  <c r="M57" i="45"/>
  <c r="K57" i="45"/>
  <c r="O56" i="45"/>
  <c r="N56" i="45"/>
  <c r="M56" i="45"/>
  <c r="L56" i="45"/>
  <c r="K56" i="45"/>
  <c r="O55" i="45"/>
  <c r="N55" i="45"/>
  <c r="M55" i="45"/>
  <c r="K55" i="45"/>
  <c r="O54" i="45"/>
  <c r="N54" i="45"/>
  <c r="M54" i="45"/>
  <c r="K54" i="45"/>
  <c r="O53" i="45"/>
  <c r="N53" i="45"/>
  <c r="M53" i="45"/>
  <c r="L53" i="45"/>
  <c r="K53" i="45"/>
  <c r="O52" i="45"/>
  <c r="N52" i="45"/>
  <c r="M52" i="45"/>
  <c r="K52" i="45"/>
  <c r="O51" i="45"/>
  <c r="N51" i="45"/>
  <c r="M51" i="45"/>
  <c r="K51" i="45"/>
  <c r="O50" i="45"/>
  <c r="N50" i="45"/>
  <c r="M50" i="45"/>
  <c r="L50" i="45"/>
  <c r="K50" i="45"/>
  <c r="O49" i="45"/>
  <c r="N49" i="45"/>
  <c r="M49" i="45"/>
  <c r="K49" i="45"/>
  <c r="O48" i="45"/>
  <c r="N48" i="45"/>
  <c r="M48" i="45"/>
  <c r="K48" i="45"/>
  <c r="O47" i="45"/>
  <c r="N47" i="45"/>
  <c r="M47" i="45"/>
  <c r="L47" i="45"/>
  <c r="K47" i="45"/>
  <c r="O46" i="45"/>
  <c r="N46" i="45"/>
  <c r="M46" i="45"/>
  <c r="K46" i="45"/>
  <c r="O45" i="45"/>
  <c r="N45" i="45"/>
  <c r="M45" i="45"/>
  <c r="K45" i="45"/>
  <c r="O44" i="45"/>
  <c r="N44" i="45"/>
  <c r="M44" i="45"/>
  <c r="L44" i="45"/>
  <c r="K44" i="45"/>
  <c r="O43" i="45"/>
  <c r="N43" i="45"/>
  <c r="M43" i="45"/>
  <c r="K43" i="45"/>
  <c r="O42" i="45"/>
  <c r="N42" i="45"/>
  <c r="M42" i="45"/>
  <c r="K42" i="45"/>
  <c r="O41" i="45"/>
  <c r="N41" i="45"/>
  <c r="M41" i="45"/>
  <c r="L41" i="45"/>
  <c r="K41" i="45"/>
  <c r="O40" i="45"/>
  <c r="N40" i="45"/>
  <c r="M40" i="45"/>
  <c r="L40" i="45"/>
  <c r="K40" i="45"/>
  <c r="O39" i="45"/>
  <c r="N39" i="45"/>
  <c r="M39" i="45"/>
  <c r="L39" i="45"/>
  <c r="Q39" i="45" s="1"/>
  <c r="K39" i="45"/>
  <c r="O38" i="45"/>
  <c r="N38" i="45"/>
  <c r="M38" i="45"/>
  <c r="L38" i="45"/>
  <c r="K38" i="45"/>
  <c r="O37" i="45"/>
  <c r="N37" i="45"/>
  <c r="M37" i="45"/>
  <c r="L37" i="45"/>
  <c r="K37" i="45"/>
  <c r="O36" i="45"/>
  <c r="N36" i="45"/>
  <c r="M36" i="45"/>
  <c r="L36" i="45"/>
  <c r="K36" i="45"/>
  <c r="O35" i="45"/>
  <c r="N35" i="45"/>
  <c r="M35" i="45"/>
  <c r="L35" i="45"/>
  <c r="K35" i="45"/>
  <c r="O34" i="45"/>
  <c r="N34" i="45"/>
  <c r="M34" i="45"/>
  <c r="L34" i="45"/>
  <c r="K34" i="45"/>
  <c r="O33" i="45"/>
  <c r="N33" i="45"/>
  <c r="M33" i="45"/>
  <c r="L33" i="45"/>
  <c r="K33" i="45"/>
  <c r="O32" i="45"/>
  <c r="N32" i="45"/>
  <c r="M32" i="45"/>
  <c r="L32" i="45"/>
  <c r="K32" i="45"/>
  <c r="O31" i="45"/>
  <c r="N31" i="45"/>
  <c r="M31" i="45"/>
  <c r="L31" i="45"/>
  <c r="K31" i="45"/>
  <c r="O30" i="45"/>
  <c r="N30" i="45"/>
  <c r="M30" i="45"/>
  <c r="L30" i="45"/>
  <c r="K30" i="45"/>
  <c r="O29" i="45"/>
  <c r="N29" i="45"/>
  <c r="M29" i="45"/>
  <c r="L29" i="45"/>
  <c r="K29" i="45"/>
  <c r="O28" i="45"/>
  <c r="N28" i="45"/>
  <c r="M28" i="45"/>
  <c r="L28" i="45"/>
  <c r="K28" i="45"/>
  <c r="O27" i="45"/>
  <c r="N27" i="45"/>
  <c r="M27" i="45"/>
  <c r="L27" i="45"/>
  <c r="K27" i="45"/>
  <c r="O26" i="45"/>
  <c r="N26" i="45"/>
  <c r="M26" i="45"/>
  <c r="L26" i="45"/>
  <c r="K26" i="45"/>
  <c r="O25" i="45"/>
  <c r="N25" i="45"/>
  <c r="M25" i="45"/>
  <c r="L25" i="45"/>
  <c r="K25" i="45"/>
  <c r="O24" i="45"/>
  <c r="N24" i="45"/>
  <c r="M24" i="45"/>
  <c r="L24" i="45"/>
  <c r="K24" i="45"/>
  <c r="O23" i="45"/>
  <c r="N23" i="45"/>
  <c r="M23" i="45"/>
  <c r="L23" i="45"/>
  <c r="K23" i="45"/>
  <c r="O22" i="45"/>
  <c r="N22" i="45"/>
  <c r="M22" i="45"/>
  <c r="L22" i="45"/>
  <c r="K22" i="45"/>
  <c r="O21" i="45"/>
  <c r="N21" i="45"/>
  <c r="M21" i="45"/>
  <c r="L21" i="45"/>
  <c r="K21" i="45"/>
  <c r="O20" i="45"/>
  <c r="N20" i="45"/>
  <c r="M20" i="45"/>
  <c r="L20" i="45"/>
  <c r="K20" i="45"/>
  <c r="O19" i="45"/>
  <c r="N19" i="45"/>
  <c r="M19" i="45"/>
  <c r="L19" i="45"/>
  <c r="K19" i="45"/>
  <c r="O18" i="45"/>
  <c r="N18" i="45"/>
  <c r="M18" i="45"/>
  <c r="L18" i="45"/>
  <c r="K18" i="45"/>
  <c r="O17" i="45"/>
  <c r="N17" i="45"/>
  <c r="M17" i="45"/>
  <c r="L17" i="45"/>
  <c r="K17" i="45"/>
  <c r="O16" i="45"/>
  <c r="N16" i="45"/>
  <c r="M16" i="45"/>
  <c r="L16" i="45"/>
  <c r="K16" i="45"/>
  <c r="O15" i="45"/>
  <c r="N15" i="45"/>
  <c r="M15" i="45"/>
  <c r="L15" i="45"/>
  <c r="K15" i="45"/>
  <c r="O14" i="45"/>
  <c r="N14" i="45"/>
  <c r="M14" i="45"/>
  <c r="L14" i="45"/>
  <c r="K14" i="45"/>
  <c r="O13" i="45"/>
  <c r="N13" i="45"/>
  <c r="M13" i="45"/>
  <c r="L13" i="45"/>
  <c r="K13" i="45"/>
  <c r="O12" i="45"/>
  <c r="N12" i="45"/>
  <c r="M12" i="45"/>
  <c r="L12" i="45"/>
  <c r="K12" i="45"/>
  <c r="O11" i="45"/>
  <c r="N11" i="45"/>
  <c r="M11" i="45"/>
  <c r="L11" i="45"/>
  <c r="K11" i="45"/>
  <c r="O10" i="45"/>
  <c r="N10" i="45"/>
  <c r="M10" i="45"/>
  <c r="L10" i="45"/>
  <c r="K10" i="45"/>
  <c r="O9" i="45"/>
  <c r="N9" i="45"/>
  <c r="M9" i="45"/>
  <c r="L9" i="45"/>
  <c r="K9" i="45"/>
  <c r="O8" i="45"/>
  <c r="N8" i="45"/>
  <c r="M8" i="45"/>
  <c r="L8" i="45"/>
  <c r="K8" i="45"/>
  <c r="O7" i="45"/>
  <c r="N7" i="45"/>
  <c r="M7" i="45"/>
  <c r="L7" i="45"/>
  <c r="K7" i="45"/>
  <c r="O6" i="45"/>
  <c r="N6" i="45"/>
  <c r="M6" i="45"/>
  <c r="L6" i="45"/>
  <c r="K6" i="45"/>
  <c r="O5" i="45"/>
  <c r="N5" i="45"/>
  <c r="M5" i="45"/>
  <c r="L5" i="45"/>
  <c r="K5" i="45"/>
  <c r="O4" i="45"/>
  <c r="N4" i="45"/>
  <c r="M4" i="45"/>
  <c r="L4" i="45"/>
  <c r="K4" i="45"/>
  <c r="O3" i="45"/>
  <c r="N3" i="45"/>
  <c r="M3" i="45"/>
  <c r="L3" i="45"/>
  <c r="K3" i="45"/>
  <c r="O2" i="45"/>
  <c r="N2" i="45"/>
  <c r="M2" i="45"/>
  <c r="L2" i="45"/>
  <c r="K2" i="45"/>
  <c r="K2" i="12"/>
  <c r="Q28" i="45" l="1"/>
  <c r="Q22" i="45"/>
  <c r="P7" i="45"/>
  <c r="M198" i="45"/>
  <c r="Q38" i="45"/>
  <c r="M199" i="45"/>
  <c r="Q44" i="45"/>
  <c r="Q127" i="45"/>
  <c r="Q174" i="45"/>
  <c r="P37" i="45"/>
  <c r="P99" i="45"/>
  <c r="Q96" i="45"/>
  <c r="Q168" i="45"/>
  <c r="Q112" i="45"/>
  <c r="Q5" i="45"/>
  <c r="Q21" i="45"/>
  <c r="Q59" i="45"/>
  <c r="Q12" i="45"/>
  <c r="Q6" i="45"/>
  <c r="Q60" i="45"/>
  <c r="P29" i="45"/>
  <c r="Q47" i="45"/>
  <c r="Q15" i="45"/>
  <c r="P155" i="45"/>
  <c r="P133" i="45"/>
  <c r="Q180" i="45"/>
  <c r="P6" i="45"/>
  <c r="Q9" i="45"/>
  <c r="P9" i="45"/>
  <c r="P84" i="45"/>
  <c r="P124" i="45"/>
  <c r="Q134" i="45"/>
  <c r="Q156" i="45"/>
  <c r="Q41" i="45"/>
  <c r="Q102" i="45"/>
  <c r="Q35" i="45"/>
  <c r="P38" i="45"/>
  <c r="P131" i="45"/>
  <c r="P13" i="45"/>
  <c r="P20" i="45"/>
  <c r="P71" i="45"/>
  <c r="Q78" i="45"/>
  <c r="Q103" i="45"/>
  <c r="P125" i="45"/>
  <c r="Q143" i="45"/>
  <c r="Q71" i="45"/>
  <c r="Q118" i="45"/>
  <c r="Q30" i="45"/>
  <c r="Q11" i="45"/>
  <c r="Q24" i="45"/>
  <c r="Q65" i="45"/>
  <c r="P115" i="45"/>
  <c r="Q155" i="45"/>
  <c r="Q2" i="45"/>
  <c r="Q17" i="45"/>
  <c r="Q26" i="45"/>
  <c r="Q29" i="45"/>
  <c r="Q32" i="45"/>
  <c r="Q75" i="45"/>
  <c r="Q106" i="45"/>
  <c r="L109" i="45"/>
  <c r="Q109" i="45" s="1"/>
  <c r="Q131" i="45"/>
  <c r="P134" i="45"/>
  <c r="Q137" i="45"/>
  <c r="L140" i="45"/>
  <c r="P140" i="45" s="1"/>
  <c r="Q162" i="45"/>
  <c r="L165" i="45"/>
  <c r="P171" i="45"/>
  <c r="Q181" i="45"/>
  <c r="Q184" i="45"/>
  <c r="L187" i="45"/>
  <c r="Q187" i="45" s="1"/>
  <c r="L193" i="45"/>
  <c r="Q193" i="45" s="1"/>
  <c r="Q8" i="45"/>
  <c r="Q14" i="45"/>
  <c r="P23" i="45"/>
  <c r="Q66" i="45"/>
  <c r="Q72" i="45"/>
  <c r="Q97" i="45"/>
  <c r="P100" i="45"/>
  <c r="P103" i="45"/>
  <c r="Q125" i="45"/>
  <c r="Q128" i="45"/>
  <c r="P149" i="45"/>
  <c r="P156" i="45"/>
  <c r="Q159" i="45"/>
  <c r="Q175" i="45"/>
  <c r="L190" i="45"/>
  <c r="Q190" i="45" s="1"/>
  <c r="Q63" i="45"/>
  <c r="Q147" i="45"/>
  <c r="Q200" i="45"/>
  <c r="P11" i="45"/>
  <c r="L51" i="45"/>
  <c r="P51" i="45" s="1"/>
  <c r="L54" i="45"/>
  <c r="Q54" i="45" s="1"/>
  <c r="L57" i="45"/>
  <c r="Q57" i="45" s="1"/>
  <c r="L63" i="45"/>
  <c r="P75" i="45"/>
  <c r="L91" i="45"/>
  <c r="Q91" i="45" s="1"/>
  <c r="L94" i="45"/>
  <c r="L122" i="45"/>
  <c r="P122" i="45" s="1"/>
  <c r="L147" i="45"/>
  <c r="P147" i="45" s="1"/>
  <c r="L150" i="45"/>
  <c r="Q150" i="45" s="1"/>
  <c r="L153" i="45"/>
  <c r="Q153" i="45" s="1"/>
  <c r="P165" i="45"/>
  <c r="Q169" i="45"/>
  <c r="L172" i="45"/>
  <c r="P172" i="45" s="1"/>
  <c r="L200" i="45"/>
  <c r="P5" i="45"/>
  <c r="P36" i="45"/>
  <c r="L45" i="45"/>
  <c r="P45" i="45" s="1"/>
  <c r="L48" i="45"/>
  <c r="Q48" i="45" s="1"/>
  <c r="Q79" i="45"/>
  <c r="L82" i="45"/>
  <c r="P82" i="45" s="1"/>
  <c r="L85" i="45"/>
  <c r="L88" i="45"/>
  <c r="Q88" i="45" s="1"/>
  <c r="L113" i="45"/>
  <c r="Q113" i="45" s="1"/>
  <c r="L116" i="45"/>
  <c r="Q116" i="45" s="1"/>
  <c r="L119" i="45"/>
  <c r="Q119" i="45" s="1"/>
  <c r="L144" i="45"/>
  <c r="Q144" i="45" s="1"/>
  <c r="L169" i="45"/>
  <c r="P169" i="45" s="1"/>
  <c r="L197" i="45"/>
  <c r="Q197" i="45" s="1"/>
  <c r="P54" i="45"/>
  <c r="Q3" i="45"/>
  <c r="P12" i="45"/>
  <c r="Q18" i="45"/>
  <c r="Q27" i="45"/>
  <c r="Q33" i="45"/>
  <c r="P39" i="45"/>
  <c r="L42" i="45"/>
  <c r="P42" i="45" s="1"/>
  <c r="L79" i="45"/>
  <c r="Q100" i="45"/>
  <c r="L110" i="45"/>
  <c r="Q110" i="45" s="1"/>
  <c r="Q138" i="45"/>
  <c r="L141" i="45"/>
  <c r="Q141" i="45" s="1"/>
  <c r="P163" i="45"/>
  <c r="L166" i="45"/>
  <c r="Q166" i="45" s="1"/>
  <c r="L188" i="45"/>
  <c r="Q188" i="45" s="1"/>
  <c r="L194" i="45"/>
  <c r="Q194" i="45" s="1"/>
  <c r="L76" i="45"/>
  <c r="Q76" i="45" s="1"/>
  <c r="Q104" i="45"/>
  <c r="L107" i="45"/>
  <c r="P107" i="45" s="1"/>
  <c r="P132" i="45"/>
  <c r="L138" i="45"/>
  <c r="L163" i="45"/>
  <c r="L179" i="45"/>
  <c r="P179" i="45" s="1"/>
  <c r="L182" i="45"/>
  <c r="Q182" i="45" s="1"/>
  <c r="L185" i="45"/>
  <c r="Q185" i="45" s="1"/>
  <c r="L191" i="45"/>
  <c r="Q191" i="45" s="1"/>
  <c r="Q58" i="45"/>
  <c r="Q61" i="45"/>
  <c r="L67" i="45"/>
  <c r="Q67" i="45" s="1"/>
  <c r="L70" i="45"/>
  <c r="Q70" i="45" s="1"/>
  <c r="L73" i="45"/>
  <c r="Q73" i="45" s="1"/>
  <c r="Q95" i="45"/>
  <c r="L98" i="45"/>
  <c r="P98" i="45" s="1"/>
  <c r="L101" i="45"/>
  <c r="L104" i="45"/>
  <c r="L129" i="45"/>
  <c r="P129" i="45" s="1"/>
  <c r="L132" i="45"/>
  <c r="L135" i="45"/>
  <c r="P135" i="45" s="1"/>
  <c r="Q157" i="45"/>
  <c r="L160" i="45"/>
  <c r="Q160" i="45" s="1"/>
  <c r="L176" i="45"/>
  <c r="Q176" i="45" s="1"/>
  <c r="Q201" i="45"/>
  <c r="Q49" i="45"/>
  <c r="L58" i="45"/>
  <c r="L61" i="45"/>
  <c r="P61" i="45" s="1"/>
  <c r="L64" i="45"/>
  <c r="Q64" i="45" s="1"/>
  <c r="Q83" i="45"/>
  <c r="L92" i="45"/>
  <c r="Q92" i="45" s="1"/>
  <c r="L95" i="45"/>
  <c r="L123" i="45"/>
  <c r="P123" i="45" s="1"/>
  <c r="L126" i="45"/>
  <c r="Q126" i="45" s="1"/>
  <c r="Q145" i="45"/>
  <c r="P148" i="45"/>
  <c r="P151" i="45"/>
  <c r="L154" i="45"/>
  <c r="Q154" i="45" s="1"/>
  <c r="L157" i="45"/>
  <c r="P157" i="45" s="1"/>
  <c r="L173" i="45"/>
  <c r="Q173" i="45" s="1"/>
  <c r="L201" i="45"/>
  <c r="Q94" i="45"/>
  <c r="P21" i="45"/>
  <c r="L49" i="45"/>
  <c r="L52" i="45"/>
  <c r="P52" i="45" s="1"/>
  <c r="L55" i="45"/>
  <c r="Q55" i="45" s="1"/>
  <c r="L83" i="45"/>
  <c r="P83" i="45" s="1"/>
  <c r="L86" i="45"/>
  <c r="Q86" i="45" s="1"/>
  <c r="L89" i="45"/>
  <c r="Q89" i="45" s="1"/>
  <c r="Q111" i="45"/>
  <c r="L114" i="45"/>
  <c r="P114" i="45" s="1"/>
  <c r="L117" i="45"/>
  <c r="Q117" i="45" s="1"/>
  <c r="L120" i="45"/>
  <c r="P120" i="45" s="1"/>
  <c r="L145" i="45"/>
  <c r="L148" i="45"/>
  <c r="L151" i="45"/>
  <c r="L170" i="45"/>
  <c r="Q170" i="45" s="1"/>
  <c r="Q195" i="45"/>
  <c r="L198" i="45"/>
  <c r="Q198" i="45" s="1"/>
  <c r="P4" i="45"/>
  <c r="Q19" i="45"/>
  <c r="Q34" i="45"/>
  <c r="Q40" i="45"/>
  <c r="L43" i="45"/>
  <c r="Q43" i="45" s="1"/>
  <c r="L46" i="45"/>
  <c r="Q46" i="45" s="1"/>
  <c r="Q77" i="45"/>
  <c r="L80" i="45"/>
  <c r="Q80" i="45" s="1"/>
  <c r="P92" i="45"/>
  <c r="Q101" i="45"/>
  <c r="L111" i="45"/>
  <c r="L142" i="45"/>
  <c r="Q142" i="45" s="1"/>
  <c r="L167" i="45"/>
  <c r="Q167" i="45" s="1"/>
  <c r="Q192" i="45"/>
  <c r="L195" i="45"/>
  <c r="P195" i="45" s="1"/>
  <c r="Q165" i="45"/>
  <c r="Q10" i="45"/>
  <c r="Q13" i="45"/>
  <c r="Q16" i="45"/>
  <c r="P22" i="45"/>
  <c r="Q25" i="45"/>
  <c r="Q31" i="45"/>
  <c r="P68" i="45"/>
  <c r="Q74" i="45"/>
  <c r="L77" i="45"/>
  <c r="P77" i="45" s="1"/>
  <c r="Q99" i="45"/>
  <c r="P102" i="45"/>
  <c r="Q105" i="45"/>
  <c r="L108" i="45"/>
  <c r="P108" i="45" s="1"/>
  <c r="Q130" i="45"/>
  <c r="Q133" i="45"/>
  <c r="Q136" i="45"/>
  <c r="L139" i="45"/>
  <c r="P139" i="45" s="1"/>
  <c r="Q161" i="45"/>
  <c r="L164" i="45"/>
  <c r="Q164" i="45" s="1"/>
  <c r="Q177" i="45"/>
  <c r="P183" i="45"/>
  <c r="L186" i="45"/>
  <c r="P186" i="45" s="1"/>
  <c r="L189" i="45"/>
  <c r="P189" i="45" s="1"/>
  <c r="Q50" i="45"/>
  <c r="P53" i="45"/>
  <c r="Q56" i="45"/>
  <c r="Q62" i="45"/>
  <c r="Q90" i="45"/>
  <c r="Q93" i="45"/>
  <c r="Q115" i="45"/>
  <c r="P118" i="45"/>
  <c r="Q121" i="45"/>
  <c r="Q146" i="45"/>
  <c r="Q149" i="45"/>
  <c r="Q152" i="45"/>
  <c r="Q171" i="45"/>
  <c r="P199" i="45"/>
  <c r="P196" i="45"/>
  <c r="Q199" i="45"/>
  <c r="Q135" i="45"/>
  <c r="Q23" i="45"/>
  <c r="P44" i="45"/>
  <c r="P59" i="45"/>
  <c r="Q178" i="45"/>
  <c r="Q20" i="45"/>
  <c r="Q53" i="45"/>
  <c r="Q68" i="45"/>
  <c r="P187" i="45"/>
  <c r="Q196" i="45"/>
  <c r="P35" i="45"/>
  <c r="Q132" i="45"/>
  <c r="P154" i="45"/>
  <c r="Q163" i="45"/>
  <c r="Q151" i="45"/>
  <c r="P181" i="45"/>
  <c r="Q172" i="45"/>
  <c r="P3" i="45"/>
  <c r="P60" i="45"/>
  <c r="P27" i="45"/>
  <c r="Q69" i="45"/>
  <c r="Q84" i="45"/>
  <c r="P93" i="45"/>
  <c r="Q148" i="45"/>
  <c r="Q179" i="45"/>
  <c r="Q36" i="45"/>
  <c r="Q124" i="45"/>
  <c r="Q7" i="45"/>
  <c r="Q4" i="45"/>
  <c r="P76" i="45"/>
  <c r="P109" i="45"/>
  <c r="P173" i="45"/>
  <c r="P43" i="45"/>
  <c r="Q85" i="45"/>
  <c r="P180" i="45"/>
  <c r="Q183" i="45"/>
  <c r="P19" i="45"/>
  <c r="P28" i="45"/>
  <c r="Q37" i="45"/>
  <c r="Q52" i="45"/>
  <c r="P67" i="45"/>
  <c r="P14" i="45"/>
  <c r="P30" i="45"/>
  <c r="P62" i="45"/>
  <c r="P78" i="45"/>
  <c r="P94" i="45"/>
  <c r="P158" i="45"/>
  <c r="P174" i="45"/>
  <c r="P190" i="45"/>
  <c r="P85" i="45"/>
  <c r="P101" i="45"/>
  <c r="P10" i="45"/>
  <c r="P26" i="45"/>
  <c r="P58" i="45"/>
  <c r="P74" i="45"/>
  <c r="P90" i="45"/>
  <c r="P106" i="45"/>
  <c r="P138" i="45"/>
  <c r="P17" i="45"/>
  <c r="P33" i="45"/>
  <c r="P49" i="45"/>
  <c r="P65" i="45"/>
  <c r="P81" i="45"/>
  <c r="P97" i="45"/>
  <c r="P113" i="45"/>
  <c r="P145" i="45"/>
  <c r="P161" i="45"/>
  <c r="P177" i="45"/>
  <c r="P193" i="45"/>
  <c r="P8" i="45"/>
  <c r="P24" i="45"/>
  <c r="P40" i="45"/>
  <c r="P56" i="45"/>
  <c r="P72" i="45"/>
  <c r="P88" i="45"/>
  <c r="P104" i="45"/>
  <c r="P136" i="45"/>
  <c r="P152" i="45"/>
  <c r="P168" i="45"/>
  <c r="P184" i="45"/>
  <c r="P200" i="45"/>
  <c r="P15" i="45"/>
  <c r="P31" i="45"/>
  <c r="P47" i="45"/>
  <c r="P63" i="45"/>
  <c r="P79" i="45"/>
  <c r="P95" i="45"/>
  <c r="P111" i="45"/>
  <c r="P127" i="45"/>
  <c r="P143" i="45"/>
  <c r="P159" i="45"/>
  <c r="P175" i="45"/>
  <c r="P2" i="45"/>
  <c r="P18" i="45"/>
  <c r="P34" i="45"/>
  <c r="P50" i="45"/>
  <c r="P66" i="45"/>
  <c r="P130" i="45"/>
  <c r="P146" i="45"/>
  <c r="P162" i="45"/>
  <c r="P178" i="45"/>
  <c r="P194" i="45"/>
  <c r="P25" i="45"/>
  <c r="P41" i="45"/>
  <c r="P57" i="45"/>
  <c r="P73" i="45"/>
  <c r="P105" i="45"/>
  <c r="P121" i="45"/>
  <c r="P137" i="45"/>
  <c r="P153" i="45"/>
  <c r="P201" i="45"/>
  <c r="P16" i="45"/>
  <c r="P32" i="45"/>
  <c r="P48" i="45"/>
  <c r="P64" i="45"/>
  <c r="P80" i="45"/>
  <c r="P96" i="45"/>
  <c r="P112" i="45"/>
  <c r="P128" i="45"/>
  <c r="P144" i="45"/>
  <c r="P192" i="45"/>
  <c r="P46" i="45" l="1"/>
  <c r="P197" i="45"/>
  <c r="Q120" i="45"/>
  <c r="P91" i="45"/>
  <c r="P150" i="45"/>
  <c r="P185" i="45"/>
  <c r="P119" i="45"/>
  <c r="Q189" i="45"/>
  <c r="P86" i="45"/>
  <c r="Q186" i="45"/>
  <c r="P160" i="45"/>
  <c r="P191" i="45"/>
  <c r="P110" i="45"/>
  <c r="P164" i="45"/>
  <c r="P89" i="45"/>
  <c r="P117" i="45"/>
  <c r="Q140" i="45"/>
  <c r="P55" i="45"/>
  <c r="P182" i="45"/>
  <c r="Q129" i="45"/>
  <c r="P116" i="45"/>
  <c r="Q139" i="45"/>
  <c r="P167" i="45"/>
  <c r="Q42" i="45"/>
  <c r="P170" i="45"/>
  <c r="P142" i="45"/>
  <c r="P141" i="45"/>
  <c r="Q114" i="45"/>
  <c r="Q98" i="45"/>
  <c r="Q107" i="45"/>
  <c r="P188" i="45"/>
  <c r="P202" i="45" s="1"/>
  <c r="Q122" i="45"/>
  <c r="Q108" i="45"/>
  <c r="P166" i="45"/>
  <c r="Q82" i="45"/>
  <c r="Q51" i="45"/>
  <c r="P70" i="45"/>
  <c r="P126" i="45"/>
  <c r="P198" i="45"/>
  <c r="P176" i="45"/>
  <c r="Q123" i="45"/>
  <c r="Q45" i="45"/>
  <c r="K25" i="40" l="1"/>
  <c r="L25" i="40"/>
  <c r="M25" i="40"/>
  <c r="N25" i="40"/>
  <c r="Q25" i="40" s="1"/>
  <c r="O25" i="40"/>
  <c r="P25" i="40"/>
  <c r="K26" i="40"/>
  <c r="L26" i="40"/>
  <c r="M26" i="40"/>
  <c r="N26" i="40"/>
  <c r="O26" i="40"/>
  <c r="P26" i="40"/>
  <c r="Q26" i="40"/>
  <c r="K27" i="40"/>
  <c r="P27" i="40" s="1"/>
  <c r="L27" i="40"/>
  <c r="M27" i="40"/>
  <c r="N27" i="40"/>
  <c r="O27" i="40"/>
  <c r="K28" i="40"/>
  <c r="P28" i="40" s="1"/>
  <c r="L28" i="40"/>
  <c r="M28" i="40"/>
  <c r="N28" i="40"/>
  <c r="O28" i="40"/>
  <c r="K29" i="40"/>
  <c r="P29" i="40" s="1"/>
  <c r="L29" i="40"/>
  <c r="M29" i="40"/>
  <c r="N29" i="40"/>
  <c r="O29" i="40"/>
  <c r="K30" i="40"/>
  <c r="P30" i="40" s="1"/>
  <c r="L30" i="40"/>
  <c r="M30" i="40"/>
  <c r="N30" i="40"/>
  <c r="O30" i="40"/>
  <c r="K31" i="40"/>
  <c r="Q31" i="40" s="1"/>
  <c r="L31" i="40"/>
  <c r="M31" i="40"/>
  <c r="N31" i="40"/>
  <c r="O31" i="40"/>
  <c r="P31" i="40"/>
  <c r="K32" i="40"/>
  <c r="L32" i="40"/>
  <c r="M32" i="40"/>
  <c r="P32" i="40" s="1"/>
  <c r="N32" i="40"/>
  <c r="O32" i="40"/>
  <c r="K33" i="40"/>
  <c r="L33" i="40"/>
  <c r="M33" i="40"/>
  <c r="N33" i="40"/>
  <c r="O33" i="40"/>
  <c r="P33" i="40"/>
  <c r="Q33" i="40"/>
  <c r="K34" i="40"/>
  <c r="P34" i="40" s="1"/>
  <c r="L34" i="40"/>
  <c r="M34" i="40"/>
  <c r="N34" i="40"/>
  <c r="O34" i="40"/>
  <c r="K35" i="40"/>
  <c r="P35" i="40" s="1"/>
  <c r="L35" i="40"/>
  <c r="M35" i="40"/>
  <c r="N35" i="40"/>
  <c r="O35" i="40"/>
  <c r="K36" i="40"/>
  <c r="P36" i="40" s="1"/>
  <c r="L36" i="40"/>
  <c r="M36" i="40"/>
  <c r="N36" i="40"/>
  <c r="O36" i="40"/>
  <c r="K37" i="40"/>
  <c r="Q37" i="40" s="1"/>
  <c r="L37" i="40"/>
  <c r="P37" i="40" s="1"/>
  <c r="M37" i="40"/>
  <c r="N37" i="40"/>
  <c r="O37" i="40"/>
  <c r="K38" i="40"/>
  <c r="P38" i="40" s="1"/>
  <c r="L38" i="40"/>
  <c r="M38" i="40"/>
  <c r="N38" i="40"/>
  <c r="O38" i="40"/>
  <c r="K39" i="40"/>
  <c r="L39" i="40"/>
  <c r="P39" i="40" s="1"/>
  <c r="M39" i="40"/>
  <c r="N39" i="40"/>
  <c r="O39" i="40"/>
  <c r="K40" i="40"/>
  <c r="L40" i="40"/>
  <c r="M40" i="40"/>
  <c r="N40" i="40"/>
  <c r="O40" i="40"/>
  <c r="P40" i="40" s="1"/>
  <c r="Q40" i="40"/>
  <c r="K41" i="40"/>
  <c r="L41" i="40"/>
  <c r="M41" i="40"/>
  <c r="N41" i="40"/>
  <c r="Q41" i="40" s="1"/>
  <c r="O41" i="40"/>
  <c r="P41" i="40"/>
  <c r="K42" i="40"/>
  <c r="L42" i="40"/>
  <c r="M42" i="40"/>
  <c r="N42" i="40"/>
  <c r="O42" i="40"/>
  <c r="P42" i="40"/>
  <c r="Q42" i="40"/>
  <c r="K43" i="40"/>
  <c r="P43" i="40" s="1"/>
  <c r="L43" i="40"/>
  <c r="M43" i="40"/>
  <c r="N43" i="40"/>
  <c r="O43" i="40"/>
  <c r="K44" i="40"/>
  <c r="P44" i="40" s="1"/>
  <c r="L44" i="40"/>
  <c r="M44" i="40"/>
  <c r="N44" i="40"/>
  <c r="O44" i="40"/>
  <c r="K45" i="40"/>
  <c r="P45" i="40" s="1"/>
  <c r="L45" i="40"/>
  <c r="M45" i="40"/>
  <c r="N45" i="40"/>
  <c r="O45" i="40"/>
  <c r="K46" i="40"/>
  <c r="P46" i="40" s="1"/>
  <c r="L46" i="40"/>
  <c r="M46" i="40"/>
  <c r="N46" i="40"/>
  <c r="O46" i="40"/>
  <c r="K47" i="40"/>
  <c r="L47" i="40"/>
  <c r="Q47" i="40" s="1"/>
  <c r="M47" i="40"/>
  <c r="N47" i="40"/>
  <c r="O47" i="40"/>
  <c r="P47" i="40"/>
  <c r="K48" i="40"/>
  <c r="L48" i="40"/>
  <c r="M48" i="40"/>
  <c r="P48" i="40" s="1"/>
  <c r="N48" i="40"/>
  <c r="O48" i="40"/>
  <c r="K49" i="40"/>
  <c r="L49" i="40"/>
  <c r="M49" i="40"/>
  <c r="N49" i="40"/>
  <c r="O49" i="40"/>
  <c r="P49" i="40"/>
  <c r="Q49" i="40"/>
  <c r="K50" i="40"/>
  <c r="P50" i="40" s="1"/>
  <c r="L50" i="40"/>
  <c r="M50" i="40"/>
  <c r="N50" i="40"/>
  <c r="O50" i="40"/>
  <c r="K51" i="40"/>
  <c r="P51" i="40" s="1"/>
  <c r="L51" i="40"/>
  <c r="M51" i="40"/>
  <c r="N51" i="40"/>
  <c r="O51" i="40"/>
  <c r="Q51" i="40"/>
  <c r="K52" i="40"/>
  <c r="P52" i="40" s="1"/>
  <c r="L52" i="40"/>
  <c r="M52" i="40"/>
  <c r="N52" i="40"/>
  <c r="O52" i="40"/>
  <c r="K53" i="40"/>
  <c r="Q53" i="40" s="1"/>
  <c r="L53" i="40"/>
  <c r="P53" i="40" s="1"/>
  <c r="M53" i="40"/>
  <c r="N53" i="40"/>
  <c r="O53" i="40"/>
  <c r="K54" i="40"/>
  <c r="L54" i="40"/>
  <c r="P54" i="40" s="1"/>
  <c r="M54" i="40"/>
  <c r="N54" i="40"/>
  <c r="O54" i="40"/>
  <c r="K55" i="40"/>
  <c r="L55" i="40"/>
  <c r="P55" i="40" s="1"/>
  <c r="M55" i="40"/>
  <c r="N55" i="40"/>
  <c r="O55" i="40"/>
  <c r="K56" i="40"/>
  <c r="L56" i="40"/>
  <c r="M56" i="40"/>
  <c r="N56" i="40"/>
  <c r="O56" i="40"/>
  <c r="P56" i="40"/>
  <c r="Q56" i="40"/>
  <c r="K57" i="40"/>
  <c r="L57" i="40"/>
  <c r="M57" i="40"/>
  <c r="N57" i="40"/>
  <c r="Q57" i="40" s="1"/>
  <c r="O57" i="40"/>
  <c r="P57" i="40"/>
  <c r="K58" i="40"/>
  <c r="L58" i="40"/>
  <c r="M58" i="40"/>
  <c r="N58" i="40"/>
  <c r="O58" i="40"/>
  <c r="P58" i="40"/>
  <c r="Q58" i="40"/>
  <c r="K59" i="40"/>
  <c r="P59" i="40" s="1"/>
  <c r="L59" i="40"/>
  <c r="M59" i="40"/>
  <c r="N59" i="40"/>
  <c r="O59" i="40"/>
  <c r="K60" i="40"/>
  <c r="P60" i="40" s="1"/>
  <c r="L60" i="40"/>
  <c r="M60" i="40"/>
  <c r="N60" i="40"/>
  <c r="O60" i="40"/>
  <c r="K61" i="40"/>
  <c r="P61" i="40" s="1"/>
  <c r="L61" i="40"/>
  <c r="M61" i="40"/>
  <c r="N61" i="40"/>
  <c r="O61" i="40"/>
  <c r="K62" i="40"/>
  <c r="P62" i="40" s="1"/>
  <c r="L62" i="40"/>
  <c r="M62" i="40"/>
  <c r="N62" i="40"/>
  <c r="O62" i="40"/>
  <c r="K63" i="40"/>
  <c r="L63" i="40"/>
  <c r="M63" i="40"/>
  <c r="Q63" i="40" s="1"/>
  <c r="N63" i="40"/>
  <c r="O63" i="40"/>
  <c r="P63" i="40"/>
  <c r="O121" i="40"/>
  <c r="N121" i="40"/>
  <c r="M121" i="40"/>
  <c r="L121" i="40"/>
  <c r="K121" i="40"/>
  <c r="Q121" i="40" s="1"/>
  <c r="O120" i="40"/>
  <c r="N120" i="40"/>
  <c r="M120" i="40"/>
  <c r="L120" i="40"/>
  <c r="K120" i="40"/>
  <c r="O119" i="40"/>
  <c r="N119" i="40"/>
  <c r="M119" i="40"/>
  <c r="L119" i="40"/>
  <c r="K119" i="40"/>
  <c r="O118" i="40"/>
  <c r="N118" i="40"/>
  <c r="M118" i="40"/>
  <c r="L118" i="40"/>
  <c r="K118" i="40"/>
  <c r="O117" i="40"/>
  <c r="N117" i="40"/>
  <c r="M117" i="40"/>
  <c r="L117" i="40"/>
  <c r="K117" i="40"/>
  <c r="O116" i="40"/>
  <c r="N116" i="40"/>
  <c r="M116" i="40"/>
  <c r="L116" i="40"/>
  <c r="K116" i="40"/>
  <c r="Q116" i="40" s="1"/>
  <c r="O115" i="40"/>
  <c r="N115" i="40"/>
  <c r="M115" i="40"/>
  <c r="L115" i="40"/>
  <c r="K115" i="40"/>
  <c r="P115" i="40" s="1"/>
  <c r="O114" i="40"/>
  <c r="N114" i="40"/>
  <c r="M114" i="40"/>
  <c r="L114" i="40"/>
  <c r="K114" i="40"/>
  <c r="O113" i="40"/>
  <c r="N113" i="40"/>
  <c r="M113" i="40"/>
  <c r="L113" i="40"/>
  <c r="K113" i="40"/>
  <c r="O112" i="40"/>
  <c r="N112" i="40"/>
  <c r="M112" i="40"/>
  <c r="L112" i="40"/>
  <c r="K112" i="40"/>
  <c r="O111" i="40"/>
  <c r="N111" i="40"/>
  <c r="M111" i="40"/>
  <c r="L111" i="40"/>
  <c r="K111" i="40"/>
  <c r="O110" i="40"/>
  <c r="N110" i="40"/>
  <c r="M110" i="40"/>
  <c r="L110" i="40"/>
  <c r="K110" i="40"/>
  <c r="O109" i="40"/>
  <c r="N109" i="40"/>
  <c r="M109" i="40"/>
  <c r="L109" i="40"/>
  <c r="K109" i="40"/>
  <c r="O108" i="40"/>
  <c r="N108" i="40"/>
  <c r="P108" i="40" s="1"/>
  <c r="M108" i="40"/>
  <c r="L108" i="40"/>
  <c r="K108" i="40"/>
  <c r="Q108" i="40" s="1"/>
  <c r="O107" i="40"/>
  <c r="N107" i="40"/>
  <c r="Q107" i="40" s="1"/>
  <c r="M107" i="40"/>
  <c r="L107" i="40"/>
  <c r="K107" i="40"/>
  <c r="O106" i="40"/>
  <c r="N106" i="40"/>
  <c r="M106" i="40"/>
  <c r="L106" i="40"/>
  <c r="K106" i="40"/>
  <c r="O105" i="40"/>
  <c r="N105" i="40"/>
  <c r="M105" i="40"/>
  <c r="L105" i="40"/>
  <c r="K105" i="40"/>
  <c r="O104" i="40"/>
  <c r="N104" i="40"/>
  <c r="M104" i="40"/>
  <c r="L104" i="40"/>
  <c r="K104" i="40"/>
  <c r="O103" i="40"/>
  <c r="N103" i="40"/>
  <c r="M103" i="40"/>
  <c r="L103" i="40"/>
  <c r="K103" i="40"/>
  <c r="O102" i="40"/>
  <c r="N102" i="40"/>
  <c r="M102" i="40"/>
  <c r="L102" i="40"/>
  <c r="K102" i="40"/>
  <c r="O101" i="40"/>
  <c r="N101" i="40"/>
  <c r="M101" i="40"/>
  <c r="L101" i="40"/>
  <c r="K101" i="40"/>
  <c r="Q101" i="40" s="1"/>
  <c r="O100" i="40"/>
  <c r="N100" i="40"/>
  <c r="M100" i="40"/>
  <c r="P100" i="40" s="1"/>
  <c r="L100" i="40"/>
  <c r="K100" i="40"/>
  <c r="Q100" i="40" s="1"/>
  <c r="O99" i="40"/>
  <c r="N99" i="40"/>
  <c r="M99" i="40"/>
  <c r="L99" i="40"/>
  <c r="K99" i="40"/>
  <c r="O98" i="40"/>
  <c r="N98" i="40"/>
  <c r="M98" i="40"/>
  <c r="L98" i="40"/>
  <c r="K98" i="40"/>
  <c r="O97" i="40"/>
  <c r="N97" i="40"/>
  <c r="M97" i="40"/>
  <c r="L97" i="40"/>
  <c r="K97" i="40"/>
  <c r="Q97" i="40" s="1"/>
  <c r="O96" i="40"/>
  <c r="N96" i="40"/>
  <c r="M96" i="40"/>
  <c r="L96" i="40"/>
  <c r="K96" i="40"/>
  <c r="O95" i="40"/>
  <c r="N95" i="40"/>
  <c r="M95" i="40"/>
  <c r="L95" i="40"/>
  <c r="K95" i="40"/>
  <c r="O94" i="40"/>
  <c r="N94" i="40"/>
  <c r="M94" i="40"/>
  <c r="L94" i="40"/>
  <c r="K94" i="40"/>
  <c r="Q94" i="40" s="1"/>
  <c r="O201" i="40"/>
  <c r="N201" i="40"/>
  <c r="M201" i="40"/>
  <c r="L201" i="40"/>
  <c r="P201" i="40" s="1"/>
  <c r="K201" i="40"/>
  <c r="O93" i="40"/>
  <c r="N93" i="40"/>
  <c r="M93" i="40"/>
  <c r="L93" i="40"/>
  <c r="K93" i="40"/>
  <c r="Q93" i="40" s="1"/>
  <c r="O92" i="40"/>
  <c r="N92" i="40"/>
  <c r="M92" i="40"/>
  <c r="L92" i="40"/>
  <c r="K92" i="40"/>
  <c r="O91" i="40"/>
  <c r="N91" i="40"/>
  <c r="M91" i="40"/>
  <c r="L91" i="40"/>
  <c r="Q91" i="40" s="1"/>
  <c r="K91" i="40"/>
  <c r="O90" i="40"/>
  <c r="N90" i="40"/>
  <c r="M90" i="40"/>
  <c r="L90" i="40"/>
  <c r="K90" i="40"/>
  <c r="O89" i="40"/>
  <c r="N89" i="40"/>
  <c r="M89" i="40"/>
  <c r="L89" i="40"/>
  <c r="K89" i="40"/>
  <c r="O88" i="40"/>
  <c r="N88" i="40"/>
  <c r="M88" i="40"/>
  <c r="L88" i="40"/>
  <c r="K88" i="40"/>
  <c r="O87" i="40"/>
  <c r="N87" i="40"/>
  <c r="M87" i="40"/>
  <c r="L87" i="40"/>
  <c r="K87" i="40"/>
  <c r="O200" i="40"/>
  <c r="N200" i="40"/>
  <c r="M200" i="40"/>
  <c r="L200" i="40"/>
  <c r="K200" i="40"/>
  <c r="Q200" i="40" s="1"/>
  <c r="O86" i="40"/>
  <c r="N86" i="40"/>
  <c r="M86" i="40"/>
  <c r="Q86" i="40" s="1"/>
  <c r="L86" i="40"/>
  <c r="K86" i="40"/>
  <c r="O199" i="40"/>
  <c r="N199" i="40"/>
  <c r="M199" i="40"/>
  <c r="L199" i="40"/>
  <c r="K199" i="40"/>
  <c r="O198" i="40"/>
  <c r="N198" i="40"/>
  <c r="M198" i="40"/>
  <c r="L198" i="40"/>
  <c r="K198" i="40"/>
  <c r="O197" i="40"/>
  <c r="N197" i="40"/>
  <c r="M197" i="40"/>
  <c r="L197" i="40"/>
  <c r="K197" i="40"/>
  <c r="P197" i="40" s="1"/>
  <c r="O196" i="40"/>
  <c r="N196" i="40"/>
  <c r="M196" i="40"/>
  <c r="L196" i="40"/>
  <c r="K196" i="40"/>
  <c r="O195" i="40"/>
  <c r="N195" i="40"/>
  <c r="M195" i="40"/>
  <c r="L195" i="40"/>
  <c r="K195" i="40"/>
  <c r="Q195" i="40" s="1"/>
  <c r="O194" i="40"/>
  <c r="N194" i="40"/>
  <c r="M194" i="40"/>
  <c r="L194" i="40"/>
  <c r="K194" i="40"/>
  <c r="Q194" i="40" s="1"/>
  <c r="O193" i="40"/>
  <c r="N193" i="40"/>
  <c r="M193" i="40"/>
  <c r="L193" i="40"/>
  <c r="K193" i="40"/>
  <c r="O192" i="40"/>
  <c r="N192" i="40"/>
  <c r="M192" i="40"/>
  <c r="L192" i="40"/>
  <c r="K192" i="40"/>
  <c r="O191" i="40"/>
  <c r="N191" i="40"/>
  <c r="M191" i="40"/>
  <c r="L191" i="40"/>
  <c r="K191" i="40"/>
  <c r="Q191" i="40" s="1"/>
  <c r="O190" i="40"/>
  <c r="N190" i="40"/>
  <c r="M190" i="40"/>
  <c r="L190" i="40"/>
  <c r="Q190" i="40" s="1"/>
  <c r="K190" i="40"/>
  <c r="O189" i="40"/>
  <c r="N189" i="40"/>
  <c r="M189" i="40"/>
  <c r="L189" i="40"/>
  <c r="K189" i="40"/>
  <c r="Q189" i="40" s="1"/>
  <c r="O188" i="40"/>
  <c r="N188" i="40"/>
  <c r="M188" i="40"/>
  <c r="L188" i="40"/>
  <c r="K188" i="40"/>
  <c r="Q187" i="40"/>
  <c r="O187" i="40"/>
  <c r="N187" i="40"/>
  <c r="M187" i="40"/>
  <c r="L187" i="40"/>
  <c r="P187" i="40" s="1"/>
  <c r="K187" i="40"/>
  <c r="O186" i="40"/>
  <c r="N186" i="40"/>
  <c r="M186" i="40"/>
  <c r="L186" i="40"/>
  <c r="K186" i="40"/>
  <c r="Q186" i="40" s="1"/>
  <c r="O185" i="40"/>
  <c r="N185" i="40"/>
  <c r="M185" i="40"/>
  <c r="L185" i="40"/>
  <c r="Q185" i="40" s="1"/>
  <c r="K185" i="40"/>
  <c r="P185" i="40" s="1"/>
  <c r="O184" i="40"/>
  <c r="N184" i="40"/>
  <c r="M184" i="40"/>
  <c r="L184" i="40"/>
  <c r="K184" i="40"/>
  <c r="O183" i="40"/>
  <c r="N183" i="40"/>
  <c r="M183" i="40"/>
  <c r="L183" i="40"/>
  <c r="K183" i="40"/>
  <c r="O182" i="40"/>
  <c r="N182" i="40"/>
  <c r="M182" i="40"/>
  <c r="L182" i="40"/>
  <c r="K182" i="40"/>
  <c r="Q182" i="40" s="1"/>
  <c r="O181" i="40"/>
  <c r="N181" i="40"/>
  <c r="M181" i="40"/>
  <c r="L181" i="40"/>
  <c r="Q181" i="40" s="1"/>
  <c r="K181" i="40"/>
  <c r="O180" i="40"/>
  <c r="N180" i="40"/>
  <c r="M180" i="40"/>
  <c r="L180" i="40"/>
  <c r="K180" i="40"/>
  <c r="O179" i="40"/>
  <c r="N179" i="40"/>
  <c r="M179" i="40"/>
  <c r="L179" i="40"/>
  <c r="K179" i="40"/>
  <c r="Q178" i="40"/>
  <c r="O178" i="40"/>
  <c r="N178" i="40"/>
  <c r="M178" i="40"/>
  <c r="L178" i="40"/>
  <c r="K178" i="40"/>
  <c r="P178" i="40" s="1"/>
  <c r="O177" i="40"/>
  <c r="N177" i="40"/>
  <c r="M177" i="40"/>
  <c r="L177" i="40"/>
  <c r="K177" i="40"/>
  <c r="O176" i="40"/>
  <c r="N176" i="40"/>
  <c r="M176" i="40"/>
  <c r="L176" i="40"/>
  <c r="K176" i="40"/>
  <c r="Q176" i="40" s="1"/>
  <c r="O175" i="40"/>
  <c r="N175" i="40"/>
  <c r="M175" i="40"/>
  <c r="L175" i="40"/>
  <c r="K175" i="40"/>
  <c r="O174" i="40"/>
  <c r="N174" i="40"/>
  <c r="M174" i="40"/>
  <c r="L174" i="40"/>
  <c r="K174" i="40"/>
  <c r="O173" i="40"/>
  <c r="N173" i="40"/>
  <c r="M173" i="40"/>
  <c r="L173" i="40"/>
  <c r="K173" i="40"/>
  <c r="O172" i="40"/>
  <c r="N172" i="40"/>
  <c r="M172" i="40"/>
  <c r="L172" i="40"/>
  <c r="K172" i="40"/>
  <c r="O171" i="40"/>
  <c r="N171" i="40"/>
  <c r="M171" i="40"/>
  <c r="L171" i="40"/>
  <c r="K171" i="40"/>
  <c r="Q171" i="40" s="1"/>
  <c r="O170" i="40"/>
  <c r="N170" i="40"/>
  <c r="M170" i="40"/>
  <c r="L170" i="40"/>
  <c r="K170" i="40"/>
  <c r="Q169" i="40"/>
  <c r="O169" i="40"/>
  <c r="N169" i="40"/>
  <c r="M169" i="40"/>
  <c r="L169" i="40"/>
  <c r="K169" i="40"/>
  <c r="P169" i="40" s="1"/>
  <c r="O168" i="40"/>
  <c r="N168" i="40"/>
  <c r="M168" i="40"/>
  <c r="L168" i="40"/>
  <c r="Q168" i="40" s="1"/>
  <c r="K168" i="40"/>
  <c r="O167" i="40"/>
  <c r="N167" i="40"/>
  <c r="M167" i="40"/>
  <c r="L167" i="40"/>
  <c r="K167" i="40"/>
  <c r="P167" i="40" s="1"/>
  <c r="O166" i="40"/>
  <c r="N166" i="40"/>
  <c r="M166" i="40"/>
  <c r="L166" i="40"/>
  <c r="K166" i="40"/>
  <c r="O165" i="40"/>
  <c r="N165" i="40"/>
  <c r="M165" i="40"/>
  <c r="L165" i="40"/>
  <c r="K165" i="40"/>
  <c r="P165" i="40" s="1"/>
  <c r="O164" i="40"/>
  <c r="N164" i="40"/>
  <c r="M164" i="40"/>
  <c r="L164" i="40"/>
  <c r="K164" i="40"/>
  <c r="O163" i="40"/>
  <c r="N163" i="40"/>
  <c r="M163" i="40"/>
  <c r="L163" i="40"/>
  <c r="K163" i="40"/>
  <c r="O162" i="40"/>
  <c r="N162" i="40"/>
  <c r="M162" i="40"/>
  <c r="L162" i="40"/>
  <c r="K162" i="40"/>
  <c r="Q162" i="40" s="1"/>
  <c r="O161" i="40"/>
  <c r="N161" i="40"/>
  <c r="M161" i="40"/>
  <c r="L161" i="40"/>
  <c r="K161" i="40"/>
  <c r="Q161" i="40" s="1"/>
  <c r="O160" i="40"/>
  <c r="N160" i="40"/>
  <c r="M160" i="40"/>
  <c r="L160" i="40"/>
  <c r="K160" i="40"/>
  <c r="O159" i="40"/>
  <c r="N159" i="40"/>
  <c r="M159" i="40"/>
  <c r="L159" i="40"/>
  <c r="K159" i="40"/>
  <c r="Q159" i="40" s="1"/>
  <c r="O158" i="40"/>
  <c r="N158" i="40"/>
  <c r="M158" i="40"/>
  <c r="L158" i="40"/>
  <c r="K158" i="40"/>
  <c r="O157" i="40"/>
  <c r="N157" i="40"/>
  <c r="M157" i="40"/>
  <c r="L157" i="40"/>
  <c r="K157" i="40"/>
  <c r="O156" i="40"/>
  <c r="N156" i="40"/>
  <c r="M156" i="40"/>
  <c r="L156" i="40"/>
  <c r="K156" i="40"/>
  <c r="Q156" i="40" s="1"/>
  <c r="Q155" i="40"/>
  <c r="O155" i="40"/>
  <c r="N155" i="40"/>
  <c r="M155" i="40"/>
  <c r="L155" i="40"/>
  <c r="K155" i="40"/>
  <c r="O154" i="40"/>
  <c r="N154" i="40"/>
  <c r="M154" i="40"/>
  <c r="L154" i="40"/>
  <c r="K154" i="40"/>
  <c r="O153" i="40"/>
  <c r="N153" i="40"/>
  <c r="M153" i="40"/>
  <c r="L153" i="40"/>
  <c r="K153" i="40"/>
  <c r="Q153" i="40" s="1"/>
  <c r="O152" i="40"/>
  <c r="N152" i="40"/>
  <c r="M152" i="40"/>
  <c r="L152" i="40"/>
  <c r="K152" i="40"/>
  <c r="Q152" i="40" s="1"/>
  <c r="O151" i="40"/>
  <c r="N151" i="40"/>
  <c r="M151" i="40"/>
  <c r="L151" i="40"/>
  <c r="K151" i="40"/>
  <c r="O150" i="40"/>
  <c r="N150" i="40"/>
  <c r="M150" i="40"/>
  <c r="L150" i="40"/>
  <c r="K150" i="40"/>
  <c r="Q150" i="40" s="1"/>
  <c r="O149" i="40"/>
  <c r="N149" i="40"/>
  <c r="M149" i="40"/>
  <c r="L149" i="40"/>
  <c r="K149" i="40"/>
  <c r="O148" i="40"/>
  <c r="N148" i="40"/>
  <c r="M148" i="40"/>
  <c r="L148" i="40"/>
  <c r="K148" i="40"/>
  <c r="O147" i="40"/>
  <c r="N147" i="40"/>
  <c r="M147" i="40"/>
  <c r="L147" i="40"/>
  <c r="K147" i="40"/>
  <c r="Q147" i="40" s="1"/>
  <c r="Q146" i="40"/>
  <c r="O146" i="40"/>
  <c r="N146" i="40"/>
  <c r="M146" i="40"/>
  <c r="L146" i="40"/>
  <c r="K146" i="40"/>
  <c r="P146" i="40" s="1"/>
  <c r="O145" i="40"/>
  <c r="N145" i="40"/>
  <c r="M145" i="40"/>
  <c r="L145" i="40"/>
  <c r="K145" i="40"/>
  <c r="O144" i="40"/>
  <c r="N144" i="40"/>
  <c r="M144" i="40"/>
  <c r="L144" i="40"/>
  <c r="K144" i="40"/>
  <c r="Q144" i="40" s="1"/>
  <c r="O143" i="40"/>
  <c r="N143" i="40"/>
  <c r="M143" i="40"/>
  <c r="L143" i="40"/>
  <c r="K143" i="40"/>
  <c r="O142" i="40"/>
  <c r="N142" i="40"/>
  <c r="M142" i="40"/>
  <c r="L142" i="40"/>
  <c r="K142" i="40"/>
  <c r="O141" i="40"/>
  <c r="N141" i="40"/>
  <c r="M141" i="40"/>
  <c r="L141" i="40"/>
  <c r="K141" i="40"/>
  <c r="Q141" i="40" s="1"/>
  <c r="O140" i="40"/>
  <c r="N140" i="40"/>
  <c r="M140" i="40"/>
  <c r="L140" i="40"/>
  <c r="K140" i="40"/>
  <c r="O139" i="40"/>
  <c r="N139" i="40"/>
  <c r="M139" i="40"/>
  <c r="L139" i="40"/>
  <c r="K139" i="40"/>
  <c r="Q139" i="40" s="1"/>
  <c r="O138" i="40"/>
  <c r="N138" i="40"/>
  <c r="M138" i="40"/>
  <c r="L138" i="40"/>
  <c r="K138" i="40"/>
  <c r="Q137" i="40"/>
  <c r="O137" i="40"/>
  <c r="N137" i="40"/>
  <c r="M137" i="40"/>
  <c r="L137" i="40"/>
  <c r="K137" i="40"/>
  <c r="P137" i="40" s="1"/>
  <c r="O136" i="40"/>
  <c r="N136" i="40"/>
  <c r="M136" i="40"/>
  <c r="L136" i="40"/>
  <c r="K136" i="40"/>
  <c r="O135" i="40"/>
  <c r="N135" i="40"/>
  <c r="M135" i="40"/>
  <c r="L135" i="40"/>
  <c r="K135" i="40"/>
  <c r="P135" i="40" s="1"/>
  <c r="O134" i="40"/>
  <c r="N134" i="40"/>
  <c r="M134" i="40"/>
  <c r="L134" i="40"/>
  <c r="K134" i="40"/>
  <c r="O133" i="40"/>
  <c r="N133" i="40"/>
  <c r="M133" i="40"/>
  <c r="L133" i="40"/>
  <c r="K133" i="40"/>
  <c r="O132" i="40"/>
  <c r="N132" i="40"/>
  <c r="M132" i="40"/>
  <c r="L132" i="40"/>
  <c r="K132" i="40"/>
  <c r="O131" i="40"/>
  <c r="N131" i="40"/>
  <c r="M131" i="40"/>
  <c r="L131" i="40"/>
  <c r="K131" i="40"/>
  <c r="P130" i="40"/>
  <c r="O130" i="40"/>
  <c r="N130" i="40"/>
  <c r="M130" i="40"/>
  <c r="L130" i="40"/>
  <c r="K130" i="40"/>
  <c r="Q130" i="40" s="1"/>
  <c r="O129" i="40"/>
  <c r="N129" i="40"/>
  <c r="M129" i="40"/>
  <c r="L129" i="40"/>
  <c r="K129" i="40"/>
  <c r="Q129" i="40" s="1"/>
  <c r="O128" i="40"/>
  <c r="P128" i="40" s="1"/>
  <c r="N128" i="40"/>
  <c r="M128" i="40"/>
  <c r="L128" i="40"/>
  <c r="K128" i="40"/>
  <c r="O127" i="40"/>
  <c r="N127" i="40"/>
  <c r="M127" i="40"/>
  <c r="L127" i="40"/>
  <c r="K127" i="40"/>
  <c r="O126" i="40"/>
  <c r="N126" i="40"/>
  <c r="M126" i="40"/>
  <c r="L126" i="40"/>
  <c r="K126" i="40"/>
  <c r="O125" i="40"/>
  <c r="N125" i="40"/>
  <c r="M125" i="40"/>
  <c r="L125" i="40"/>
  <c r="K125" i="40"/>
  <c r="O124" i="40"/>
  <c r="N124" i="40"/>
  <c r="M124" i="40"/>
  <c r="L124" i="40"/>
  <c r="K124" i="40"/>
  <c r="O123" i="40"/>
  <c r="N123" i="40"/>
  <c r="M123" i="40"/>
  <c r="L123" i="40"/>
  <c r="K123" i="40"/>
  <c r="Q123" i="40" s="1"/>
  <c r="O85" i="40"/>
  <c r="N85" i="40"/>
  <c r="M85" i="40"/>
  <c r="L85" i="40"/>
  <c r="K85" i="40"/>
  <c r="P24" i="40"/>
  <c r="O24" i="40"/>
  <c r="N24" i="40"/>
  <c r="M24" i="40"/>
  <c r="L24" i="40"/>
  <c r="K24" i="40"/>
  <c r="Q24" i="40" s="1"/>
  <c r="O122" i="40"/>
  <c r="N122" i="40"/>
  <c r="M122" i="40"/>
  <c r="L122" i="40"/>
  <c r="K122" i="40"/>
  <c r="Q122" i="40" s="1"/>
  <c r="O23" i="40"/>
  <c r="N23" i="40"/>
  <c r="M23" i="40"/>
  <c r="L23" i="40"/>
  <c r="K23" i="40"/>
  <c r="O84" i="40"/>
  <c r="N84" i="40"/>
  <c r="M84" i="40"/>
  <c r="L84" i="40"/>
  <c r="K84" i="40"/>
  <c r="O22" i="40"/>
  <c r="N22" i="40"/>
  <c r="M22" i="40"/>
  <c r="L22" i="40"/>
  <c r="K22" i="40"/>
  <c r="Q22" i="40" s="1"/>
  <c r="O83" i="40"/>
  <c r="N83" i="40"/>
  <c r="M83" i="40"/>
  <c r="L83" i="40"/>
  <c r="K83" i="40"/>
  <c r="O21" i="40"/>
  <c r="N21" i="40"/>
  <c r="M21" i="40"/>
  <c r="L21" i="40"/>
  <c r="K21" i="40"/>
  <c r="O82" i="40"/>
  <c r="N82" i="40"/>
  <c r="M82" i="40"/>
  <c r="L82" i="40"/>
  <c r="K82" i="40"/>
  <c r="Q82" i="40" s="1"/>
  <c r="O20" i="40"/>
  <c r="N20" i="40"/>
  <c r="M20" i="40"/>
  <c r="L20" i="40"/>
  <c r="K20" i="40"/>
  <c r="O81" i="40"/>
  <c r="P81" i="40" s="1"/>
  <c r="N81" i="40"/>
  <c r="M81" i="40"/>
  <c r="L81" i="40"/>
  <c r="K81" i="40"/>
  <c r="O19" i="40"/>
  <c r="N19" i="40"/>
  <c r="M19" i="40"/>
  <c r="L19" i="40"/>
  <c r="K19" i="40"/>
  <c r="Q19" i="40" s="1"/>
  <c r="O80" i="40"/>
  <c r="N80" i="40"/>
  <c r="M80" i="40"/>
  <c r="L80" i="40"/>
  <c r="K80" i="40"/>
  <c r="O18" i="40"/>
  <c r="N18" i="40"/>
  <c r="M18" i="40"/>
  <c r="L18" i="40"/>
  <c r="K18" i="40"/>
  <c r="O79" i="40"/>
  <c r="N79" i="40"/>
  <c r="M79" i="40"/>
  <c r="L79" i="40"/>
  <c r="K79" i="40"/>
  <c r="O17" i="40"/>
  <c r="Q17" i="40" s="1"/>
  <c r="N17" i="40"/>
  <c r="M17" i="40"/>
  <c r="L17" i="40"/>
  <c r="K17" i="40"/>
  <c r="O78" i="40"/>
  <c r="N78" i="40"/>
  <c r="M78" i="40"/>
  <c r="L78" i="40"/>
  <c r="K78" i="40"/>
  <c r="O16" i="40"/>
  <c r="N16" i="40"/>
  <c r="M16" i="40"/>
  <c r="L16" i="40"/>
  <c r="K16" i="40"/>
  <c r="Q16" i="40" s="1"/>
  <c r="O77" i="40"/>
  <c r="N77" i="40"/>
  <c r="M77" i="40"/>
  <c r="L77" i="40"/>
  <c r="K77" i="40"/>
  <c r="O15" i="40"/>
  <c r="N15" i="40"/>
  <c r="M15" i="40"/>
  <c r="L15" i="40"/>
  <c r="K15" i="40"/>
  <c r="O76" i="40"/>
  <c r="N76" i="40"/>
  <c r="M76" i="40"/>
  <c r="L76" i="40"/>
  <c r="K76" i="40"/>
  <c r="Q76" i="40" s="1"/>
  <c r="O14" i="40"/>
  <c r="N14" i="40"/>
  <c r="M14" i="40"/>
  <c r="L14" i="40"/>
  <c r="K14" i="40"/>
  <c r="O75" i="40"/>
  <c r="N75" i="40"/>
  <c r="M75" i="40"/>
  <c r="L75" i="40"/>
  <c r="K75" i="40"/>
  <c r="O13" i="40"/>
  <c r="N13" i="40"/>
  <c r="M13" i="40"/>
  <c r="L13" i="40"/>
  <c r="K13" i="40"/>
  <c r="Q74" i="40"/>
  <c r="P74" i="40"/>
  <c r="O74" i="40"/>
  <c r="N74" i="40"/>
  <c r="M74" i="40"/>
  <c r="L74" i="40"/>
  <c r="K74" i="40"/>
  <c r="O12" i="40"/>
  <c r="N12" i="40"/>
  <c r="M12" i="40"/>
  <c r="L12" i="40"/>
  <c r="K12" i="40"/>
  <c r="O73" i="40"/>
  <c r="N73" i="40"/>
  <c r="M73" i="40"/>
  <c r="L73" i="40"/>
  <c r="K73" i="40"/>
  <c r="Q73" i="40" s="1"/>
  <c r="O11" i="40"/>
  <c r="N11" i="40"/>
  <c r="M11" i="40"/>
  <c r="L11" i="40"/>
  <c r="K11" i="40"/>
  <c r="O72" i="40"/>
  <c r="N72" i="40"/>
  <c r="M72" i="40"/>
  <c r="L72" i="40"/>
  <c r="K72" i="40"/>
  <c r="O10" i="40"/>
  <c r="N10" i="40"/>
  <c r="M10" i="40"/>
  <c r="L10" i="40"/>
  <c r="K10" i="40"/>
  <c r="O71" i="40"/>
  <c r="N71" i="40"/>
  <c r="M71" i="40"/>
  <c r="L71" i="40"/>
  <c r="K71" i="40"/>
  <c r="O9" i="40"/>
  <c r="N9" i="40"/>
  <c r="M9" i="40"/>
  <c r="L9" i="40"/>
  <c r="K9" i="40"/>
  <c r="Q9" i="40" s="1"/>
  <c r="O70" i="40"/>
  <c r="N70" i="40"/>
  <c r="M70" i="40"/>
  <c r="L70" i="40"/>
  <c r="K70" i="40"/>
  <c r="Q8" i="40"/>
  <c r="P8" i="40"/>
  <c r="O8" i="40"/>
  <c r="N8" i="40"/>
  <c r="M8" i="40"/>
  <c r="L8" i="40"/>
  <c r="K8" i="40"/>
  <c r="O69" i="40"/>
  <c r="N69" i="40"/>
  <c r="M69" i="40"/>
  <c r="L69" i="40"/>
  <c r="K69" i="40"/>
  <c r="O7" i="40"/>
  <c r="N7" i="40"/>
  <c r="M7" i="40"/>
  <c r="L7" i="40"/>
  <c r="K7" i="40"/>
  <c r="P7" i="40" s="1"/>
  <c r="O68" i="40"/>
  <c r="N68" i="40"/>
  <c r="M68" i="40"/>
  <c r="L68" i="40"/>
  <c r="K68" i="40"/>
  <c r="O6" i="40"/>
  <c r="N6" i="40"/>
  <c r="M6" i="40"/>
  <c r="L6" i="40"/>
  <c r="K6" i="40"/>
  <c r="O67" i="40"/>
  <c r="N67" i="40"/>
  <c r="M67" i="40"/>
  <c r="L67" i="40"/>
  <c r="K67" i="40"/>
  <c r="O5" i="40"/>
  <c r="N5" i="40"/>
  <c r="M5" i="40"/>
  <c r="L5" i="40"/>
  <c r="K5" i="40"/>
  <c r="O66" i="40"/>
  <c r="N66" i="40"/>
  <c r="M66" i="40"/>
  <c r="L66" i="40"/>
  <c r="K66" i="40"/>
  <c r="Q66" i="40" s="1"/>
  <c r="O4" i="40"/>
  <c r="N4" i="40"/>
  <c r="M4" i="40"/>
  <c r="L4" i="40"/>
  <c r="K4" i="40"/>
  <c r="Q4" i="40" s="1"/>
  <c r="O65" i="40"/>
  <c r="P65" i="40" s="1"/>
  <c r="N65" i="40"/>
  <c r="M65" i="40"/>
  <c r="L65" i="40"/>
  <c r="K65" i="40"/>
  <c r="O3" i="40"/>
  <c r="N3" i="40"/>
  <c r="M3" i="40"/>
  <c r="L3" i="40"/>
  <c r="K3" i="40"/>
  <c r="O64" i="40"/>
  <c r="N64" i="40"/>
  <c r="M64" i="40"/>
  <c r="L64" i="40"/>
  <c r="K64" i="40"/>
  <c r="O2" i="40"/>
  <c r="N2" i="40"/>
  <c r="M2" i="40"/>
  <c r="L2" i="40"/>
  <c r="K2" i="40"/>
  <c r="Q35" i="40" l="1"/>
  <c r="Q60" i="40"/>
  <c r="Q44" i="40"/>
  <c r="Q28" i="40"/>
  <c r="Q62" i="40"/>
  <c r="Q46" i="40"/>
  <c r="Q30" i="40"/>
  <c r="Q55" i="40"/>
  <c r="Q39" i="40"/>
  <c r="Q48" i="40"/>
  <c r="Q32" i="40"/>
  <c r="Q50" i="40"/>
  <c r="Q34" i="40"/>
  <c r="Q59" i="40"/>
  <c r="Q43" i="40"/>
  <c r="Q27" i="40"/>
  <c r="Q52" i="40"/>
  <c r="Q36" i="40"/>
  <c r="Q61" i="40"/>
  <c r="Q45" i="40"/>
  <c r="Q29" i="40"/>
  <c r="Q54" i="40"/>
  <c r="Q38" i="40"/>
  <c r="Q64" i="40"/>
  <c r="Q70" i="40"/>
  <c r="Q10" i="40"/>
  <c r="Q13" i="40"/>
  <c r="Q79" i="40"/>
  <c r="P123" i="40"/>
  <c r="Q126" i="40"/>
  <c r="Q138" i="40"/>
  <c r="P174" i="40"/>
  <c r="Q180" i="40"/>
  <c r="Q183" i="40"/>
  <c r="Q119" i="40"/>
  <c r="P64" i="40"/>
  <c r="Q7" i="40"/>
  <c r="P70" i="40"/>
  <c r="P126" i="40"/>
  <c r="Q132" i="40"/>
  <c r="Q135" i="40"/>
  <c r="P192" i="40"/>
  <c r="P86" i="40"/>
  <c r="Q104" i="40"/>
  <c r="P107" i="40"/>
  <c r="Q113" i="40"/>
  <c r="Q67" i="40"/>
  <c r="P144" i="40"/>
  <c r="P153" i="40"/>
  <c r="P162" i="40"/>
  <c r="P184" i="40"/>
  <c r="Q193" i="40"/>
  <c r="P199" i="40"/>
  <c r="Q201" i="40"/>
  <c r="Q95" i="40"/>
  <c r="P98" i="40"/>
  <c r="Q110" i="40"/>
  <c r="P73" i="40"/>
  <c r="P16" i="40"/>
  <c r="P82" i="40"/>
  <c r="Q136" i="40"/>
  <c r="Q145" i="40"/>
  <c r="P151" i="40"/>
  <c r="Q160" i="40"/>
  <c r="Q166" i="40"/>
  <c r="Q175" i="40"/>
  <c r="P181" i="40"/>
  <c r="Q184" i="40"/>
  <c r="Q87" i="40"/>
  <c r="Q90" i="40"/>
  <c r="Q98" i="40"/>
  <c r="P101" i="40"/>
  <c r="Q165" i="40"/>
  <c r="Q69" i="40"/>
  <c r="Q12" i="40"/>
  <c r="P15" i="40"/>
  <c r="Q81" i="40"/>
  <c r="Q84" i="40"/>
  <c r="Q127" i="40"/>
  <c r="Q133" i="40"/>
  <c r="Q157" i="40"/>
  <c r="Q163" i="40"/>
  <c r="Q172" i="40"/>
  <c r="P116" i="40"/>
  <c r="Q3" i="40"/>
  <c r="Q6" i="40"/>
  <c r="Q78" i="40"/>
  <c r="Q18" i="40"/>
  <c r="Q21" i="40"/>
  <c r="Q124" i="40"/>
  <c r="P139" i="40"/>
  <c r="Q142" i="40"/>
  <c r="Q154" i="40"/>
  <c r="P190" i="40"/>
  <c r="Q196" i="40"/>
  <c r="Q199" i="40"/>
  <c r="P9" i="40"/>
  <c r="Q72" i="40"/>
  <c r="Q15" i="40"/>
  <c r="P78" i="40"/>
  <c r="P142" i="40"/>
  <c r="Q148" i="40"/>
  <c r="Q151" i="40"/>
  <c r="P93" i="40"/>
  <c r="Q112" i="40"/>
  <c r="P186" i="40"/>
  <c r="Q99" i="40"/>
  <c r="Q75" i="40"/>
  <c r="P160" i="40"/>
  <c r="Q89" i="40"/>
  <c r="P92" i="40"/>
  <c r="Q103" i="40"/>
  <c r="P106" i="40"/>
  <c r="P171" i="40"/>
  <c r="Q106" i="40"/>
  <c r="P109" i="40"/>
  <c r="Q115" i="40"/>
  <c r="P66" i="40"/>
  <c r="Q77" i="40"/>
  <c r="Q20" i="40"/>
  <c r="P23" i="40"/>
  <c r="Q128" i="40"/>
  <c r="Q134" i="40"/>
  <c r="Q143" i="40"/>
  <c r="P149" i="40"/>
  <c r="Q173" i="40"/>
  <c r="Q179" i="40"/>
  <c r="Q188" i="40"/>
  <c r="Q197" i="40"/>
  <c r="P200" i="40"/>
  <c r="Q65" i="40"/>
  <c r="Q68" i="40"/>
  <c r="Q11" i="40"/>
  <c r="Q14" i="40"/>
  <c r="Q125" i="40"/>
  <c r="Q131" i="40"/>
  <c r="Q140" i="40"/>
  <c r="Q149" i="40"/>
  <c r="P155" i="40"/>
  <c r="Q158" i="40"/>
  <c r="Q170" i="40"/>
  <c r="Q92" i="40"/>
  <c r="Q120" i="40"/>
  <c r="Q2" i="40"/>
  <c r="Q5" i="40"/>
  <c r="Q71" i="40"/>
  <c r="P17" i="40"/>
  <c r="Q80" i="40"/>
  <c r="Q23" i="40"/>
  <c r="Q85" i="40"/>
  <c r="P158" i="40"/>
  <c r="Q164" i="40"/>
  <c r="Q167" i="40"/>
  <c r="P114" i="40"/>
  <c r="Q83" i="40"/>
  <c r="P176" i="40"/>
  <c r="P194" i="40"/>
  <c r="Q96" i="40"/>
  <c r="P99" i="40"/>
  <c r="Q109" i="40"/>
  <c r="Q111" i="40"/>
  <c r="Q114" i="40"/>
  <c r="Q117" i="40"/>
  <c r="Q174" i="40"/>
  <c r="P168" i="40"/>
  <c r="Q177" i="40"/>
  <c r="P183" i="40"/>
  <c r="Q192" i="40"/>
  <c r="Q198" i="40"/>
  <c r="Q88" i="40"/>
  <c r="P91" i="40"/>
  <c r="Q102" i="40"/>
  <c r="Q105" i="40"/>
  <c r="P72" i="40"/>
  <c r="P80" i="40"/>
  <c r="P6" i="40"/>
  <c r="P14" i="40"/>
  <c r="P22" i="40"/>
  <c r="P133" i="40"/>
  <c r="P71" i="40"/>
  <c r="P79" i="40"/>
  <c r="P124" i="40"/>
  <c r="P140" i="40"/>
  <c r="P156" i="40"/>
  <c r="P172" i="40"/>
  <c r="P188" i="40"/>
  <c r="P5" i="40"/>
  <c r="P13" i="40"/>
  <c r="P21" i="40"/>
  <c r="P131" i="40"/>
  <c r="P147" i="40"/>
  <c r="P163" i="40"/>
  <c r="P179" i="40"/>
  <c r="P195" i="40"/>
  <c r="P90" i="40"/>
  <c r="P97" i="40"/>
  <c r="P105" i="40"/>
  <c r="P113" i="40"/>
  <c r="P121" i="40"/>
  <c r="P85" i="40"/>
  <c r="P138" i="40"/>
  <c r="P154" i="40"/>
  <c r="P170" i="40"/>
  <c r="P4" i="40"/>
  <c r="P12" i="40"/>
  <c r="P20" i="40"/>
  <c r="P129" i="40"/>
  <c r="P145" i="40"/>
  <c r="P161" i="40"/>
  <c r="P177" i="40"/>
  <c r="P193" i="40"/>
  <c r="P89" i="40"/>
  <c r="P96" i="40"/>
  <c r="P104" i="40"/>
  <c r="P112" i="40"/>
  <c r="P120" i="40"/>
  <c r="P69" i="40"/>
  <c r="P77" i="40"/>
  <c r="P122" i="40"/>
  <c r="P136" i="40"/>
  <c r="P152" i="40"/>
  <c r="P3" i="40"/>
  <c r="P11" i="40"/>
  <c r="P19" i="40"/>
  <c r="P127" i="40"/>
  <c r="P143" i="40"/>
  <c r="P159" i="40"/>
  <c r="P175" i="40"/>
  <c r="P191" i="40"/>
  <c r="P88" i="40"/>
  <c r="P95" i="40"/>
  <c r="P103" i="40"/>
  <c r="P111" i="40"/>
  <c r="P119" i="40"/>
  <c r="P68" i="40"/>
  <c r="P76" i="40"/>
  <c r="P84" i="40"/>
  <c r="P134" i="40"/>
  <c r="P150" i="40"/>
  <c r="P166" i="40"/>
  <c r="P182" i="40"/>
  <c r="P198" i="40"/>
  <c r="P2" i="40"/>
  <c r="P10" i="40"/>
  <c r="P18" i="40"/>
  <c r="P125" i="40"/>
  <c r="P141" i="40"/>
  <c r="P157" i="40"/>
  <c r="P173" i="40"/>
  <c r="P189" i="40"/>
  <c r="P87" i="40"/>
  <c r="P94" i="40"/>
  <c r="P102" i="40"/>
  <c r="P110" i="40"/>
  <c r="P118" i="40"/>
  <c r="P67" i="40"/>
  <c r="P75" i="40"/>
  <c r="P83" i="40"/>
  <c r="P132" i="40"/>
  <c r="P148" i="40"/>
  <c r="P164" i="40"/>
  <c r="P180" i="40"/>
  <c r="P196" i="40"/>
  <c r="P117" i="40"/>
  <c r="P202" i="40" l="1"/>
  <c r="B9" i="20" l="1"/>
  <c r="R2" i="36"/>
  <c r="R3" i="36"/>
  <c r="R4" i="36"/>
  <c r="R5" i="36"/>
  <c r="R6" i="36"/>
  <c r="R7" i="36"/>
  <c r="R8" i="36"/>
  <c r="R9" i="36"/>
  <c r="R10" i="36"/>
  <c r="R11" i="36"/>
  <c r="R12" i="36"/>
  <c r="R13" i="36"/>
  <c r="R14" i="36"/>
  <c r="R15" i="36"/>
  <c r="R16" i="36"/>
  <c r="R17" i="36"/>
  <c r="R18" i="36"/>
  <c r="R19" i="36"/>
  <c r="R20" i="36"/>
  <c r="R21" i="36"/>
  <c r="R22" i="36"/>
  <c r="R23" i="36"/>
  <c r="R24" i="36"/>
  <c r="R25" i="36"/>
  <c r="R26" i="36"/>
  <c r="R27" i="36"/>
  <c r="R28" i="36"/>
  <c r="R29" i="36"/>
  <c r="R30" i="36"/>
  <c r="R31" i="36"/>
  <c r="R32" i="36"/>
  <c r="R33" i="36"/>
  <c r="R34" i="36"/>
  <c r="R35" i="36"/>
  <c r="R36" i="36"/>
  <c r="R37" i="36"/>
  <c r="R38" i="36"/>
  <c r="R39" i="36"/>
  <c r="R40" i="36"/>
  <c r="R41" i="36"/>
  <c r="R42" i="36"/>
  <c r="R43" i="36"/>
  <c r="R44" i="36"/>
  <c r="R45" i="36"/>
  <c r="R46" i="36"/>
  <c r="R47" i="36"/>
  <c r="R48" i="36"/>
  <c r="R49" i="36"/>
  <c r="R50" i="36"/>
  <c r="R51" i="36"/>
  <c r="R52" i="36"/>
  <c r="R53" i="36"/>
  <c r="R54" i="36"/>
  <c r="R55" i="36"/>
  <c r="R56" i="36"/>
  <c r="R57" i="36"/>
  <c r="R58" i="36"/>
  <c r="R59" i="36"/>
  <c r="R60" i="36"/>
  <c r="R61" i="36"/>
  <c r="R62" i="36"/>
  <c r="R63" i="36"/>
  <c r="R64" i="36"/>
  <c r="R65" i="36"/>
  <c r="R66" i="36"/>
  <c r="R67" i="36"/>
  <c r="R68" i="36"/>
  <c r="R69" i="36"/>
  <c r="R70" i="36"/>
  <c r="R71" i="36"/>
  <c r="R72" i="36"/>
  <c r="R73" i="36"/>
  <c r="R74" i="36"/>
  <c r="R75" i="36"/>
  <c r="R76" i="36"/>
  <c r="R77" i="36"/>
  <c r="R78" i="36"/>
  <c r="R79" i="36"/>
  <c r="R80" i="36"/>
  <c r="R81" i="36"/>
  <c r="R82" i="36"/>
  <c r="R83" i="36"/>
  <c r="R84" i="36"/>
  <c r="R85" i="36"/>
  <c r="R86" i="36"/>
  <c r="R87" i="36"/>
  <c r="R88" i="36"/>
  <c r="R89" i="36"/>
  <c r="R90" i="36"/>
  <c r="R91" i="36"/>
  <c r="R92" i="36"/>
  <c r="R93" i="36"/>
  <c r="R94" i="36"/>
  <c r="R95" i="36"/>
  <c r="R96" i="36"/>
  <c r="R97" i="36"/>
  <c r="R98" i="36"/>
  <c r="R99" i="36"/>
  <c r="R100" i="36"/>
  <c r="R101" i="36"/>
  <c r="R102" i="36"/>
  <c r="R103" i="36"/>
  <c r="R104" i="36"/>
  <c r="R105" i="36"/>
  <c r="R106" i="36"/>
  <c r="R107" i="36"/>
  <c r="R108" i="36"/>
  <c r="R109" i="36"/>
  <c r="R110" i="36"/>
  <c r="R111" i="36"/>
  <c r="R112" i="36"/>
  <c r="R113" i="36"/>
  <c r="R114" i="36"/>
  <c r="R115" i="36"/>
  <c r="R116" i="36"/>
  <c r="R117" i="36"/>
  <c r="R118" i="36"/>
  <c r="R119" i="36"/>
  <c r="R120" i="36"/>
  <c r="R121" i="36"/>
  <c r="R122" i="36"/>
  <c r="R123" i="36"/>
  <c r="R124" i="36"/>
  <c r="R125" i="36"/>
  <c r="R126" i="36"/>
  <c r="R127" i="36"/>
  <c r="R128" i="36"/>
  <c r="R129" i="36"/>
  <c r="R130" i="36"/>
  <c r="R131" i="36"/>
  <c r="R132" i="36"/>
  <c r="R133" i="36"/>
  <c r="R134" i="36"/>
  <c r="R135" i="36"/>
  <c r="R136" i="36"/>
  <c r="R137" i="36"/>
  <c r="R138" i="36"/>
  <c r="R139" i="36"/>
  <c r="R140" i="36"/>
  <c r="R141" i="36"/>
  <c r="R142" i="36"/>
  <c r="R143" i="36"/>
  <c r="R144" i="36"/>
  <c r="R145" i="36"/>
  <c r="R146" i="36"/>
  <c r="R147" i="36"/>
  <c r="R148" i="36"/>
  <c r="R149" i="36"/>
  <c r="R150" i="36"/>
  <c r="R151" i="36"/>
  <c r="R152" i="36"/>
  <c r="R153" i="36"/>
  <c r="R154" i="36"/>
  <c r="R155" i="36"/>
  <c r="R156" i="36"/>
  <c r="R157" i="36"/>
  <c r="R158" i="36"/>
  <c r="R159" i="36"/>
  <c r="R160" i="36"/>
  <c r="R161" i="36"/>
  <c r="R162" i="36"/>
  <c r="R163" i="36"/>
  <c r="R164" i="36"/>
  <c r="R165" i="36"/>
  <c r="R166" i="36"/>
  <c r="R167" i="36"/>
  <c r="R168" i="36"/>
  <c r="R169" i="36"/>
  <c r="R170" i="36"/>
  <c r="R171" i="36"/>
  <c r="R172" i="36"/>
  <c r="R173" i="36"/>
  <c r="R174" i="36"/>
  <c r="R175" i="36"/>
  <c r="R176" i="36"/>
  <c r="R177" i="36"/>
  <c r="R178" i="36"/>
  <c r="R179" i="36"/>
  <c r="R180" i="36"/>
  <c r="R181" i="36"/>
  <c r="R182" i="36"/>
  <c r="R183" i="36"/>
  <c r="R184" i="36"/>
  <c r="R185" i="36"/>
  <c r="R186" i="36"/>
  <c r="R187" i="36"/>
  <c r="R188" i="36"/>
  <c r="R189" i="36"/>
  <c r="R190" i="36"/>
  <c r="R191" i="36"/>
  <c r="R192" i="36"/>
  <c r="R193" i="36"/>
  <c r="R194" i="36"/>
  <c r="R195" i="36"/>
  <c r="R196" i="36"/>
  <c r="R197" i="36"/>
  <c r="R198" i="36"/>
  <c r="R199" i="36"/>
  <c r="R200" i="36"/>
  <c r="R201" i="36"/>
  <c r="Q2" i="36"/>
  <c r="Q198" i="36"/>
  <c r="P179" i="36"/>
  <c r="O182" i="36"/>
  <c r="N174" i="36"/>
  <c r="M190" i="36"/>
  <c r="L186" i="36"/>
  <c r="K196" i="36"/>
  <c r="Q201" i="36"/>
  <c r="O201" i="36"/>
  <c r="Q199" i="36"/>
  <c r="P199" i="36"/>
  <c r="M199" i="36"/>
  <c r="P198" i="36"/>
  <c r="M198" i="36"/>
  <c r="Q196" i="36"/>
  <c r="P196" i="36"/>
  <c r="N196" i="36"/>
  <c r="M196" i="36"/>
  <c r="Q195" i="36"/>
  <c r="O195" i="36"/>
  <c r="Q194" i="36"/>
  <c r="Q193" i="36"/>
  <c r="P193" i="36"/>
  <c r="N193" i="36"/>
  <c r="M193" i="36"/>
  <c r="P192" i="36"/>
  <c r="Q191" i="36"/>
  <c r="P191" i="36"/>
  <c r="Q190" i="36"/>
  <c r="P190" i="36"/>
  <c r="O190" i="36"/>
  <c r="Q189" i="36"/>
  <c r="Q188" i="36"/>
  <c r="P188" i="36"/>
  <c r="O188" i="36"/>
  <c r="M188" i="36"/>
  <c r="K188" i="36"/>
  <c r="P187" i="36"/>
  <c r="M187" i="36"/>
  <c r="Q186" i="36"/>
  <c r="P186" i="36"/>
  <c r="Q185" i="36"/>
  <c r="P185" i="36"/>
  <c r="O185" i="36"/>
  <c r="N185" i="36"/>
  <c r="Q184" i="36"/>
  <c r="P184" i="36"/>
  <c r="Q183" i="36"/>
  <c r="P183" i="36"/>
  <c r="M183" i="36"/>
  <c r="Q182" i="36"/>
  <c r="P182" i="36"/>
  <c r="Q181" i="36"/>
  <c r="M181" i="36"/>
  <c r="Q180" i="36"/>
  <c r="P180" i="36"/>
  <c r="O180" i="36"/>
  <c r="M180" i="36"/>
  <c r="Q179" i="36"/>
  <c r="Q178" i="36"/>
  <c r="M178" i="36"/>
  <c r="Q177" i="36"/>
  <c r="P177" i="36"/>
  <c r="O177" i="36"/>
  <c r="M177" i="36"/>
  <c r="L177" i="36"/>
  <c r="Q176" i="36"/>
  <c r="P176" i="36"/>
  <c r="O176" i="36"/>
  <c r="Q175" i="36"/>
  <c r="P175" i="36"/>
  <c r="M175" i="36"/>
  <c r="Q174" i="36"/>
  <c r="P174" i="36"/>
  <c r="O174" i="36"/>
  <c r="M174" i="36"/>
  <c r="Q173" i="36"/>
  <c r="P173" i="36"/>
  <c r="M173" i="36"/>
  <c r="Q172" i="36"/>
  <c r="P172" i="36"/>
  <c r="O172" i="36"/>
  <c r="M172" i="36"/>
  <c r="K172" i="36"/>
  <c r="Q171" i="36"/>
  <c r="P171" i="36"/>
  <c r="Q170" i="36"/>
  <c r="P170" i="36"/>
  <c r="M170" i="36"/>
  <c r="Q169" i="36"/>
  <c r="P169" i="36"/>
  <c r="O169" i="36"/>
  <c r="M169" i="36"/>
  <c r="Q168" i="36"/>
  <c r="M168" i="36"/>
  <c r="Q167" i="36"/>
  <c r="P167" i="36"/>
  <c r="O167" i="36"/>
  <c r="M167" i="36"/>
  <c r="L167" i="36"/>
  <c r="K167" i="36"/>
  <c r="Q166" i="36"/>
  <c r="P166" i="36"/>
  <c r="Q165" i="36"/>
  <c r="P165" i="36"/>
  <c r="M165" i="36"/>
  <c r="Q164" i="36"/>
  <c r="P164" i="36"/>
  <c r="O164" i="36"/>
  <c r="Q163" i="36"/>
  <c r="P163" i="36"/>
  <c r="M163" i="36"/>
  <c r="Q162" i="36"/>
  <c r="P162" i="36"/>
  <c r="O162" i="36"/>
  <c r="M162" i="36"/>
  <c r="Q161" i="36"/>
  <c r="P161" i="36"/>
  <c r="Q160" i="36"/>
  <c r="P160" i="36"/>
  <c r="O160" i="36"/>
  <c r="M160" i="36"/>
  <c r="Q159" i="36"/>
  <c r="P159" i="36"/>
  <c r="O159" i="36"/>
  <c r="N159" i="36"/>
  <c r="Q158" i="36"/>
  <c r="P158" i="36"/>
  <c r="Q157" i="36"/>
  <c r="P157" i="36"/>
  <c r="O157" i="36"/>
  <c r="M157" i="36"/>
  <c r="Q156" i="36"/>
  <c r="P156" i="36"/>
  <c r="O156" i="36"/>
  <c r="M156" i="36"/>
  <c r="Q155" i="36"/>
  <c r="P155" i="36"/>
  <c r="O155" i="36"/>
  <c r="M155" i="36"/>
  <c r="Q154" i="36"/>
  <c r="P154" i="36"/>
  <c r="O154" i="36"/>
  <c r="M154" i="36"/>
  <c r="Q153" i="36"/>
  <c r="P153" i="36"/>
  <c r="M153" i="36"/>
  <c r="Q152" i="36"/>
  <c r="P152" i="36"/>
  <c r="O152" i="36"/>
  <c r="M152" i="36"/>
  <c r="L152" i="36"/>
  <c r="Q151" i="36"/>
  <c r="P151" i="36"/>
  <c r="O151" i="36"/>
  <c r="M151" i="36"/>
  <c r="Q150" i="36"/>
  <c r="P150" i="36"/>
  <c r="M150" i="36"/>
  <c r="Q149" i="36"/>
  <c r="P149" i="36"/>
  <c r="O149" i="36"/>
  <c r="M149" i="36"/>
  <c r="Q148" i="36"/>
  <c r="P148" i="36"/>
  <c r="O148" i="36"/>
  <c r="M148" i="36"/>
  <c r="Q147" i="36"/>
  <c r="P147" i="36"/>
  <c r="O147" i="36"/>
  <c r="N147" i="36"/>
  <c r="M147" i="36"/>
  <c r="Q146" i="36"/>
  <c r="P146" i="36"/>
  <c r="O146" i="36"/>
  <c r="M146" i="36"/>
  <c r="Q145" i="36"/>
  <c r="P145" i="36"/>
  <c r="O145" i="36"/>
  <c r="N145" i="36"/>
  <c r="M145" i="36"/>
  <c r="Q144" i="36"/>
  <c r="P144" i="36"/>
  <c r="O144" i="36"/>
  <c r="M144" i="36"/>
  <c r="Q143" i="36"/>
  <c r="P143" i="36"/>
  <c r="O143" i="36"/>
  <c r="M143" i="36"/>
  <c r="Q142" i="36"/>
  <c r="P142" i="36"/>
  <c r="O142" i="36"/>
  <c r="M142" i="36"/>
  <c r="Q141" i="36"/>
  <c r="P141" i="36"/>
  <c r="O141" i="36"/>
  <c r="M141" i="36"/>
  <c r="Q140" i="36"/>
  <c r="P140" i="36"/>
  <c r="O140" i="36"/>
  <c r="M140" i="36"/>
  <c r="L140" i="36"/>
  <c r="Q139" i="36"/>
  <c r="P139" i="36"/>
  <c r="O139" i="36"/>
  <c r="M139" i="36"/>
  <c r="Q138" i="36"/>
  <c r="P138" i="36"/>
  <c r="O138" i="36"/>
  <c r="M138" i="36"/>
  <c r="Q137" i="36"/>
  <c r="P137" i="36"/>
  <c r="O137" i="36"/>
  <c r="M137" i="36"/>
  <c r="Q136" i="36"/>
  <c r="P136" i="36"/>
  <c r="O136" i="36"/>
  <c r="M136" i="36"/>
  <c r="Q135" i="36"/>
  <c r="P135" i="36"/>
  <c r="O135" i="36"/>
  <c r="M135" i="36"/>
  <c r="K135" i="36"/>
  <c r="Q134" i="36"/>
  <c r="P134" i="36"/>
  <c r="O134" i="36"/>
  <c r="M134" i="36"/>
  <c r="Q133" i="36"/>
  <c r="P133" i="36"/>
  <c r="O133" i="36"/>
  <c r="M133" i="36"/>
  <c r="Q132" i="36"/>
  <c r="P132" i="36"/>
  <c r="O132" i="36"/>
  <c r="N132" i="36"/>
  <c r="M132" i="36"/>
  <c r="Q131" i="36"/>
  <c r="P131" i="36"/>
  <c r="O131" i="36"/>
  <c r="M131" i="36"/>
  <c r="Q130" i="36"/>
  <c r="P130" i="36"/>
  <c r="O130" i="36"/>
  <c r="M130" i="36"/>
  <c r="Q129" i="36"/>
  <c r="P129" i="36"/>
  <c r="O129" i="36"/>
  <c r="M129" i="36"/>
  <c r="Q128" i="36"/>
  <c r="P128" i="36"/>
  <c r="O128" i="36"/>
  <c r="M128" i="36"/>
  <c r="Q127" i="36"/>
  <c r="P127" i="36"/>
  <c r="O127" i="36"/>
  <c r="M127" i="36"/>
  <c r="Q126" i="36"/>
  <c r="P126" i="36"/>
  <c r="O126" i="36"/>
  <c r="M126" i="36"/>
  <c r="Q125" i="36"/>
  <c r="P125" i="36"/>
  <c r="O125" i="36"/>
  <c r="N125" i="36"/>
  <c r="M125" i="36"/>
  <c r="Q124" i="36"/>
  <c r="P124" i="36"/>
  <c r="O124" i="36"/>
  <c r="M124" i="36"/>
  <c r="Q123" i="36"/>
  <c r="P123" i="36"/>
  <c r="O123" i="36"/>
  <c r="N123" i="36"/>
  <c r="M123" i="36"/>
  <c r="Q122" i="36"/>
  <c r="P122" i="36"/>
  <c r="O122" i="36"/>
  <c r="M122" i="36"/>
  <c r="Q121" i="36"/>
  <c r="P121" i="36"/>
  <c r="O121" i="36"/>
  <c r="M121" i="36"/>
  <c r="Q120" i="36"/>
  <c r="P120" i="36"/>
  <c r="O120" i="36"/>
  <c r="M120" i="36"/>
  <c r="Q119" i="36"/>
  <c r="P119" i="36"/>
  <c r="O119" i="36"/>
  <c r="M119" i="36"/>
  <c r="Q118" i="36"/>
  <c r="P118" i="36"/>
  <c r="O118" i="36"/>
  <c r="N118" i="36"/>
  <c r="M118" i="36"/>
  <c r="Q117" i="36"/>
  <c r="P117" i="36"/>
  <c r="O117" i="36"/>
  <c r="M117" i="36"/>
  <c r="Q116" i="36"/>
  <c r="P116" i="36"/>
  <c r="O116" i="36"/>
  <c r="M116" i="36"/>
  <c r="Q115" i="36"/>
  <c r="P115" i="36"/>
  <c r="O115" i="36"/>
  <c r="M115" i="36"/>
  <c r="Q114" i="36"/>
  <c r="P114" i="36"/>
  <c r="O114" i="36"/>
  <c r="M114" i="36"/>
  <c r="Q113" i="36"/>
  <c r="P113" i="36"/>
  <c r="O113" i="36"/>
  <c r="N113" i="36"/>
  <c r="M113" i="36"/>
  <c r="Q112" i="36"/>
  <c r="P112" i="36"/>
  <c r="O112" i="36"/>
  <c r="M112" i="36"/>
  <c r="Q111" i="36"/>
  <c r="P111" i="36"/>
  <c r="O111" i="36"/>
  <c r="N111" i="36"/>
  <c r="M111" i="36"/>
  <c r="L111" i="36"/>
  <c r="K111" i="36"/>
  <c r="Q110" i="36"/>
  <c r="P110" i="36"/>
  <c r="O110" i="36"/>
  <c r="M110" i="36"/>
  <c r="Q109" i="36"/>
  <c r="P109" i="36"/>
  <c r="O109" i="36"/>
  <c r="M109" i="36"/>
  <c r="Q108" i="36"/>
  <c r="P108" i="36"/>
  <c r="O108" i="36"/>
  <c r="M108" i="36"/>
  <c r="Q107" i="36"/>
  <c r="P107" i="36"/>
  <c r="O107" i="36"/>
  <c r="M107" i="36"/>
  <c r="Q106" i="36"/>
  <c r="P106" i="36"/>
  <c r="O106" i="36"/>
  <c r="N106" i="36"/>
  <c r="M106" i="36"/>
  <c r="Q105" i="36"/>
  <c r="P105" i="36"/>
  <c r="O105" i="36"/>
  <c r="M105" i="36"/>
  <c r="Q104" i="36"/>
  <c r="P104" i="36"/>
  <c r="O104" i="36"/>
  <c r="M104" i="36"/>
  <c r="L104" i="36"/>
  <c r="Q103" i="36"/>
  <c r="P103" i="36"/>
  <c r="O103" i="36"/>
  <c r="M103" i="36"/>
  <c r="Q102" i="36"/>
  <c r="P102" i="36"/>
  <c r="O102" i="36"/>
  <c r="M102" i="36"/>
  <c r="Q101" i="36"/>
  <c r="P101" i="36"/>
  <c r="O101" i="36"/>
  <c r="M101" i="36"/>
  <c r="Q100" i="36"/>
  <c r="P100" i="36"/>
  <c r="O100" i="36"/>
  <c r="M100" i="36"/>
  <c r="Q99" i="36"/>
  <c r="P99" i="36"/>
  <c r="O99" i="36"/>
  <c r="M99" i="36"/>
  <c r="Q98" i="36"/>
  <c r="P98" i="36"/>
  <c r="O98" i="36"/>
  <c r="M98" i="36"/>
  <c r="Q97" i="36"/>
  <c r="P97" i="36"/>
  <c r="O97" i="36"/>
  <c r="N97" i="36"/>
  <c r="M97" i="36"/>
  <c r="Q96" i="36"/>
  <c r="P96" i="36"/>
  <c r="O96" i="36"/>
  <c r="M96" i="36"/>
  <c r="Q95" i="36"/>
  <c r="P95" i="36"/>
  <c r="O95" i="36"/>
  <c r="N95" i="36"/>
  <c r="M95" i="36"/>
  <c r="L95" i="36"/>
  <c r="K95" i="36"/>
  <c r="Q94" i="36"/>
  <c r="P94" i="36"/>
  <c r="O94" i="36"/>
  <c r="M94" i="36"/>
  <c r="Q93" i="36"/>
  <c r="P93" i="36"/>
  <c r="O93" i="36"/>
  <c r="M93" i="36"/>
  <c r="L93" i="36"/>
  <c r="Q92" i="36"/>
  <c r="P92" i="36"/>
  <c r="O92" i="36"/>
  <c r="M92" i="36"/>
  <c r="Q91" i="36"/>
  <c r="P91" i="36"/>
  <c r="O91" i="36"/>
  <c r="M91" i="36"/>
  <c r="Q90" i="36"/>
  <c r="P90" i="36"/>
  <c r="O90" i="36"/>
  <c r="N90" i="36"/>
  <c r="M90" i="36"/>
  <c r="Q89" i="36"/>
  <c r="P89" i="36"/>
  <c r="O89" i="36"/>
  <c r="M89" i="36"/>
  <c r="Q88" i="36"/>
  <c r="P88" i="36"/>
  <c r="O88" i="36"/>
  <c r="M88" i="36"/>
  <c r="L88" i="36"/>
  <c r="Q87" i="36"/>
  <c r="P87" i="36"/>
  <c r="O87" i="36"/>
  <c r="M87" i="36"/>
  <c r="Q86" i="36"/>
  <c r="P86" i="36"/>
  <c r="O86" i="36"/>
  <c r="M86" i="36"/>
  <c r="Q85" i="36"/>
  <c r="P85" i="36"/>
  <c r="O85" i="36"/>
  <c r="M85" i="36"/>
  <c r="Q84" i="36"/>
  <c r="P84" i="36"/>
  <c r="O84" i="36"/>
  <c r="M84" i="36"/>
  <c r="Q83" i="36"/>
  <c r="P83" i="36"/>
  <c r="O83" i="36"/>
  <c r="M83" i="36"/>
  <c r="Q82" i="36"/>
  <c r="P82" i="36"/>
  <c r="O82" i="36"/>
  <c r="M82" i="36"/>
  <c r="Q81" i="36"/>
  <c r="P81" i="36"/>
  <c r="O81" i="36"/>
  <c r="N81" i="36"/>
  <c r="M81" i="36"/>
  <c r="Q80" i="36"/>
  <c r="P80" i="36"/>
  <c r="O80" i="36"/>
  <c r="M80" i="36"/>
  <c r="Q79" i="36"/>
  <c r="P79" i="36"/>
  <c r="O79" i="36"/>
  <c r="N79" i="36"/>
  <c r="M79" i="36"/>
  <c r="L79" i="36"/>
  <c r="K79" i="36"/>
  <c r="Q78" i="36"/>
  <c r="P78" i="36"/>
  <c r="O78" i="36"/>
  <c r="M78" i="36"/>
  <c r="Q77" i="36"/>
  <c r="P77" i="36"/>
  <c r="O77" i="36"/>
  <c r="M77" i="36"/>
  <c r="L77" i="36"/>
  <c r="Q76" i="36"/>
  <c r="P76" i="36"/>
  <c r="O76" i="36"/>
  <c r="M76" i="36"/>
  <c r="Q75" i="36"/>
  <c r="P75" i="36"/>
  <c r="O75" i="36"/>
  <c r="M75" i="36"/>
  <c r="Q74" i="36"/>
  <c r="P74" i="36"/>
  <c r="O74" i="36"/>
  <c r="N74" i="36"/>
  <c r="M74" i="36"/>
  <c r="Q73" i="36"/>
  <c r="P73" i="36"/>
  <c r="O73" i="36"/>
  <c r="M73" i="36"/>
  <c r="Q72" i="36"/>
  <c r="P72" i="36"/>
  <c r="O72" i="36"/>
  <c r="M72" i="36"/>
  <c r="L72" i="36"/>
  <c r="Q71" i="36"/>
  <c r="P71" i="36"/>
  <c r="O71" i="36"/>
  <c r="M71" i="36"/>
  <c r="Q70" i="36"/>
  <c r="P70" i="36"/>
  <c r="O70" i="36"/>
  <c r="M70" i="36"/>
  <c r="Q69" i="36"/>
  <c r="P69" i="36"/>
  <c r="O69" i="36"/>
  <c r="M69" i="36"/>
  <c r="Q68" i="36"/>
  <c r="P68" i="36"/>
  <c r="O68" i="36"/>
  <c r="M68" i="36"/>
  <c r="Q67" i="36"/>
  <c r="P67" i="36"/>
  <c r="O67" i="36"/>
  <c r="M67" i="36"/>
  <c r="Q66" i="36"/>
  <c r="P66" i="36"/>
  <c r="O66" i="36"/>
  <c r="M66" i="36"/>
  <c r="Q65" i="36"/>
  <c r="P65" i="36"/>
  <c r="O65" i="36"/>
  <c r="N65" i="36"/>
  <c r="M65" i="36"/>
  <c r="Q64" i="36"/>
  <c r="P64" i="36"/>
  <c r="O64" i="36"/>
  <c r="M64" i="36"/>
  <c r="Q63" i="36"/>
  <c r="P63" i="36"/>
  <c r="O63" i="36"/>
  <c r="N63" i="36"/>
  <c r="M63" i="36"/>
  <c r="L63" i="36"/>
  <c r="K63" i="36"/>
  <c r="Q62" i="36"/>
  <c r="P62" i="36"/>
  <c r="O62" i="36"/>
  <c r="M62" i="36"/>
  <c r="Q61" i="36"/>
  <c r="P61" i="36"/>
  <c r="O61" i="36"/>
  <c r="M61" i="36"/>
  <c r="L61" i="36"/>
  <c r="Q60" i="36"/>
  <c r="P60" i="36"/>
  <c r="O60" i="36"/>
  <c r="M60" i="36"/>
  <c r="Q59" i="36"/>
  <c r="P59" i="36"/>
  <c r="O59" i="36"/>
  <c r="M59" i="36"/>
  <c r="Q58" i="36"/>
  <c r="P58" i="36"/>
  <c r="O58" i="36"/>
  <c r="N58" i="36"/>
  <c r="M58" i="36"/>
  <c r="Q57" i="36"/>
  <c r="P57" i="36"/>
  <c r="O57" i="36"/>
  <c r="M57" i="36"/>
  <c r="Q56" i="36"/>
  <c r="P56" i="36"/>
  <c r="O56" i="36"/>
  <c r="M56" i="36"/>
  <c r="L56" i="36"/>
  <c r="Q55" i="36"/>
  <c r="P55" i="36"/>
  <c r="O55" i="36"/>
  <c r="M55" i="36"/>
  <c r="Q54" i="36"/>
  <c r="P54" i="36"/>
  <c r="O54" i="36"/>
  <c r="M54" i="36"/>
  <c r="Q53" i="36"/>
  <c r="P53" i="36"/>
  <c r="O53" i="36"/>
  <c r="M53" i="36"/>
  <c r="Q52" i="36"/>
  <c r="P52" i="36"/>
  <c r="O52" i="36"/>
  <c r="M52" i="36"/>
  <c r="Q51" i="36"/>
  <c r="P51" i="36"/>
  <c r="O51" i="36"/>
  <c r="M51" i="36"/>
  <c r="Q50" i="36"/>
  <c r="P50" i="36"/>
  <c r="O50" i="36"/>
  <c r="M50" i="36"/>
  <c r="Q49" i="36"/>
  <c r="P49" i="36"/>
  <c r="O49" i="36"/>
  <c r="N49" i="36"/>
  <c r="M49" i="36"/>
  <c r="Q48" i="36"/>
  <c r="P48" i="36"/>
  <c r="O48" i="36"/>
  <c r="M48" i="36"/>
  <c r="Q47" i="36"/>
  <c r="P47" i="36"/>
  <c r="O47" i="36"/>
  <c r="N47" i="36"/>
  <c r="M47" i="36"/>
  <c r="L47" i="36"/>
  <c r="K47" i="36"/>
  <c r="Q46" i="36"/>
  <c r="P46" i="36"/>
  <c r="O46" i="36"/>
  <c r="M46" i="36"/>
  <c r="Q45" i="36"/>
  <c r="P45" i="36"/>
  <c r="O45" i="36"/>
  <c r="M45" i="36"/>
  <c r="L45" i="36"/>
  <c r="Q44" i="36"/>
  <c r="P44" i="36"/>
  <c r="O44" i="36"/>
  <c r="M44" i="36"/>
  <c r="Q43" i="36"/>
  <c r="P43" i="36"/>
  <c r="O43" i="36"/>
  <c r="M43" i="36"/>
  <c r="Q42" i="36"/>
  <c r="P42" i="36"/>
  <c r="O42" i="36"/>
  <c r="N42" i="36"/>
  <c r="M42" i="36"/>
  <c r="Q41" i="36"/>
  <c r="P41" i="36"/>
  <c r="O41" i="36"/>
  <c r="M41" i="36"/>
  <c r="Q40" i="36"/>
  <c r="P40" i="36"/>
  <c r="O40" i="36"/>
  <c r="M40" i="36"/>
  <c r="L40" i="36"/>
  <c r="Q39" i="36"/>
  <c r="P39" i="36"/>
  <c r="O39" i="36"/>
  <c r="M39" i="36"/>
  <c r="Q38" i="36"/>
  <c r="P38" i="36"/>
  <c r="O38" i="36"/>
  <c r="M38" i="36"/>
  <c r="Q37" i="36"/>
  <c r="P37" i="36"/>
  <c r="O37" i="36"/>
  <c r="M37" i="36"/>
  <c r="Q36" i="36"/>
  <c r="P36" i="36"/>
  <c r="O36" i="36"/>
  <c r="M36" i="36"/>
  <c r="Q35" i="36"/>
  <c r="P35" i="36"/>
  <c r="O35" i="36"/>
  <c r="M35" i="36"/>
  <c r="Q34" i="36"/>
  <c r="P34" i="36"/>
  <c r="O34" i="36"/>
  <c r="M34" i="36"/>
  <c r="Q33" i="36"/>
  <c r="P33" i="36"/>
  <c r="O33" i="36"/>
  <c r="N33" i="36"/>
  <c r="M33" i="36"/>
  <c r="Q32" i="36"/>
  <c r="P32" i="36"/>
  <c r="O32" i="36"/>
  <c r="M32" i="36"/>
  <c r="Q31" i="36"/>
  <c r="P31" i="36"/>
  <c r="O31" i="36"/>
  <c r="N31" i="36"/>
  <c r="M31" i="36"/>
  <c r="L31" i="36"/>
  <c r="K31" i="36"/>
  <c r="Q30" i="36"/>
  <c r="P30" i="36"/>
  <c r="O30" i="36"/>
  <c r="M30" i="36"/>
  <c r="Q29" i="36"/>
  <c r="P29" i="36"/>
  <c r="O29" i="36"/>
  <c r="M29" i="36"/>
  <c r="L29" i="36"/>
  <c r="Q28" i="36"/>
  <c r="P28" i="36"/>
  <c r="O28" i="36"/>
  <c r="M28" i="36"/>
  <c r="Q27" i="36"/>
  <c r="P27" i="36"/>
  <c r="O27" i="36"/>
  <c r="M27" i="36"/>
  <c r="Q26" i="36"/>
  <c r="P26" i="36"/>
  <c r="O26" i="36"/>
  <c r="N26" i="36"/>
  <c r="M26" i="36"/>
  <c r="Q25" i="36"/>
  <c r="P25" i="36"/>
  <c r="O25" i="36"/>
  <c r="M25" i="36"/>
  <c r="Q24" i="36"/>
  <c r="P24" i="36"/>
  <c r="O24" i="36"/>
  <c r="M24" i="36"/>
  <c r="L24" i="36"/>
  <c r="Q23" i="36"/>
  <c r="P23" i="36"/>
  <c r="O23" i="36"/>
  <c r="M23" i="36"/>
  <c r="Q22" i="36"/>
  <c r="P22" i="36"/>
  <c r="O22" i="36"/>
  <c r="M22" i="36"/>
  <c r="Q21" i="36"/>
  <c r="P21" i="36"/>
  <c r="O21" i="36"/>
  <c r="M21" i="36"/>
  <c r="Q20" i="36"/>
  <c r="P20" i="36"/>
  <c r="O20" i="36"/>
  <c r="M20" i="36"/>
  <c r="Q19" i="36"/>
  <c r="P19" i="36"/>
  <c r="O19" i="36"/>
  <c r="M19" i="36"/>
  <c r="Q18" i="36"/>
  <c r="P18" i="36"/>
  <c r="O18" i="36"/>
  <c r="M18" i="36"/>
  <c r="Q17" i="36"/>
  <c r="P17" i="36"/>
  <c r="O17" i="36"/>
  <c r="N17" i="36"/>
  <c r="M17" i="36"/>
  <c r="Q16" i="36"/>
  <c r="P16" i="36"/>
  <c r="O16" i="36"/>
  <c r="M16" i="36"/>
  <c r="Q15" i="36"/>
  <c r="P15" i="36"/>
  <c r="O15" i="36"/>
  <c r="N15" i="36"/>
  <c r="M15" i="36"/>
  <c r="L15" i="36"/>
  <c r="K15" i="36"/>
  <c r="Q14" i="36"/>
  <c r="P14" i="36"/>
  <c r="O14" i="36"/>
  <c r="M14" i="36"/>
  <c r="Q13" i="36"/>
  <c r="P13" i="36"/>
  <c r="O13" i="36"/>
  <c r="M13" i="36"/>
  <c r="L13" i="36"/>
  <c r="Q12" i="36"/>
  <c r="P12" i="36"/>
  <c r="O12" i="36"/>
  <c r="M12" i="36"/>
  <c r="Q11" i="36"/>
  <c r="P11" i="36"/>
  <c r="O11" i="36"/>
  <c r="M11" i="36"/>
  <c r="Q10" i="36"/>
  <c r="P10" i="36"/>
  <c r="O10" i="36"/>
  <c r="N10" i="36"/>
  <c r="M10" i="36"/>
  <c r="Q9" i="36"/>
  <c r="P9" i="36"/>
  <c r="O9" i="36"/>
  <c r="M9" i="36"/>
  <c r="Q8" i="36"/>
  <c r="P8" i="36"/>
  <c r="O8" i="36"/>
  <c r="M8" i="36"/>
  <c r="L8" i="36"/>
  <c r="Q7" i="36"/>
  <c r="P7" i="36"/>
  <c r="O7" i="36"/>
  <c r="M7" i="36"/>
  <c r="Q6" i="36"/>
  <c r="P6" i="36"/>
  <c r="O6" i="36"/>
  <c r="M6" i="36"/>
  <c r="Q5" i="36"/>
  <c r="P5" i="36"/>
  <c r="O5" i="36"/>
  <c r="M5" i="36"/>
  <c r="Q4" i="36"/>
  <c r="P4" i="36"/>
  <c r="O4" i="36"/>
  <c r="M4" i="36"/>
  <c r="Q3" i="36"/>
  <c r="P3" i="36"/>
  <c r="O3" i="36"/>
  <c r="M3" i="36"/>
  <c r="P2" i="36"/>
  <c r="O2" i="36"/>
  <c r="M2" i="36"/>
  <c r="B5" i="20"/>
  <c r="B4" i="20"/>
  <c r="B3" i="20"/>
  <c r="B2" i="20"/>
  <c r="C5" i="8"/>
  <c r="B5" i="8"/>
  <c r="K190" i="17"/>
  <c r="M171" i="17"/>
  <c r="O126" i="17"/>
  <c r="N198" i="17"/>
  <c r="L107" i="17"/>
  <c r="N177" i="17"/>
  <c r="P196" i="17"/>
  <c r="Q4" i="17"/>
  <c r="Q2" i="17"/>
  <c r="Q5" i="17"/>
  <c r="Q6" i="17"/>
  <c r="Q7" i="17"/>
  <c r="Q8" i="17"/>
  <c r="Q10" i="17"/>
  <c r="Q13" i="17"/>
  <c r="Q14" i="17"/>
  <c r="Q15" i="17"/>
  <c r="Q18" i="17"/>
  <c r="Q21" i="17"/>
  <c r="Q22" i="17"/>
  <c r="Q23" i="17"/>
  <c r="Q24" i="17"/>
  <c r="Q26" i="17"/>
  <c r="Q29" i="17"/>
  <c r="Q30" i="17"/>
  <c r="Q31" i="17"/>
  <c r="Q34" i="17"/>
  <c r="Q37" i="17"/>
  <c r="Q38" i="17"/>
  <c r="Q39" i="17"/>
  <c r="Q40" i="17"/>
  <c r="Q42" i="17"/>
  <c r="Q45" i="17"/>
  <c r="Q46" i="17"/>
  <c r="Q47" i="17"/>
  <c r="Q50" i="17"/>
  <c r="Q53" i="17"/>
  <c r="Q54" i="17"/>
  <c r="Q55" i="17"/>
  <c r="Q56" i="17"/>
  <c r="Q58" i="17"/>
  <c r="Q61" i="17"/>
  <c r="Q62" i="17"/>
  <c r="Q63" i="17"/>
  <c r="Q66" i="17"/>
  <c r="Q69" i="17"/>
  <c r="Q70" i="17"/>
  <c r="Q71" i="17"/>
  <c r="Q72" i="17"/>
  <c r="Q74" i="17"/>
  <c r="Q77" i="17"/>
  <c r="Q78" i="17"/>
  <c r="Q79" i="17"/>
  <c r="Q82" i="17"/>
  <c r="Q85" i="17"/>
  <c r="Q86" i="17"/>
  <c r="Q87" i="17"/>
  <c r="Q88" i="17"/>
  <c r="Q90" i="17"/>
  <c r="Q93" i="17"/>
  <c r="Q94" i="17"/>
  <c r="Q95" i="17"/>
  <c r="Q98" i="17"/>
  <c r="Q101" i="17"/>
  <c r="Q102" i="17"/>
  <c r="Q103" i="17"/>
  <c r="Q104" i="17"/>
  <c r="Q106" i="17"/>
  <c r="Q109" i="17"/>
  <c r="Q110" i="17"/>
  <c r="Q111" i="17"/>
  <c r="Q114" i="17"/>
  <c r="Q117" i="17"/>
  <c r="Q118" i="17"/>
  <c r="Q119" i="17"/>
  <c r="Q120" i="17"/>
  <c r="Q122" i="17"/>
  <c r="Q125" i="17"/>
  <c r="Q126" i="17"/>
  <c r="Q127" i="17"/>
  <c r="Q130" i="17"/>
  <c r="Q133" i="17"/>
  <c r="Q134" i="17"/>
  <c r="Q135" i="17"/>
  <c r="Q136" i="17"/>
  <c r="Q138" i="17"/>
  <c r="Q141" i="17"/>
  <c r="Q142" i="17"/>
  <c r="Q143" i="17"/>
  <c r="Q146" i="17"/>
  <c r="Q149" i="17"/>
  <c r="Q150" i="17"/>
  <c r="Q151" i="17"/>
  <c r="Q152" i="17"/>
  <c r="Q153" i="17"/>
  <c r="Q154" i="17"/>
  <c r="Q157" i="17"/>
  <c r="Q158" i="17"/>
  <c r="Q159" i="17"/>
  <c r="Q162" i="17"/>
  <c r="Q164" i="17"/>
  <c r="Q165" i="17"/>
  <c r="Q166" i="17"/>
  <c r="Q167" i="17"/>
  <c r="Q168" i="17"/>
  <c r="Q169" i="17"/>
  <c r="Q170" i="17"/>
  <c r="Q173" i="17"/>
  <c r="Q174" i="17"/>
  <c r="Q175" i="17"/>
  <c r="Q178" i="17"/>
  <c r="Q180" i="17"/>
  <c r="Q181" i="17"/>
  <c r="Q182" i="17"/>
  <c r="Q183" i="17"/>
  <c r="Q184" i="17"/>
  <c r="Q185" i="17"/>
  <c r="Q186" i="17"/>
  <c r="Q189" i="17"/>
  <c r="Q190" i="17"/>
  <c r="Q191" i="17"/>
  <c r="Q194" i="17"/>
  <c r="Q196" i="17"/>
  <c r="Q197" i="17"/>
  <c r="Q198" i="17"/>
  <c r="Q199" i="17"/>
  <c r="Q200" i="17"/>
  <c r="Q201" i="17"/>
  <c r="P2" i="17"/>
  <c r="P193" i="17"/>
  <c r="O135" i="17"/>
  <c r="M162" i="17"/>
  <c r="P201" i="17"/>
  <c r="O201" i="17"/>
  <c r="N200" i="17"/>
  <c r="K200" i="17"/>
  <c r="O198" i="17"/>
  <c r="K198" i="17"/>
  <c r="M197" i="17"/>
  <c r="L197" i="17"/>
  <c r="K196" i="17"/>
  <c r="M195" i="17"/>
  <c r="P194" i="17"/>
  <c r="K194" i="17"/>
  <c r="O193" i="17"/>
  <c r="K193" i="17"/>
  <c r="M192" i="17"/>
  <c r="P191" i="17"/>
  <c r="M191" i="17"/>
  <c r="K191" i="17"/>
  <c r="O190" i="17"/>
  <c r="M190" i="17"/>
  <c r="K189" i="17"/>
  <c r="O188" i="17"/>
  <c r="K188" i="17"/>
  <c r="M187" i="17"/>
  <c r="O186" i="17"/>
  <c r="O185" i="17"/>
  <c r="K185" i="17"/>
  <c r="M184" i="17"/>
  <c r="P183" i="17"/>
  <c r="K182" i="17"/>
  <c r="P181" i="17"/>
  <c r="N181" i="17"/>
  <c r="P180" i="17"/>
  <c r="O180" i="17"/>
  <c r="P179" i="17"/>
  <c r="O179" i="17"/>
  <c r="K179" i="17"/>
  <c r="P178" i="17"/>
  <c r="O178" i="17"/>
  <c r="M178" i="17"/>
  <c r="O177" i="17"/>
  <c r="O176" i="17"/>
  <c r="N176" i="17"/>
  <c r="K176" i="17"/>
  <c r="O175" i="17"/>
  <c r="M175" i="17"/>
  <c r="P173" i="17"/>
  <c r="M173" i="17"/>
  <c r="N172" i="17"/>
  <c r="M172" i="17"/>
  <c r="K172" i="17"/>
  <c r="O170" i="17"/>
  <c r="P169" i="17"/>
  <c r="K169" i="17"/>
  <c r="M168" i="17"/>
  <c r="P167" i="17"/>
  <c r="M167" i="17"/>
  <c r="P166" i="17"/>
  <c r="O166" i="17"/>
  <c r="M165" i="17"/>
  <c r="P164" i="17"/>
  <c r="P163" i="17"/>
  <c r="O163" i="17"/>
  <c r="K163" i="17"/>
  <c r="O162" i="17"/>
  <c r="K162" i="17"/>
  <c r="O161" i="17"/>
  <c r="K161" i="17"/>
  <c r="M160" i="17"/>
  <c r="K160" i="17"/>
  <c r="P159" i="17"/>
  <c r="L159" i="17"/>
  <c r="K159" i="17"/>
  <c r="O158" i="17"/>
  <c r="K158" i="17"/>
  <c r="P157" i="17"/>
  <c r="N157" i="17"/>
  <c r="K157" i="17"/>
  <c r="P156" i="17"/>
  <c r="O156" i="17"/>
  <c r="K155" i="17"/>
  <c r="P154" i="17"/>
  <c r="K154" i="17"/>
  <c r="M153" i="17"/>
  <c r="K153" i="17"/>
  <c r="O152" i="17"/>
  <c r="N152" i="17"/>
  <c r="K152" i="17"/>
  <c r="P151" i="17"/>
  <c r="O151" i="17"/>
  <c r="K151" i="17"/>
  <c r="O150" i="17"/>
  <c r="K150" i="17"/>
  <c r="K149" i="17"/>
  <c r="P148" i="17"/>
  <c r="O148" i="17"/>
  <c r="M148" i="17"/>
  <c r="K148" i="17"/>
  <c r="O147" i="17"/>
  <c r="K147" i="17"/>
  <c r="O146" i="17"/>
  <c r="K146" i="17"/>
  <c r="P145" i="17"/>
  <c r="O145" i="17"/>
  <c r="M145" i="17"/>
  <c r="K145" i="17"/>
  <c r="P144" i="17"/>
  <c r="O144" i="17"/>
  <c r="K144" i="17"/>
  <c r="P143" i="17"/>
  <c r="O143" i="17"/>
  <c r="L143" i="17"/>
  <c r="K143" i="17"/>
  <c r="P142" i="17"/>
  <c r="K142" i="17"/>
  <c r="P141" i="17"/>
  <c r="O141" i="17"/>
  <c r="M141" i="17"/>
  <c r="K141" i="17"/>
  <c r="P140" i="17"/>
  <c r="M140" i="17"/>
  <c r="K140" i="17"/>
  <c r="K139" i="17"/>
  <c r="P138" i="17"/>
  <c r="O138" i="17"/>
  <c r="M138" i="17"/>
  <c r="K138" i="17"/>
  <c r="P137" i="17"/>
  <c r="M137" i="17"/>
  <c r="K137" i="17"/>
  <c r="P136" i="17"/>
  <c r="N136" i="17"/>
  <c r="K136" i="17"/>
  <c r="P135" i="17"/>
  <c r="K135" i="17"/>
  <c r="P134" i="17"/>
  <c r="K134" i="17"/>
  <c r="P133" i="17"/>
  <c r="K133" i="17"/>
  <c r="P132" i="17"/>
  <c r="K132" i="17"/>
  <c r="K131" i="17"/>
  <c r="O130" i="17"/>
  <c r="K130" i="17"/>
  <c r="M129" i="17"/>
  <c r="L129" i="17"/>
  <c r="K129" i="17"/>
  <c r="O128" i="17"/>
  <c r="N128" i="17"/>
  <c r="M128" i="17"/>
  <c r="K128" i="17"/>
  <c r="M127" i="17"/>
  <c r="K127" i="17"/>
  <c r="K126" i="17"/>
  <c r="P125" i="17"/>
  <c r="O125" i="17"/>
  <c r="M125" i="17"/>
  <c r="K125" i="17"/>
  <c r="P124" i="17"/>
  <c r="M124" i="17"/>
  <c r="K124" i="17"/>
  <c r="P123" i="17"/>
  <c r="O123" i="17"/>
  <c r="K123" i="17"/>
  <c r="P122" i="17"/>
  <c r="N122" i="17"/>
  <c r="K122" i="17"/>
  <c r="P121" i="17"/>
  <c r="O121" i="17"/>
  <c r="M121" i="17"/>
  <c r="K121" i="17"/>
  <c r="P120" i="17"/>
  <c r="M120" i="17"/>
  <c r="K120" i="17"/>
  <c r="P119" i="17"/>
  <c r="M119" i="17"/>
  <c r="L119" i="17"/>
  <c r="K119" i="17"/>
  <c r="P118" i="17"/>
  <c r="N118" i="17"/>
  <c r="M118" i="17"/>
  <c r="K118" i="17"/>
  <c r="P117" i="17"/>
  <c r="O117" i="17"/>
  <c r="N117" i="17"/>
  <c r="K117" i="17"/>
  <c r="O116" i="17"/>
  <c r="N116" i="17"/>
  <c r="K116" i="17"/>
  <c r="P115" i="17"/>
  <c r="O115" i="17"/>
  <c r="K115" i="17"/>
  <c r="P114" i="17"/>
  <c r="N114" i="17"/>
  <c r="K114" i="17"/>
  <c r="P113" i="17"/>
  <c r="N113" i="17"/>
  <c r="K113" i="17"/>
  <c r="N112" i="17"/>
  <c r="M112" i="17"/>
  <c r="K112" i="17"/>
  <c r="P111" i="17"/>
  <c r="M111" i="17"/>
  <c r="L111" i="17"/>
  <c r="K111" i="17"/>
  <c r="P110" i="17"/>
  <c r="N110" i="17"/>
  <c r="M110" i="17"/>
  <c r="K110" i="17"/>
  <c r="P109" i="17"/>
  <c r="O109" i="17"/>
  <c r="N109" i="17"/>
  <c r="M109" i="17"/>
  <c r="K109" i="17"/>
  <c r="P108" i="17"/>
  <c r="O108" i="17"/>
  <c r="N108" i="17"/>
  <c r="M108" i="17"/>
  <c r="L108" i="17"/>
  <c r="K108" i="17"/>
  <c r="P107" i="17"/>
  <c r="O107" i="17"/>
  <c r="K107" i="17"/>
  <c r="P106" i="17"/>
  <c r="O106" i="17"/>
  <c r="N106" i="17"/>
  <c r="M106" i="17"/>
  <c r="K106" i="17"/>
  <c r="P105" i="17"/>
  <c r="O105" i="17"/>
  <c r="N105" i="17"/>
  <c r="M105" i="17"/>
  <c r="L105" i="17"/>
  <c r="K105" i="17"/>
  <c r="P104" i="17"/>
  <c r="O104" i="17"/>
  <c r="N104" i="17"/>
  <c r="M104" i="17"/>
  <c r="L104" i="17"/>
  <c r="K104" i="17"/>
  <c r="P103" i="17"/>
  <c r="O103" i="17"/>
  <c r="N103" i="17"/>
  <c r="M103" i="17"/>
  <c r="K103" i="17"/>
  <c r="P102" i="17"/>
  <c r="O102" i="17"/>
  <c r="N102" i="17"/>
  <c r="M102" i="17"/>
  <c r="L102" i="17"/>
  <c r="K102" i="17"/>
  <c r="P101" i="17"/>
  <c r="O101" i="17"/>
  <c r="N101" i="17"/>
  <c r="M101" i="17"/>
  <c r="K101" i="17"/>
  <c r="P100" i="17"/>
  <c r="O100" i="17"/>
  <c r="N100" i="17"/>
  <c r="M100" i="17"/>
  <c r="L100" i="17"/>
  <c r="K100" i="17"/>
  <c r="P99" i="17"/>
  <c r="O99" i="17"/>
  <c r="N99" i="17"/>
  <c r="M99" i="17"/>
  <c r="L99" i="17"/>
  <c r="K99" i="17"/>
  <c r="P98" i="17"/>
  <c r="O98" i="17"/>
  <c r="N98" i="17"/>
  <c r="M98" i="17"/>
  <c r="L98" i="17"/>
  <c r="K98" i="17"/>
  <c r="P97" i="17"/>
  <c r="O97" i="17"/>
  <c r="N97" i="17"/>
  <c r="M97" i="17"/>
  <c r="K97" i="17"/>
  <c r="P96" i="17"/>
  <c r="O96" i="17"/>
  <c r="N96" i="17"/>
  <c r="M96" i="17"/>
  <c r="L96" i="17"/>
  <c r="K96" i="17"/>
  <c r="P95" i="17"/>
  <c r="O95" i="17"/>
  <c r="N95" i="17"/>
  <c r="M95" i="17"/>
  <c r="K95" i="17"/>
  <c r="P94" i="17"/>
  <c r="O94" i="17"/>
  <c r="N94" i="17"/>
  <c r="M94" i="17"/>
  <c r="L94" i="17"/>
  <c r="K94" i="17"/>
  <c r="P93" i="17"/>
  <c r="O93" i="17"/>
  <c r="N93" i="17"/>
  <c r="M93" i="17"/>
  <c r="K93" i="17"/>
  <c r="P92" i="17"/>
  <c r="O92" i="17"/>
  <c r="N92" i="17"/>
  <c r="M92" i="17"/>
  <c r="K92" i="17"/>
  <c r="P91" i="17"/>
  <c r="O91" i="17"/>
  <c r="N91" i="17"/>
  <c r="M91" i="17"/>
  <c r="L91" i="17"/>
  <c r="K91" i="17"/>
  <c r="P90" i="17"/>
  <c r="O90" i="17"/>
  <c r="N90" i="17"/>
  <c r="M90" i="17"/>
  <c r="L90" i="17"/>
  <c r="K90" i="17"/>
  <c r="P89" i="17"/>
  <c r="O89" i="17"/>
  <c r="N89" i="17"/>
  <c r="M89" i="17"/>
  <c r="L89" i="17"/>
  <c r="K89" i="17"/>
  <c r="P88" i="17"/>
  <c r="O88" i="17"/>
  <c r="N88" i="17"/>
  <c r="M88" i="17"/>
  <c r="K88" i="17"/>
  <c r="P87" i="17"/>
  <c r="O87" i="17"/>
  <c r="N87" i="17"/>
  <c r="M87" i="17"/>
  <c r="K87" i="17"/>
  <c r="P86" i="17"/>
  <c r="O86" i="17"/>
  <c r="N86" i="17"/>
  <c r="M86" i="17"/>
  <c r="L86" i="17"/>
  <c r="K86" i="17"/>
  <c r="P85" i="17"/>
  <c r="O85" i="17"/>
  <c r="N85" i="17"/>
  <c r="M85" i="17"/>
  <c r="K85" i="17"/>
  <c r="P84" i="17"/>
  <c r="O84" i="17"/>
  <c r="N84" i="17"/>
  <c r="M84" i="17"/>
  <c r="K84" i="17"/>
  <c r="P83" i="17"/>
  <c r="O83" i="17"/>
  <c r="N83" i="17"/>
  <c r="M83" i="17"/>
  <c r="L83" i="17"/>
  <c r="K83" i="17"/>
  <c r="P82" i="17"/>
  <c r="O82" i="17"/>
  <c r="N82" i="17"/>
  <c r="M82" i="17"/>
  <c r="K82" i="17"/>
  <c r="P81" i="17"/>
  <c r="O81" i="17"/>
  <c r="N81" i="17"/>
  <c r="M81" i="17"/>
  <c r="L81" i="17"/>
  <c r="K81" i="17"/>
  <c r="P80" i="17"/>
  <c r="O80" i="17"/>
  <c r="N80" i="17"/>
  <c r="M80" i="17"/>
  <c r="L80" i="17"/>
  <c r="K80" i="17"/>
  <c r="P79" i="17"/>
  <c r="O79" i="17"/>
  <c r="N79" i="17"/>
  <c r="M79" i="17"/>
  <c r="L79" i="17"/>
  <c r="K79" i="17"/>
  <c r="P78" i="17"/>
  <c r="O78" i="17"/>
  <c r="N78" i="17"/>
  <c r="M78" i="17"/>
  <c r="K78" i="17"/>
  <c r="P77" i="17"/>
  <c r="O77" i="17"/>
  <c r="N77" i="17"/>
  <c r="M77" i="17"/>
  <c r="L77" i="17"/>
  <c r="K77" i="17"/>
  <c r="P76" i="17"/>
  <c r="O76" i="17"/>
  <c r="N76" i="17"/>
  <c r="M76" i="17"/>
  <c r="K76" i="17"/>
  <c r="P75" i="17"/>
  <c r="O75" i="17"/>
  <c r="N75" i="17"/>
  <c r="M75" i="17"/>
  <c r="L75" i="17"/>
  <c r="K75" i="17"/>
  <c r="P74" i="17"/>
  <c r="O74" i="17"/>
  <c r="N74" i="17"/>
  <c r="M74" i="17"/>
  <c r="K74" i="17"/>
  <c r="P73" i="17"/>
  <c r="O73" i="17"/>
  <c r="N73" i="17"/>
  <c r="M73" i="17"/>
  <c r="L73" i="17"/>
  <c r="K73" i="17"/>
  <c r="P72" i="17"/>
  <c r="O72" i="17"/>
  <c r="N72" i="17"/>
  <c r="M72" i="17"/>
  <c r="L72" i="17"/>
  <c r="K72" i="17"/>
  <c r="P71" i="17"/>
  <c r="O71" i="17"/>
  <c r="N71" i="17"/>
  <c r="M71" i="17"/>
  <c r="L71" i="17"/>
  <c r="K71" i="17"/>
  <c r="P70" i="17"/>
  <c r="O70" i="17"/>
  <c r="N70" i="17"/>
  <c r="M70" i="17"/>
  <c r="L70" i="17"/>
  <c r="K70" i="17"/>
  <c r="P69" i="17"/>
  <c r="O69" i="17"/>
  <c r="N69" i="17"/>
  <c r="M69" i="17"/>
  <c r="L69" i="17"/>
  <c r="K69" i="17"/>
  <c r="P68" i="17"/>
  <c r="O68" i="17"/>
  <c r="N68" i="17"/>
  <c r="M68" i="17"/>
  <c r="L68" i="17"/>
  <c r="K68" i="17"/>
  <c r="P67" i="17"/>
  <c r="O67" i="17"/>
  <c r="N67" i="17"/>
  <c r="M67" i="17"/>
  <c r="L67" i="17"/>
  <c r="K67" i="17"/>
  <c r="P66" i="17"/>
  <c r="O66" i="17"/>
  <c r="N66" i="17"/>
  <c r="M66" i="17"/>
  <c r="L66" i="17"/>
  <c r="K66" i="17"/>
  <c r="P65" i="17"/>
  <c r="O65" i="17"/>
  <c r="N65" i="17"/>
  <c r="M65" i="17"/>
  <c r="L65" i="17"/>
  <c r="K65" i="17"/>
  <c r="P64" i="17"/>
  <c r="O64" i="17"/>
  <c r="N64" i="17"/>
  <c r="M64" i="17"/>
  <c r="L64" i="17"/>
  <c r="K64" i="17"/>
  <c r="P63" i="17"/>
  <c r="O63" i="17"/>
  <c r="N63" i="17"/>
  <c r="M63" i="17"/>
  <c r="L63" i="17"/>
  <c r="K63" i="17"/>
  <c r="P62" i="17"/>
  <c r="O62" i="17"/>
  <c r="N62" i="17"/>
  <c r="M62" i="17"/>
  <c r="L62" i="17"/>
  <c r="K62" i="17"/>
  <c r="P61" i="17"/>
  <c r="O61" i="17"/>
  <c r="N61" i="17"/>
  <c r="M61" i="17"/>
  <c r="L61" i="17"/>
  <c r="K61" i="17"/>
  <c r="P60" i="17"/>
  <c r="O60" i="17"/>
  <c r="N60" i="17"/>
  <c r="M60" i="17"/>
  <c r="L60" i="17"/>
  <c r="K60" i="17"/>
  <c r="P59" i="17"/>
  <c r="O59" i="17"/>
  <c r="N59" i="17"/>
  <c r="M59" i="17"/>
  <c r="L59" i="17"/>
  <c r="K59" i="17"/>
  <c r="P58" i="17"/>
  <c r="O58" i="17"/>
  <c r="N58" i="17"/>
  <c r="M58" i="17"/>
  <c r="L58" i="17"/>
  <c r="K58" i="17"/>
  <c r="P57" i="17"/>
  <c r="O57" i="17"/>
  <c r="N57" i="17"/>
  <c r="M57" i="17"/>
  <c r="L57" i="17"/>
  <c r="K57" i="17"/>
  <c r="P56" i="17"/>
  <c r="O56" i="17"/>
  <c r="N56" i="17"/>
  <c r="M56" i="17"/>
  <c r="L56" i="17"/>
  <c r="K56" i="17"/>
  <c r="P55" i="17"/>
  <c r="O55" i="17"/>
  <c r="N55" i="17"/>
  <c r="M55" i="17"/>
  <c r="L55" i="17"/>
  <c r="K55" i="17"/>
  <c r="P54" i="17"/>
  <c r="O54" i="17"/>
  <c r="N54" i="17"/>
  <c r="M54" i="17"/>
  <c r="L54" i="17"/>
  <c r="K54" i="17"/>
  <c r="P53" i="17"/>
  <c r="O53" i="17"/>
  <c r="N53" i="17"/>
  <c r="M53" i="17"/>
  <c r="L53" i="17"/>
  <c r="K53" i="17"/>
  <c r="P52" i="17"/>
  <c r="O52" i="17"/>
  <c r="N52" i="17"/>
  <c r="M52" i="17"/>
  <c r="L52" i="17"/>
  <c r="K52" i="17"/>
  <c r="P51" i="17"/>
  <c r="O51" i="17"/>
  <c r="N51" i="17"/>
  <c r="M51" i="17"/>
  <c r="L51" i="17"/>
  <c r="K51" i="17"/>
  <c r="P50" i="17"/>
  <c r="O50" i="17"/>
  <c r="N50" i="17"/>
  <c r="M50" i="17"/>
  <c r="L50" i="17"/>
  <c r="K50" i="17"/>
  <c r="P49" i="17"/>
  <c r="O49" i="17"/>
  <c r="N49" i="17"/>
  <c r="M49" i="17"/>
  <c r="L49" i="17"/>
  <c r="K49" i="17"/>
  <c r="P48" i="17"/>
  <c r="O48" i="17"/>
  <c r="N48" i="17"/>
  <c r="M48" i="17"/>
  <c r="L48" i="17"/>
  <c r="K48" i="17"/>
  <c r="P47" i="17"/>
  <c r="O47" i="17"/>
  <c r="N47" i="17"/>
  <c r="M47" i="17"/>
  <c r="L47" i="17"/>
  <c r="K47" i="17"/>
  <c r="P46" i="17"/>
  <c r="O46" i="17"/>
  <c r="N46" i="17"/>
  <c r="M46" i="17"/>
  <c r="L46" i="17"/>
  <c r="K46" i="17"/>
  <c r="P45" i="17"/>
  <c r="O45" i="17"/>
  <c r="N45" i="17"/>
  <c r="M45" i="17"/>
  <c r="L45" i="17"/>
  <c r="K45" i="17"/>
  <c r="P44" i="17"/>
  <c r="O44" i="17"/>
  <c r="N44" i="17"/>
  <c r="M44" i="17"/>
  <c r="L44" i="17"/>
  <c r="K44" i="17"/>
  <c r="P43" i="17"/>
  <c r="O43" i="17"/>
  <c r="N43" i="17"/>
  <c r="M43" i="17"/>
  <c r="L43" i="17"/>
  <c r="K43" i="17"/>
  <c r="P42" i="17"/>
  <c r="O42" i="17"/>
  <c r="N42" i="17"/>
  <c r="M42" i="17"/>
  <c r="L42" i="17"/>
  <c r="K42" i="17"/>
  <c r="P41" i="17"/>
  <c r="O41" i="17"/>
  <c r="N41" i="17"/>
  <c r="M41" i="17"/>
  <c r="L41" i="17"/>
  <c r="K41" i="17"/>
  <c r="P40" i="17"/>
  <c r="O40" i="17"/>
  <c r="N40" i="17"/>
  <c r="M40" i="17"/>
  <c r="L40" i="17"/>
  <c r="K40" i="17"/>
  <c r="P39" i="17"/>
  <c r="O39" i="17"/>
  <c r="N39" i="17"/>
  <c r="M39" i="17"/>
  <c r="L39" i="17"/>
  <c r="K39" i="17"/>
  <c r="P38" i="17"/>
  <c r="O38" i="17"/>
  <c r="N38" i="17"/>
  <c r="M38" i="17"/>
  <c r="L38" i="17"/>
  <c r="K38" i="17"/>
  <c r="P37" i="17"/>
  <c r="O37" i="17"/>
  <c r="N37" i="17"/>
  <c r="M37" i="17"/>
  <c r="L37" i="17"/>
  <c r="K37" i="17"/>
  <c r="P36" i="17"/>
  <c r="O36" i="17"/>
  <c r="N36" i="17"/>
  <c r="M36" i="17"/>
  <c r="L36" i="17"/>
  <c r="K36" i="17"/>
  <c r="P35" i="17"/>
  <c r="O35" i="17"/>
  <c r="N35" i="17"/>
  <c r="M35" i="17"/>
  <c r="L35" i="17"/>
  <c r="K35" i="17"/>
  <c r="P34" i="17"/>
  <c r="O34" i="17"/>
  <c r="N34" i="17"/>
  <c r="M34" i="17"/>
  <c r="L34" i="17"/>
  <c r="K34" i="17"/>
  <c r="P33" i="17"/>
  <c r="O33" i="17"/>
  <c r="N33" i="17"/>
  <c r="M33" i="17"/>
  <c r="L33" i="17"/>
  <c r="K33" i="17"/>
  <c r="P32" i="17"/>
  <c r="O32" i="17"/>
  <c r="N32" i="17"/>
  <c r="M32" i="17"/>
  <c r="L32" i="17"/>
  <c r="K32" i="17"/>
  <c r="P31" i="17"/>
  <c r="O31" i="17"/>
  <c r="N31" i="17"/>
  <c r="M31" i="17"/>
  <c r="L31" i="17"/>
  <c r="K31" i="17"/>
  <c r="P30" i="17"/>
  <c r="O30" i="17"/>
  <c r="N30" i="17"/>
  <c r="M30" i="17"/>
  <c r="L30" i="17"/>
  <c r="K30" i="17"/>
  <c r="P29" i="17"/>
  <c r="O29" i="17"/>
  <c r="N29" i="17"/>
  <c r="M29" i="17"/>
  <c r="L29" i="17"/>
  <c r="K29" i="17"/>
  <c r="P28" i="17"/>
  <c r="O28" i="17"/>
  <c r="N28" i="17"/>
  <c r="M28" i="17"/>
  <c r="L28" i="17"/>
  <c r="K28" i="17"/>
  <c r="P27" i="17"/>
  <c r="O27" i="17"/>
  <c r="N27" i="17"/>
  <c r="M27" i="17"/>
  <c r="L27" i="17"/>
  <c r="K27" i="17"/>
  <c r="P26" i="17"/>
  <c r="O26" i="17"/>
  <c r="N26" i="17"/>
  <c r="M26" i="17"/>
  <c r="L26" i="17"/>
  <c r="K26" i="17"/>
  <c r="P25" i="17"/>
  <c r="O25" i="17"/>
  <c r="N25" i="17"/>
  <c r="M25" i="17"/>
  <c r="L25" i="17"/>
  <c r="K25" i="17"/>
  <c r="P24" i="17"/>
  <c r="O24" i="17"/>
  <c r="N24" i="17"/>
  <c r="M24" i="17"/>
  <c r="L24" i="17"/>
  <c r="K24" i="17"/>
  <c r="P23" i="17"/>
  <c r="O23" i="17"/>
  <c r="N23" i="17"/>
  <c r="M23" i="17"/>
  <c r="L23" i="17"/>
  <c r="K23" i="17"/>
  <c r="P22" i="17"/>
  <c r="O22" i="17"/>
  <c r="N22" i="17"/>
  <c r="M22" i="17"/>
  <c r="L22" i="17"/>
  <c r="K22" i="17"/>
  <c r="P21" i="17"/>
  <c r="O21" i="17"/>
  <c r="N21" i="17"/>
  <c r="M21" i="17"/>
  <c r="L21" i="17"/>
  <c r="K21" i="17"/>
  <c r="P20" i="17"/>
  <c r="O20" i="17"/>
  <c r="N20" i="17"/>
  <c r="M20" i="17"/>
  <c r="L20" i="17"/>
  <c r="K20" i="17"/>
  <c r="P19" i="17"/>
  <c r="O19" i="17"/>
  <c r="N19" i="17"/>
  <c r="M19" i="17"/>
  <c r="L19" i="17"/>
  <c r="K19" i="17"/>
  <c r="P18" i="17"/>
  <c r="O18" i="17"/>
  <c r="N18" i="17"/>
  <c r="M18" i="17"/>
  <c r="L18" i="17"/>
  <c r="K18" i="17"/>
  <c r="P17" i="17"/>
  <c r="O17" i="17"/>
  <c r="N17" i="17"/>
  <c r="M17" i="17"/>
  <c r="L17" i="17"/>
  <c r="K17" i="17"/>
  <c r="P16" i="17"/>
  <c r="O16" i="17"/>
  <c r="N16" i="17"/>
  <c r="M16" i="17"/>
  <c r="L16" i="17"/>
  <c r="K16" i="17"/>
  <c r="P15" i="17"/>
  <c r="O15" i="17"/>
  <c r="N15" i="17"/>
  <c r="M15" i="17"/>
  <c r="L15" i="17"/>
  <c r="K15" i="17"/>
  <c r="P14" i="17"/>
  <c r="O14" i="17"/>
  <c r="N14" i="17"/>
  <c r="M14" i="17"/>
  <c r="L14" i="17"/>
  <c r="K14" i="17"/>
  <c r="P13" i="17"/>
  <c r="O13" i="17"/>
  <c r="N13" i="17"/>
  <c r="M13" i="17"/>
  <c r="L13" i="17"/>
  <c r="K13" i="17"/>
  <c r="P12" i="17"/>
  <c r="O12" i="17"/>
  <c r="N12" i="17"/>
  <c r="M12" i="17"/>
  <c r="L12" i="17"/>
  <c r="K12" i="17"/>
  <c r="P11" i="17"/>
  <c r="O11" i="17"/>
  <c r="N11" i="17"/>
  <c r="M11" i="17"/>
  <c r="L11" i="17"/>
  <c r="K11" i="17"/>
  <c r="P10" i="17"/>
  <c r="O10" i="17"/>
  <c r="N10" i="17"/>
  <c r="M10" i="17"/>
  <c r="L10" i="17"/>
  <c r="K10" i="17"/>
  <c r="P9" i="17"/>
  <c r="O9" i="17"/>
  <c r="N9" i="17"/>
  <c r="M9" i="17"/>
  <c r="L9" i="17"/>
  <c r="K9" i="17"/>
  <c r="P8" i="17"/>
  <c r="O8" i="17"/>
  <c r="N8" i="17"/>
  <c r="M8" i="17"/>
  <c r="L8" i="17"/>
  <c r="K8" i="17"/>
  <c r="P7" i="17"/>
  <c r="O7" i="17"/>
  <c r="N7" i="17"/>
  <c r="M7" i="17"/>
  <c r="L7" i="17"/>
  <c r="K7" i="17"/>
  <c r="P6" i="17"/>
  <c r="O6" i="17"/>
  <c r="N6" i="17"/>
  <c r="M6" i="17"/>
  <c r="L6" i="17"/>
  <c r="K6" i="17"/>
  <c r="P5" i="17"/>
  <c r="O5" i="17"/>
  <c r="N5" i="17"/>
  <c r="M5" i="17"/>
  <c r="L5" i="17"/>
  <c r="K5" i="17"/>
  <c r="P4" i="17"/>
  <c r="O4" i="17"/>
  <c r="N4" i="17"/>
  <c r="M4" i="17"/>
  <c r="L4" i="17"/>
  <c r="K4" i="17"/>
  <c r="P3" i="17"/>
  <c r="O3" i="17"/>
  <c r="N3" i="17"/>
  <c r="M3" i="17"/>
  <c r="L3" i="17"/>
  <c r="K3" i="17"/>
  <c r="O2" i="17"/>
  <c r="N2" i="17"/>
  <c r="M2" i="17"/>
  <c r="L2" i="17"/>
  <c r="K2" i="17"/>
  <c r="P10" i="14"/>
  <c r="K196" i="14"/>
  <c r="P5" i="14"/>
  <c r="P7" i="14"/>
  <c r="P8" i="14"/>
  <c r="P9" i="14"/>
  <c r="P11" i="14"/>
  <c r="P13" i="14"/>
  <c r="P17" i="14"/>
  <c r="P20" i="14"/>
  <c r="P24" i="14"/>
  <c r="P25" i="14"/>
  <c r="P26" i="14"/>
  <c r="P27" i="14"/>
  <c r="P28" i="14"/>
  <c r="P29" i="14"/>
  <c r="P32" i="14"/>
  <c r="P33" i="14"/>
  <c r="P36" i="14"/>
  <c r="P37" i="14"/>
  <c r="P39" i="14"/>
  <c r="P40" i="14"/>
  <c r="P41" i="14"/>
  <c r="P42" i="14"/>
  <c r="P43" i="14"/>
  <c r="P44" i="14"/>
  <c r="P45" i="14"/>
  <c r="P48" i="14"/>
  <c r="P49" i="14"/>
  <c r="P52" i="14"/>
  <c r="P53" i="14"/>
  <c r="P55" i="14"/>
  <c r="P56" i="14"/>
  <c r="P57" i="14"/>
  <c r="P58" i="14"/>
  <c r="P59" i="14"/>
  <c r="P60" i="14"/>
  <c r="P61" i="14"/>
  <c r="P64" i="14"/>
  <c r="P65" i="14"/>
  <c r="P68" i="14"/>
  <c r="P69" i="14"/>
  <c r="P71" i="14"/>
  <c r="P72" i="14"/>
  <c r="P73" i="14"/>
  <c r="P74" i="14"/>
  <c r="P75" i="14"/>
  <c r="P76" i="14"/>
  <c r="P77" i="14"/>
  <c r="P80" i="14"/>
  <c r="P81" i="14"/>
  <c r="P84" i="14"/>
  <c r="P85" i="14"/>
  <c r="P87" i="14"/>
  <c r="P88" i="14"/>
  <c r="P89" i="14"/>
  <c r="P90" i="14"/>
  <c r="P91" i="14"/>
  <c r="P92" i="14"/>
  <c r="P93" i="14"/>
  <c r="P96" i="14"/>
  <c r="P97" i="14"/>
  <c r="P99" i="14"/>
  <c r="P100" i="14"/>
  <c r="P101" i="14"/>
  <c r="P103" i="14"/>
  <c r="P104" i="14"/>
  <c r="P105" i="14"/>
  <c r="P106" i="14"/>
  <c r="P107" i="14"/>
  <c r="P108" i="14"/>
  <c r="P109" i="14"/>
  <c r="P112" i="14"/>
  <c r="P113" i="14"/>
  <c r="P114" i="14"/>
  <c r="P115" i="14"/>
  <c r="P116" i="14"/>
  <c r="P117" i="14"/>
  <c r="P118" i="14"/>
  <c r="P119" i="14"/>
  <c r="P120" i="14"/>
  <c r="P121" i="14"/>
  <c r="P122" i="14"/>
  <c r="P123" i="14"/>
  <c r="P124" i="14"/>
  <c r="P125" i="14"/>
  <c r="P126" i="14"/>
  <c r="P127" i="14"/>
  <c r="P128" i="14"/>
  <c r="P129" i="14"/>
  <c r="P130" i="14"/>
  <c r="P131" i="14"/>
  <c r="P132" i="14"/>
  <c r="P133" i="14"/>
  <c r="P134" i="14"/>
  <c r="P135" i="14"/>
  <c r="P136" i="14"/>
  <c r="P137" i="14"/>
  <c r="P138" i="14"/>
  <c r="P139" i="14"/>
  <c r="P140" i="14"/>
  <c r="P141" i="14"/>
  <c r="P142" i="14"/>
  <c r="P143" i="14"/>
  <c r="P144" i="14"/>
  <c r="P145" i="14"/>
  <c r="P146" i="14"/>
  <c r="P147" i="14"/>
  <c r="P148" i="14"/>
  <c r="P149" i="14"/>
  <c r="P150" i="14"/>
  <c r="P151" i="14"/>
  <c r="P152" i="14"/>
  <c r="P153" i="14"/>
  <c r="P154" i="14"/>
  <c r="P155" i="14"/>
  <c r="P156" i="14"/>
  <c r="P157" i="14"/>
  <c r="P158" i="14"/>
  <c r="P159" i="14"/>
  <c r="P160" i="14"/>
  <c r="P161" i="14"/>
  <c r="P162" i="14"/>
  <c r="P163" i="14"/>
  <c r="P164" i="14"/>
  <c r="P165" i="14"/>
  <c r="P166" i="14"/>
  <c r="P167" i="14"/>
  <c r="P168" i="14"/>
  <c r="P169" i="14"/>
  <c r="P170" i="14"/>
  <c r="P171" i="14"/>
  <c r="P172" i="14"/>
  <c r="P173" i="14"/>
  <c r="P174" i="14"/>
  <c r="P175" i="14"/>
  <c r="P176" i="14"/>
  <c r="P177" i="14"/>
  <c r="P178" i="14"/>
  <c r="P179" i="14"/>
  <c r="P180" i="14"/>
  <c r="P181" i="14"/>
  <c r="P182" i="14"/>
  <c r="P183" i="14"/>
  <c r="P184" i="14"/>
  <c r="P185" i="14"/>
  <c r="P186" i="14"/>
  <c r="P187" i="14"/>
  <c r="P188" i="14"/>
  <c r="P189" i="14"/>
  <c r="P190" i="14"/>
  <c r="P191" i="14"/>
  <c r="P192" i="14"/>
  <c r="P193" i="14"/>
  <c r="P194" i="14"/>
  <c r="P195" i="14"/>
  <c r="P196" i="14"/>
  <c r="P197" i="14"/>
  <c r="P198" i="14"/>
  <c r="P199" i="14"/>
  <c r="P200" i="14"/>
  <c r="P201" i="14"/>
  <c r="O2" i="14"/>
  <c r="O3" i="14"/>
  <c r="O4" i="14"/>
  <c r="O5" i="14"/>
  <c r="O6" i="14"/>
  <c r="O7" i="14"/>
  <c r="O8" i="14"/>
  <c r="O9" i="14"/>
  <c r="O10" i="14"/>
  <c r="O11" i="14"/>
  <c r="O12" i="14"/>
  <c r="O13" i="14"/>
  <c r="O14" i="14"/>
  <c r="O15" i="14"/>
  <c r="O16" i="14"/>
  <c r="O17" i="14"/>
  <c r="O18" i="14"/>
  <c r="O19" i="14"/>
  <c r="O20" i="14"/>
  <c r="O21" i="14"/>
  <c r="O22" i="14"/>
  <c r="O23" i="14"/>
  <c r="O24" i="14"/>
  <c r="O25" i="14"/>
  <c r="O26" i="14"/>
  <c r="O27" i="14"/>
  <c r="O28" i="14"/>
  <c r="O29" i="14"/>
  <c r="O30" i="14"/>
  <c r="O31" i="14"/>
  <c r="O32" i="14"/>
  <c r="O33" i="14"/>
  <c r="O34" i="14"/>
  <c r="O35" i="14"/>
  <c r="O36" i="14"/>
  <c r="O37" i="14"/>
  <c r="O38" i="14"/>
  <c r="O39" i="14"/>
  <c r="O40" i="14"/>
  <c r="O41" i="14"/>
  <c r="O42" i="14"/>
  <c r="O43" i="14"/>
  <c r="O44" i="14"/>
  <c r="O45" i="14"/>
  <c r="O46" i="14"/>
  <c r="O47" i="14"/>
  <c r="O48" i="14"/>
  <c r="O49" i="14"/>
  <c r="O50" i="14"/>
  <c r="O51" i="14"/>
  <c r="O52" i="14"/>
  <c r="O53" i="14"/>
  <c r="O54" i="14"/>
  <c r="O55" i="14"/>
  <c r="O56" i="14"/>
  <c r="O57" i="14"/>
  <c r="O58" i="14"/>
  <c r="O59" i="14"/>
  <c r="O60" i="14"/>
  <c r="O61" i="14"/>
  <c r="O62" i="14"/>
  <c r="O63" i="14"/>
  <c r="O64" i="14"/>
  <c r="O65" i="14"/>
  <c r="O66" i="14"/>
  <c r="O67" i="14"/>
  <c r="O68" i="14"/>
  <c r="O69" i="14"/>
  <c r="O70" i="14"/>
  <c r="O71" i="14"/>
  <c r="O72" i="14"/>
  <c r="O73" i="14"/>
  <c r="O74" i="14"/>
  <c r="O75" i="14"/>
  <c r="O76" i="14"/>
  <c r="O77" i="14"/>
  <c r="O78" i="14"/>
  <c r="O79" i="14"/>
  <c r="O80" i="14"/>
  <c r="O81" i="14"/>
  <c r="O82" i="14"/>
  <c r="O83" i="14"/>
  <c r="O84" i="14"/>
  <c r="O85" i="14"/>
  <c r="O86" i="14"/>
  <c r="O87" i="14"/>
  <c r="O88" i="14"/>
  <c r="O89" i="14"/>
  <c r="O90" i="14"/>
  <c r="O91" i="14"/>
  <c r="O92" i="14"/>
  <c r="O93" i="14"/>
  <c r="O94" i="14"/>
  <c r="O95" i="14"/>
  <c r="O96" i="14"/>
  <c r="O97" i="14"/>
  <c r="O98" i="14"/>
  <c r="O99" i="14"/>
  <c r="O100" i="14"/>
  <c r="O101" i="14"/>
  <c r="O102" i="14"/>
  <c r="O103" i="14"/>
  <c r="O104" i="14"/>
  <c r="O105" i="14"/>
  <c r="O106" i="14"/>
  <c r="O107" i="14"/>
  <c r="O108" i="14"/>
  <c r="O109" i="14"/>
  <c r="O110" i="14"/>
  <c r="O111" i="14"/>
  <c r="O112" i="14"/>
  <c r="O113" i="14"/>
  <c r="O114" i="14"/>
  <c r="O115" i="14"/>
  <c r="O116" i="14"/>
  <c r="O117" i="14"/>
  <c r="O118" i="14"/>
  <c r="O119" i="14"/>
  <c r="O120" i="14"/>
  <c r="O121" i="14"/>
  <c r="O122" i="14"/>
  <c r="O123" i="14"/>
  <c r="O124" i="14"/>
  <c r="O125" i="14"/>
  <c r="O126" i="14"/>
  <c r="O127" i="14"/>
  <c r="O128" i="14"/>
  <c r="O129" i="14"/>
  <c r="O130" i="14"/>
  <c r="O131" i="14"/>
  <c r="O132" i="14"/>
  <c r="O133" i="14"/>
  <c r="O134" i="14"/>
  <c r="O135" i="14"/>
  <c r="O136" i="14"/>
  <c r="O137" i="14"/>
  <c r="O138" i="14"/>
  <c r="O139" i="14"/>
  <c r="O140" i="14"/>
  <c r="O141" i="14"/>
  <c r="O142" i="14"/>
  <c r="O143" i="14"/>
  <c r="O144" i="14"/>
  <c r="O145" i="14"/>
  <c r="O146" i="14"/>
  <c r="O147" i="14"/>
  <c r="O148" i="14"/>
  <c r="O149" i="14"/>
  <c r="O150" i="14"/>
  <c r="O151" i="14"/>
  <c r="O152" i="14"/>
  <c r="O153" i="14"/>
  <c r="O154" i="14"/>
  <c r="O155" i="14"/>
  <c r="O156" i="14"/>
  <c r="O157" i="14"/>
  <c r="O158" i="14"/>
  <c r="O159" i="14"/>
  <c r="O160" i="14"/>
  <c r="O161" i="14"/>
  <c r="O162" i="14"/>
  <c r="O163" i="14"/>
  <c r="O164" i="14"/>
  <c r="O165" i="14"/>
  <c r="O166" i="14"/>
  <c r="O167" i="14"/>
  <c r="O168" i="14"/>
  <c r="O169" i="14"/>
  <c r="O170" i="14"/>
  <c r="O171" i="14"/>
  <c r="O172" i="14"/>
  <c r="O173" i="14"/>
  <c r="O174" i="14"/>
  <c r="O175" i="14"/>
  <c r="O176" i="14"/>
  <c r="O177" i="14"/>
  <c r="O178" i="14"/>
  <c r="O179" i="14"/>
  <c r="O180" i="14"/>
  <c r="O181" i="14"/>
  <c r="O182" i="14"/>
  <c r="O183" i="14"/>
  <c r="O184" i="14"/>
  <c r="O185" i="14"/>
  <c r="O186" i="14"/>
  <c r="O187" i="14"/>
  <c r="O188" i="14"/>
  <c r="O189" i="14"/>
  <c r="O190" i="14"/>
  <c r="O191" i="14"/>
  <c r="O192" i="14"/>
  <c r="O193" i="14"/>
  <c r="O194" i="14"/>
  <c r="O195" i="14"/>
  <c r="O196" i="14"/>
  <c r="O197" i="14"/>
  <c r="O198" i="14"/>
  <c r="O199" i="14"/>
  <c r="O200" i="14"/>
  <c r="O201" i="14"/>
  <c r="L181" i="14"/>
  <c r="M188" i="14"/>
  <c r="N192" i="14"/>
  <c r="K189" i="14"/>
  <c r="L201" i="14"/>
  <c r="N200" i="14"/>
  <c r="L200" i="14"/>
  <c r="K199" i="14"/>
  <c r="M198" i="14"/>
  <c r="L198" i="14"/>
  <c r="K198" i="14"/>
  <c r="N197" i="14"/>
  <c r="L197" i="14"/>
  <c r="N196" i="14"/>
  <c r="M196" i="14"/>
  <c r="L196" i="14"/>
  <c r="L194" i="14"/>
  <c r="N193" i="14"/>
  <c r="K193" i="14"/>
  <c r="M192" i="14"/>
  <c r="L192" i="14"/>
  <c r="K190" i="14"/>
  <c r="N189" i="14"/>
  <c r="M189" i="14"/>
  <c r="N188" i="14"/>
  <c r="L188" i="14"/>
  <c r="N187" i="14"/>
  <c r="L186" i="14"/>
  <c r="K186" i="14"/>
  <c r="N185" i="14"/>
  <c r="M185" i="14"/>
  <c r="L185" i="14"/>
  <c r="K185" i="14"/>
  <c r="N184" i="14"/>
  <c r="L184" i="14"/>
  <c r="M182" i="14"/>
  <c r="L182" i="14"/>
  <c r="N181" i="14"/>
  <c r="M181" i="14"/>
  <c r="N180" i="14"/>
  <c r="M180" i="14"/>
  <c r="K180" i="14"/>
  <c r="N178" i="14"/>
  <c r="M178" i="14"/>
  <c r="L178" i="14"/>
  <c r="K178" i="14"/>
  <c r="L177" i="14"/>
  <c r="K177" i="14"/>
  <c r="N175" i="14"/>
  <c r="L175" i="14"/>
  <c r="N174" i="14"/>
  <c r="M174" i="14"/>
  <c r="L174" i="14"/>
  <c r="K174" i="14"/>
  <c r="N173" i="14"/>
  <c r="M173" i="14"/>
  <c r="L173" i="14"/>
  <c r="L172" i="14"/>
  <c r="N171" i="14"/>
  <c r="M171" i="14"/>
  <c r="L171" i="14"/>
  <c r="K171" i="14"/>
  <c r="N170" i="14"/>
  <c r="L170" i="14"/>
  <c r="N169" i="14"/>
  <c r="L169" i="14"/>
  <c r="K169" i="14"/>
  <c r="N168" i="14"/>
  <c r="M168" i="14"/>
  <c r="L168" i="14"/>
  <c r="N167" i="14"/>
  <c r="M167" i="14"/>
  <c r="L167" i="14"/>
  <c r="K167" i="14"/>
  <c r="N166" i="14"/>
  <c r="M166" i="14"/>
  <c r="L166" i="14"/>
  <c r="K166" i="14"/>
  <c r="N165" i="14"/>
  <c r="M165" i="14"/>
  <c r="L165" i="14"/>
  <c r="N164" i="14"/>
  <c r="M164" i="14"/>
  <c r="L164" i="14"/>
  <c r="K164" i="14"/>
  <c r="N163" i="14"/>
  <c r="L163" i="14"/>
  <c r="N162" i="14"/>
  <c r="L162" i="14"/>
  <c r="K162" i="14"/>
  <c r="N161" i="14"/>
  <c r="M161" i="14"/>
  <c r="L161" i="14"/>
  <c r="K161" i="14"/>
  <c r="N160" i="14"/>
  <c r="M160" i="14"/>
  <c r="L160" i="14"/>
  <c r="N159" i="14"/>
  <c r="M159" i="14"/>
  <c r="L159" i="14"/>
  <c r="K159" i="14"/>
  <c r="N158" i="14"/>
  <c r="M158" i="14"/>
  <c r="L158" i="14"/>
  <c r="K158" i="14"/>
  <c r="N157" i="14"/>
  <c r="M157" i="14"/>
  <c r="L157" i="14"/>
  <c r="N156" i="14"/>
  <c r="L156" i="14"/>
  <c r="N155" i="14"/>
  <c r="L155" i="14"/>
  <c r="N154" i="14"/>
  <c r="M154" i="14"/>
  <c r="L154" i="14"/>
  <c r="K154" i="14"/>
  <c r="N153" i="14"/>
  <c r="M153" i="14"/>
  <c r="L153" i="14"/>
  <c r="K153" i="14"/>
  <c r="N152" i="14"/>
  <c r="M152" i="14"/>
  <c r="L152" i="14"/>
  <c r="K152" i="14"/>
  <c r="N151" i="14"/>
  <c r="L151" i="14"/>
  <c r="N150" i="14"/>
  <c r="M150" i="14"/>
  <c r="L150" i="14"/>
  <c r="N149" i="14"/>
  <c r="M149" i="14"/>
  <c r="L149" i="14"/>
  <c r="N148" i="14"/>
  <c r="M148" i="14"/>
  <c r="L148" i="14"/>
  <c r="K148" i="14"/>
  <c r="N147" i="14"/>
  <c r="M147" i="14"/>
  <c r="L147" i="14"/>
  <c r="K147" i="14"/>
  <c r="N146" i="14"/>
  <c r="L146" i="14"/>
  <c r="K146" i="14"/>
  <c r="N145" i="14"/>
  <c r="M145" i="14"/>
  <c r="L145" i="14"/>
  <c r="K145" i="14"/>
  <c r="N144" i="14"/>
  <c r="M144" i="14"/>
  <c r="L144" i="14"/>
  <c r="K144" i="14"/>
  <c r="N143" i="14"/>
  <c r="L143" i="14"/>
  <c r="K143" i="14"/>
  <c r="N142" i="14"/>
  <c r="L142" i="14"/>
  <c r="N141" i="14"/>
  <c r="M141" i="14"/>
  <c r="L141" i="14"/>
  <c r="N140" i="14"/>
  <c r="M140" i="14"/>
  <c r="L140" i="14"/>
  <c r="N139" i="14"/>
  <c r="M139" i="14"/>
  <c r="L139" i="14"/>
  <c r="N138" i="14"/>
  <c r="L138" i="14"/>
  <c r="K138" i="14"/>
  <c r="N137" i="14"/>
  <c r="M137" i="14"/>
  <c r="L137" i="14"/>
  <c r="K137" i="14"/>
  <c r="N136" i="14"/>
  <c r="M136" i="14"/>
  <c r="L136" i="14"/>
  <c r="K136" i="14"/>
  <c r="N135" i="14"/>
  <c r="M135" i="14"/>
  <c r="L135" i="14"/>
  <c r="K135" i="14"/>
  <c r="N134" i="14"/>
  <c r="M134" i="14"/>
  <c r="L134" i="14"/>
  <c r="K134" i="14"/>
  <c r="N133" i="14"/>
  <c r="M133" i="14"/>
  <c r="L133" i="14"/>
  <c r="K133" i="14"/>
  <c r="N132" i="14"/>
  <c r="M132" i="14"/>
  <c r="L132" i="14"/>
  <c r="K132" i="14"/>
  <c r="N131" i="14"/>
  <c r="M131" i="14"/>
  <c r="L131" i="14"/>
  <c r="K131" i="14"/>
  <c r="N130" i="14"/>
  <c r="M130" i="14"/>
  <c r="L130" i="14"/>
  <c r="K130" i="14"/>
  <c r="N129" i="14"/>
  <c r="M129" i="14"/>
  <c r="L129" i="14"/>
  <c r="K129" i="14"/>
  <c r="N128" i="14"/>
  <c r="M128" i="14"/>
  <c r="L128" i="14"/>
  <c r="K128" i="14"/>
  <c r="N127" i="14"/>
  <c r="M127" i="14"/>
  <c r="L127" i="14"/>
  <c r="K127" i="14"/>
  <c r="N126" i="14"/>
  <c r="M126" i="14"/>
  <c r="L126" i="14"/>
  <c r="K126" i="14"/>
  <c r="N125" i="14"/>
  <c r="M125" i="14"/>
  <c r="L125" i="14"/>
  <c r="K125" i="14"/>
  <c r="N124" i="14"/>
  <c r="M124" i="14"/>
  <c r="L124" i="14"/>
  <c r="K124" i="14"/>
  <c r="N123" i="14"/>
  <c r="M123" i="14"/>
  <c r="L123" i="14"/>
  <c r="K123" i="14"/>
  <c r="N122" i="14"/>
  <c r="M122" i="14"/>
  <c r="L122" i="14"/>
  <c r="K122" i="14"/>
  <c r="N121" i="14"/>
  <c r="M121" i="14"/>
  <c r="L121" i="14"/>
  <c r="K121" i="14"/>
  <c r="N120" i="14"/>
  <c r="M120" i="14"/>
  <c r="L120" i="14"/>
  <c r="K120" i="14"/>
  <c r="N119" i="14"/>
  <c r="M119" i="14"/>
  <c r="L119" i="14"/>
  <c r="K119" i="14"/>
  <c r="N118" i="14"/>
  <c r="M118" i="14"/>
  <c r="L118" i="14"/>
  <c r="K118" i="14"/>
  <c r="N117" i="14"/>
  <c r="M117" i="14"/>
  <c r="L117" i="14"/>
  <c r="K117" i="14"/>
  <c r="N116" i="14"/>
  <c r="M116" i="14"/>
  <c r="L116" i="14"/>
  <c r="K116" i="14"/>
  <c r="N115" i="14"/>
  <c r="M115" i="14"/>
  <c r="L115" i="14"/>
  <c r="K115" i="14"/>
  <c r="N114" i="14"/>
  <c r="M114" i="14"/>
  <c r="L114" i="14"/>
  <c r="K114" i="14"/>
  <c r="N113" i="14"/>
  <c r="M113" i="14"/>
  <c r="L113" i="14"/>
  <c r="K113" i="14"/>
  <c r="N112" i="14"/>
  <c r="M112" i="14"/>
  <c r="L112" i="14"/>
  <c r="K112" i="14"/>
  <c r="N111" i="14"/>
  <c r="M111" i="14"/>
  <c r="L111" i="14"/>
  <c r="K111" i="14"/>
  <c r="N110" i="14"/>
  <c r="M110" i="14"/>
  <c r="L110" i="14"/>
  <c r="K110" i="14"/>
  <c r="N109" i="14"/>
  <c r="M109" i="14"/>
  <c r="L109" i="14"/>
  <c r="K109" i="14"/>
  <c r="N108" i="14"/>
  <c r="M108" i="14"/>
  <c r="L108" i="14"/>
  <c r="K108" i="14"/>
  <c r="N107" i="14"/>
  <c r="M107" i="14"/>
  <c r="L107" i="14"/>
  <c r="K107" i="14"/>
  <c r="N106" i="14"/>
  <c r="M106" i="14"/>
  <c r="L106" i="14"/>
  <c r="K106" i="14"/>
  <c r="N105" i="14"/>
  <c r="M105" i="14"/>
  <c r="L105" i="14"/>
  <c r="K105" i="14"/>
  <c r="N104" i="14"/>
  <c r="M104" i="14"/>
  <c r="L104" i="14"/>
  <c r="K104" i="14"/>
  <c r="N103" i="14"/>
  <c r="M103" i="14"/>
  <c r="L103" i="14"/>
  <c r="K103" i="14"/>
  <c r="N102" i="14"/>
  <c r="M102" i="14"/>
  <c r="L102" i="14"/>
  <c r="K102" i="14"/>
  <c r="N101" i="14"/>
  <c r="M101" i="14"/>
  <c r="L101" i="14"/>
  <c r="K101" i="14"/>
  <c r="N100" i="14"/>
  <c r="M100" i="14"/>
  <c r="L100" i="14"/>
  <c r="K100" i="14"/>
  <c r="N99" i="14"/>
  <c r="M99" i="14"/>
  <c r="L99" i="14"/>
  <c r="K99" i="14"/>
  <c r="N98" i="14"/>
  <c r="M98" i="14"/>
  <c r="L98" i="14"/>
  <c r="K98" i="14"/>
  <c r="N97" i="14"/>
  <c r="M97" i="14"/>
  <c r="L97" i="14"/>
  <c r="K97" i="14"/>
  <c r="N96" i="14"/>
  <c r="M96" i="14"/>
  <c r="L96" i="14"/>
  <c r="K96" i="14"/>
  <c r="N95" i="14"/>
  <c r="M95" i="14"/>
  <c r="L95" i="14"/>
  <c r="K95" i="14"/>
  <c r="N94" i="14"/>
  <c r="M94" i="14"/>
  <c r="L94" i="14"/>
  <c r="K94" i="14"/>
  <c r="N93" i="14"/>
  <c r="M93" i="14"/>
  <c r="L93" i="14"/>
  <c r="K93" i="14"/>
  <c r="N92" i="14"/>
  <c r="M92" i="14"/>
  <c r="L92" i="14"/>
  <c r="K92" i="14"/>
  <c r="N91" i="14"/>
  <c r="M91" i="14"/>
  <c r="L91" i="14"/>
  <c r="K91" i="14"/>
  <c r="N90" i="14"/>
  <c r="M90" i="14"/>
  <c r="L90" i="14"/>
  <c r="K90" i="14"/>
  <c r="N89" i="14"/>
  <c r="M89" i="14"/>
  <c r="L89" i="14"/>
  <c r="K89" i="14"/>
  <c r="N88" i="14"/>
  <c r="M88" i="14"/>
  <c r="L88" i="14"/>
  <c r="K88" i="14"/>
  <c r="N87" i="14"/>
  <c r="M87" i="14"/>
  <c r="L87" i="14"/>
  <c r="K87" i="14"/>
  <c r="N86" i="14"/>
  <c r="M86" i="14"/>
  <c r="L86" i="14"/>
  <c r="K86" i="14"/>
  <c r="N85" i="14"/>
  <c r="M85" i="14"/>
  <c r="L85" i="14"/>
  <c r="K85" i="14"/>
  <c r="N84" i="14"/>
  <c r="M84" i="14"/>
  <c r="L84" i="14"/>
  <c r="K84" i="14"/>
  <c r="N83" i="14"/>
  <c r="M83" i="14"/>
  <c r="L83" i="14"/>
  <c r="K83" i="14"/>
  <c r="N82" i="14"/>
  <c r="M82" i="14"/>
  <c r="L82" i="14"/>
  <c r="K82" i="14"/>
  <c r="N81" i="14"/>
  <c r="M81" i="14"/>
  <c r="L81" i="14"/>
  <c r="K81" i="14"/>
  <c r="N80" i="14"/>
  <c r="M80" i="14"/>
  <c r="L80" i="14"/>
  <c r="K80" i="14"/>
  <c r="N79" i="14"/>
  <c r="M79" i="14"/>
  <c r="L79" i="14"/>
  <c r="K79" i="14"/>
  <c r="N78" i="14"/>
  <c r="M78" i="14"/>
  <c r="L78" i="14"/>
  <c r="K78" i="14"/>
  <c r="N77" i="14"/>
  <c r="M77" i="14"/>
  <c r="L77" i="14"/>
  <c r="K77" i="14"/>
  <c r="N76" i="14"/>
  <c r="M76" i="14"/>
  <c r="L76" i="14"/>
  <c r="K76" i="14"/>
  <c r="N75" i="14"/>
  <c r="M75" i="14"/>
  <c r="L75" i="14"/>
  <c r="K75" i="14"/>
  <c r="N74" i="14"/>
  <c r="M74" i="14"/>
  <c r="L74" i="14"/>
  <c r="K74" i="14"/>
  <c r="N73" i="14"/>
  <c r="M73" i="14"/>
  <c r="L73" i="14"/>
  <c r="K73" i="14"/>
  <c r="N72" i="14"/>
  <c r="M72" i="14"/>
  <c r="L72" i="14"/>
  <c r="K72" i="14"/>
  <c r="N71" i="14"/>
  <c r="M71" i="14"/>
  <c r="L71" i="14"/>
  <c r="K71" i="14"/>
  <c r="N70" i="14"/>
  <c r="M70" i="14"/>
  <c r="L70" i="14"/>
  <c r="K70" i="14"/>
  <c r="N69" i="14"/>
  <c r="M69" i="14"/>
  <c r="L69" i="14"/>
  <c r="K69" i="14"/>
  <c r="N68" i="14"/>
  <c r="M68" i="14"/>
  <c r="L68" i="14"/>
  <c r="K68" i="14"/>
  <c r="N67" i="14"/>
  <c r="M67" i="14"/>
  <c r="L67" i="14"/>
  <c r="K67" i="14"/>
  <c r="N66" i="14"/>
  <c r="M66" i="14"/>
  <c r="L66" i="14"/>
  <c r="K66" i="14"/>
  <c r="N65" i="14"/>
  <c r="M65" i="14"/>
  <c r="L65" i="14"/>
  <c r="K65" i="14"/>
  <c r="N64" i="14"/>
  <c r="M64" i="14"/>
  <c r="L64" i="14"/>
  <c r="K64" i="14"/>
  <c r="N63" i="14"/>
  <c r="M63" i="14"/>
  <c r="L63" i="14"/>
  <c r="K63" i="14"/>
  <c r="N62" i="14"/>
  <c r="M62" i="14"/>
  <c r="L62" i="14"/>
  <c r="K62" i="14"/>
  <c r="N61" i="14"/>
  <c r="M61" i="14"/>
  <c r="L61" i="14"/>
  <c r="K61" i="14"/>
  <c r="N60" i="14"/>
  <c r="M60" i="14"/>
  <c r="L60" i="14"/>
  <c r="K60" i="14"/>
  <c r="N59" i="14"/>
  <c r="M59" i="14"/>
  <c r="L59" i="14"/>
  <c r="K59" i="14"/>
  <c r="N58" i="14"/>
  <c r="M58" i="14"/>
  <c r="L58" i="14"/>
  <c r="K58" i="14"/>
  <c r="N57" i="14"/>
  <c r="M57" i="14"/>
  <c r="L57" i="14"/>
  <c r="K57" i="14"/>
  <c r="N56" i="14"/>
  <c r="M56" i="14"/>
  <c r="L56" i="14"/>
  <c r="K56" i="14"/>
  <c r="N55" i="14"/>
  <c r="M55" i="14"/>
  <c r="L55" i="14"/>
  <c r="K55" i="14"/>
  <c r="N54" i="14"/>
  <c r="M54" i="14"/>
  <c r="L54" i="14"/>
  <c r="K54" i="14"/>
  <c r="N53" i="14"/>
  <c r="M53" i="14"/>
  <c r="L53" i="14"/>
  <c r="K53" i="14"/>
  <c r="N52" i="14"/>
  <c r="M52" i="14"/>
  <c r="L52" i="14"/>
  <c r="K52" i="14"/>
  <c r="N51" i="14"/>
  <c r="M51" i="14"/>
  <c r="L51" i="14"/>
  <c r="K51" i="14"/>
  <c r="N50" i="14"/>
  <c r="M50" i="14"/>
  <c r="L50" i="14"/>
  <c r="K50" i="14"/>
  <c r="N49" i="14"/>
  <c r="M49" i="14"/>
  <c r="L49" i="14"/>
  <c r="K49" i="14"/>
  <c r="N48" i="14"/>
  <c r="M48" i="14"/>
  <c r="L48" i="14"/>
  <c r="K48" i="14"/>
  <c r="N47" i="14"/>
  <c r="M47" i="14"/>
  <c r="L47" i="14"/>
  <c r="K47" i="14"/>
  <c r="N46" i="14"/>
  <c r="M46" i="14"/>
  <c r="L46" i="14"/>
  <c r="K46" i="14"/>
  <c r="N45" i="14"/>
  <c r="M45" i="14"/>
  <c r="L45" i="14"/>
  <c r="K45" i="14"/>
  <c r="N44" i="14"/>
  <c r="M44" i="14"/>
  <c r="L44" i="14"/>
  <c r="K44" i="14"/>
  <c r="N43" i="14"/>
  <c r="M43" i="14"/>
  <c r="L43" i="14"/>
  <c r="K43" i="14"/>
  <c r="N42" i="14"/>
  <c r="M42" i="14"/>
  <c r="L42" i="14"/>
  <c r="K42" i="14"/>
  <c r="N41" i="14"/>
  <c r="M41" i="14"/>
  <c r="L41" i="14"/>
  <c r="K41" i="14"/>
  <c r="N40" i="14"/>
  <c r="M40" i="14"/>
  <c r="L40" i="14"/>
  <c r="K40" i="14"/>
  <c r="N39" i="14"/>
  <c r="M39" i="14"/>
  <c r="L39" i="14"/>
  <c r="K39" i="14"/>
  <c r="N38" i="14"/>
  <c r="M38" i="14"/>
  <c r="L38" i="14"/>
  <c r="K38" i="14"/>
  <c r="N37" i="14"/>
  <c r="M37" i="14"/>
  <c r="L37" i="14"/>
  <c r="K37" i="14"/>
  <c r="N36" i="14"/>
  <c r="M36" i="14"/>
  <c r="L36" i="14"/>
  <c r="K36" i="14"/>
  <c r="N35" i="14"/>
  <c r="M35" i="14"/>
  <c r="L35" i="14"/>
  <c r="K35" i="14"/>
  <c r="N34" i="14"/>
  <c r="M34" i="14"/>
  <c r="L34" i="14"/>
  <c r="K34" i="14"/>
  <c r="N33" i="14"/>
  <c r="M33" i="14"/>
  <c r="L33" i="14"/>
  <c r="K33" i="14"/>
  <c r="N32" i="14"/>
  <c r="M32" i="14"/>
  <c r="L32" i="14"/>
  <c r="K32" i="14"/>
  <c r="N31" i="14"/>
  <c r="M31" i="14"/>
  <c r="L31" i="14"/>
  <c r="K31" i="14"/>
  <c r="N30" i="14"/>
  <c r="M30" i="14"/>
  <c r="L30" i="14"/>
  <c r="K30" i="14"/>
  <c r="N29" i="14"/>
  <c r="M29" i="14"/>
  <c r="L29" i="14"/>
  <c r="K29" i="14"/>
  <c r="N28" i="14"/>
  <c r="M28" i="14"/>
  <c r="L28" i="14"/>
  <c r="K28" i="14"/>
  <c r="N27" i="14"/>
  <c r="M27" i="14"/>
  <c r="L27" i="14"/>
  <c r="K27" i="14"/>
  <c r="N26" i="14"/>
  <c r="M26" i="14"/>
  <c r="L26" i="14"/>
  <c r="K26" i="14"/>
  <c r="N25" i="14"/>
  <c r="M25" i="14"/>
  <c r="L25" i="14"/>
  <c r="K25" i="14"/>
  <c r="N24" i="14"/>
  <c r="M24" i="14"/>
  <c r="L24" i="14"/>
  <c r="K24" i="14"/>
  <c r="N23" i="14"/>
  <c r="M23" i="14"/>
  <c r="L23" i="14"/>
  <c r="K23" i="14"/>
  <c r="N22" i="14"/>
  <c r="M22" i="14"/>
  <c r="L22" i="14"/>
  <c r="K22" i="14"/>
  <c r="N21" i="14"/>
  <c r="M21" i="14"/>
  <c r="L21" i="14"/>
  <c r="K21" i="14"/>
  <c r="N20" i="14"/>
  <c r="M20" i="14"/>
  <c r="L20" i="14"/>
  <c r="K20" i="14"/>
  <c r="N19" i="14"/>
  <c r="M19" i="14"/>
  <c r="L19" i="14"/>
  <c r="K19" i="14"/>
  <c r="N18" i="14"/>
  <c r="M18" i="14"/>
  <c r="L18" i="14"/>
  <c r="K18" i="14"/>
  <c r="N17" i="14"/>
  <c r="M17" i="14"/>
  <c r="L17" i="14"/>
  <c r="K17" i="14"/>
  <c r="N16" i="14"/>
  <c r="M16" i="14"/>
  <c r="L16" i="14"/>
  <c r="K16" i="14"/>
  <c r="N15" i="14"/>
  <c r="M15" i="14"/>
  <c r="L15" i="14"/>
  <c r="K15" i="14"/>
  <c r="N14" i="14"/>
  <c r="M14" i="14"/>
  <c r="L14" i="14"/>
  <c r="K14" i="14"/>
  <c r="N13" i="14"/>
  <c r="M13" i="14"/>
  <c r="L13" i="14"/>
  <c r="K13" i="14"/>
  <c r="N12" i="14"/>
  <c r="M12" i="14"/>
  <c r="L12" i="14"/>
  <c r="K12" i="14"/>
  <c r="N11" i="14"/>
  <c r="M11" i="14"/>
  <c r="L11" i="14"/>
  <c r="K11" i="14"/>
  <c r="N10" i="14"/>
  <c r="M10" i="14"/>
  <c r="L10" i="14"/>
  <c r="K10" i="14"/>
  <c r="N9" i="14"/>
  <c r="M9" i="14"/>
  <c r="L9" i="14"/>
  <c r="K9" i="14"/>
  <c r="N8" i="14"/>
  <c r="M8" i="14"/>
  <c r="L8" i="14"/>
  <c r="K8" i="14"/>
  <c r="N7" i="14"/>
  <c r="M7" i="14"/>
  <c r="L7" i="14"/>
  <c r="K7" i="14"/>
  <c r="N6" i="14"/>
  <c r="M6" i="14"/>
  <c r="L6" i="14"/>
  <c r="K6" i="14"/>
  <c r="N5" i="14"/>
  <c r="M5" i="14"/>
  <c r="L5" i="14"/>
  <c r="K5" i="14"/>
  <c r="N4" i="14"/>
  <c r="M4" i="14"/>
  <c r="L4" i="14"/>
  <c r="K4" i="14"/>
  <c r="N3" i="14"/>
  <c r="M3" i="14"/>
  <c r="L3" i="14"/>
  <c r="K3" i="14"/>
  <c r="N2" i="14"/>
  <c r="M2" i="14"/>
  <c r="L2" i="14"/>
  <c r="K2" i="14"/>
  <c r="S31" i="36" l="1"/>
  <c r="S47" i="36"/>
  <c r="S95" i="36"/>
  <c r="S79" i="36"/>
  <c r="S111" i="36"/>
  <c r="S15" i="36"/>
  <c r="S63" i="36"/>
  <c r="T111" i="36"/>
  <c r="T95" i="36"/>
  <c r="T79" i="36"/>
  <c r="T63" i="36"/>
  <c r="T47" i="36"/>
  <c r="T31" i="36"/>
  <c r="T15" i="36"/>
  <c r="K22" i="36"/>
  <c r="K70" i="36"/>
  <c r="K86" i="36"/>
  <c r="K102" i="36"/>
  <c r="K145" i="36"/>
  <c r="K157" i="36"/>
  <c r="K180" i="36"/>
  <c r="L6" i="36"/>
  <c r="N8" i="36"/>
  <c r="K13" i="36"/>
  <c r="L22" i="36"/>
  <c r="N24" i="36"/>
  <c r="K29" i="36"/>
  <c r="L38" i="36"/>
  <c r="N40" i="36"/>
  <c r="K45" i="36"/>
  <c r="L54" i="36"/>
  <c r="N56" i="36"/>
  <c r="K61" i="36"/>
  <c r="L70" i="36"/>
  <c r="N72" i="36"/>
  <c r="K77" i="36"/>
  <c r="L86" i="36"/>
  <c r="N88" i="36"/>
  <c r="K93" i="36"/>
  <c r="L102" i="36"/>
  <c r="N104" i="36"/>
  <c r="K109" i="36"/>
  <c r="L130" i="36"/>
  <c r="N135" i="36"/>
  <c r="K138" i="36"/>
  <c r="N140" i="36"/>
  <c r="N152" i="36"/>
  <c r="L157" i="36"/>
  <c r="K162" i="36"/>
  <c r="N172" i="36"/>
  <c r="N177" i="36"/>
  <c r="K183" i="36"/>
  <c r="N188" i="36"/>
  <c r="O193" i="36"/>
  <c r="O196" i="36"/>
  <c r="O199" i="36"/>
  <c r="L109" i="36"/>
  <c r="K116" i="36"/>
  <c r="K121" i="36"/>
  <c r="K128" i="36"/>
  <c r="K143" i="36"/>
  <c r="K150" i="36"/>
  <c r="K175" i="36"/>
  <c r="K191" i="36"/>
  <c r="L4" i="36"/>
  <c r="N6" i="36"/>
  <c r="K11" i="36"/>
  <c r="L20" i="36"/>
  <c r="N22" i="36"/>
  <c r="K27" i="36"/>
  <c r="L36" i="36"/>
  <c r="N38" i="36"/>
  <c r="K43" i="36"/>
  <c r="L52" i="36"/>
  <c r="N54" i="36"/>
  <c r="K59" i="36"/>
  <c r="L68" i="36"/>
  <c r="N70" i="36"/>
  <c r="K75" i="36"/>
  <c r="L84" i="36"/>
  <c r="N86" i="36"/>
  <c r="K91" i="36"/>
  <c r="L100" i="36"/>
  <c r="N102" i="36"/>
  <c r="K107" i="36"/>
  <c r="L116" i="36"/>
  <c r="L121" i="36"/>
  <c r="L128" i="36"/>
  <c r="N130" i="36"/>
  <c r="K133" i="36"/>
  <c r="N138" i="36"/>
  <c r="L143" i="36"/>
  <c r="L155" i="36"/>
  <c r="N157" i="36"/>
  <c r="K160" i="36"/>
  <c r="L170" i="36"/>
  <c r="L175" i="36"/>
  <c r="N183" i="36"/>
  <c r="K186" i="36"/>
  <c r="L191" i="36"/>
  <c r="K2" i="36"/>
  <c r="L11" i="36"/>
  <c r="N13" i="36"/>
  <c r="K18" i="36"/>
  <c r="L27" i="36"/>
  <c r="N29" i="36"/>
  <c r="K34" i="36"/>
  <c r="L43" i="36"/>
  <c r="N45" i="36"/>
  <c r="K50" i="36"/>
  <c r="L59" i="36"/>
  <c r="N61" i="36"/>
  <c r="K66" i="36"/>
  <c r="L75" i="36"/>
  <c r="N77" i="36"/>
  <c r="K82" i="36"/>
  <c r="L91" i="36"/>
  <c r="N93" i="36"/>
  <c r="K98" i="36"/>
  <c r="L107" i="36"/>
  <c r="N109" i="36"/>
  <c r="K114" i="36"/>
  <c r="K126" i="36"/>
  <c r="K148" i="36"/>
  <c r="N150" i="36"/>
  <c r="L160" i="36"/>
  <c r="N165" i="36"/>
  <c r="O183" i="36"/>
  <c r="M186" i="36"/>
  <c r="M191" i="36"/>
  <c r="K194" i="36"/>
  <c r="K197" i="36"/>
  <c r="K200" i="36"/>
  <c r="K6" i="36"/>
  <c r="K130" i="36"/>
  <c r="K4" i="36"/>
  <c r="K20" i="36"/>
  <c r="L2" i="36"/>
  <c r="N4" i="36"/>
  <c r="K9" i="36"/>
  <c r="L18" i="36"/>
  <c r="N20" i="36"/>
  <c r="K25" i="36"/>
  <c r="L34" i="36"/>
  <c r="N36" i="36"/>
  <c r="K41" i="36"/>
  <c r="L50" i="36"/>
  <c r="N52" i="36"/>
  <c r="K57" i="36"/>
  <c r="L66" i="36"/>
  <c r="N68" i="36"/>
  <c r="K73" i="36"/>
  <c r="L82" i="36"/>
  <c r="N84" i="36"/>
  <c r="K89" i="36"/>
  <c r="L98" i="36"/>
  <c r="N100" i="36"/>
  <c r="K105" i="36"/>
  <c r="L114" i="36"/>
  <c r="N116" i="36"/>
  <c r="N121" i="36"/>
  <c r="L126" i="36"/>
  <c r="N128" i="36"/>
  <c r="N133" i="36"/>
  <c r="K136" i="36"/>
  <c r="K141" i="36"/>
  <c r="N143" i="36"/>
  <c r="L148" i="36"/>
  <c r="O150" i="36"/>
  <c r="K153" i="36"/>
  <c r="N155" i="36"/>
  <c r="O165" i="36"/>
  <c r="K168" i="36"/>
  <c r="O170" i="36"/>
  <c r="K173" i="36"/>
  <c r="O175" i="36"/>
  <c r="K178" i="36"/>
  <c r="K181" i="36"/>
  <c r="N186" i="36"/>
  <c r="K189" i="36"/>
  <c r="O191" i="36"/>
  <c r="M194" i="36"/>
  <c r="M197" i="36"/>
  <c r="L200" i="36"/>
  <c r="L9" i="36"/>
  <c r="N11" i="36"/>
  <c r="K16" i="36"/>
  <c r="L25" i="36"/>
  <c r="N27" i="36"/>
  <c r="K32" i="36"/>
  <c r="L41" i="36"/>
  <c r="N43" i="36"/>
  <c r="K48" i="36"/>
  <c r="L57" i="36"/>
  <c r="N59" i="36"/>
  <c r="K64" i="36"/>
  <c r="L73" i="36"/>
  <c r="N75" i="36"/>
  <c r="K80" i="36"/>
  <c r="L89" i="36"/>
  <c r="N91" i="36"/>
  <c r="K96" i="36"/>
  <c r="L105" i="36"/>
  <c r="N107" i="36"/>
  <c r="K112" i="36"/>
  <c r="K119" i="36"/>
  <c r="K124" i="36"/>
  <c r="K146" i="36"/>
  <c r="L153" i="36"/>
  <c r="N160" i="36"/>
  <c r="L173" i="36"/>
  <c r="O186" i="36"/>
  <c r="L189" i="36"/>
  <c r="O194" i="36"/>
  <c r="O197" i="36"/>
  <c r="M200" i="36"/>
  <c r="K36" i="36"/>
  <c r="N2" i="36"/>
  <c r="K7" i="36"/>
  <c r="L16" i="36"/>
  <c r="N18" i="36"/>
  <c r="K23" i="36"/>
  <c r="L32" i="36"/>
  <c r="N34" i="36"/>
  <c r="K39" i="36"/>
  <c r="L48" i="36"/>
  <c r="N50" i="36"/>
  <c r="K55" i="36"/>
  <c r="L64" i="36"/>
  <c r="N66" i="36"/>
  <c r="K71" i="36"/>
  <c r="L80" i="36"/>
  <c r="N82" i="36"/>
  <c r="K87" i="36"/>
  <c r="L96" i="36"/>
  <c r="N98" i="36"/>
  <c r="K103" i="36"/>
  <c r="L112" i="36"/>
  <c r="N114" i="36"/>
  <c r="L124" i="36"/>
  <c r="N126" i="36"/>
  <c r="K131" i="36"/>
  <c r="N136" i="36"/>
  <c r="K139" i="36"/>
  <c r="N141" i="36"/>
  <c r="L146" i="36"/>
  <c r="N148" i="36"/>
  <c r="K158" i="36"/>
  <c r="K163" i="36"/>
  <c r="N168" i="36"/>
  <c r="N178" i="36"/>
  <c r="N181" i="36"/>
  <c r="K184" i="36"/>
  <c r="M189" i="36"/>
  <c r="P194" i="36"/>
  <c r="P197" i="36"/>
  <c r="O200" i="36"/>
  <c r="L7" i="36"/>
  <c r="N9" i="36"/>
  <c r="K14" i="36"/>
  <c r="L23" i="36"/>
  <c r="N25" i="36"/>
  <c r="K30" i="36"/>
  <c r="L39" i="36"/>
  <c r="N41" i="36"/>
  <c r="K46" i="36"/>
  <c r="L55" i="36"/>
  <c r="N57" i="36"/>
  <c r="K62" i="36"/>
  <c r="L71" i="36"/>
  <c r="N73" i="36"/>
  <c r="K78" i="36"/>
  <c r="L87" i="36"/>
  <c r="N89" i="36"/>
  <c r="K94" i="36"/>
  <c r="L103" i="36"/>
  <c r="N105" i="36"/>
  <c r="K110" i="36"/>
  <c r="N119" i="36"/>
  <c r="L139" i="36"/>
  <c r="K151" i="36"/>
  <c r="N153" i="36"/>
  <c r="L158" i="36"/>
  <c r="K166" i="36"/>
  <c r="O168" i="36"/>
  <c r="K171" i="36"/>
  <c r="N173" i="36"/>
  <c r="K176" i="36"/>
  <c r="O178" i="36"/>
  <c r="O181" i="36"/>
  <c r="M184" i="36"/>
  <c r="N189" i="36"/>
  <c r="K192" i="36"/>
  <c r="Q197" i="36"/>
  <c r="P200" i="36"/>
  <c r="K123" i="36"/>
  <c r="K68" i="36"/>
  <c r="K84" i="36"/>
  <c r="K5" i="36"/>
  <c r="L14" i="36"/>
  <c r="N16" i="36"/>
  <c r="K21" i="36"/>
  <c r="L30" i="36"/>
  <c r="N32" i="36"/>
  <c r="K37" i="36"/>
  <c r="L46" i="36"/>
  <c r="N48" i="36"/>
  <c r="K53" i="36"/>
  <c r="L62" i="36"/>
  <c r="N64" i="36"/>
  <c r="K69" i="36"/>
  <c r="L78" i="36"/>
  <c r="N80" i="36"/>
  <c r="K85" i="36"/>
  <c r="L94" i="36"/>
  <c r="N96" i="36"/>
  <c r="K101" i="36"/>
  <c r="L110" i="36"/>
  <c r="N112" i="36"/>
  <c r="K117" i="36"/>
  <c r="K122" i="36"/>
  <c r="N124" i="36"/>
  <c r="K129" i="36"/>
  <c r="N131" i="36"/>
  <c r="K134" i="36"/>
  <c r="K144" i="36"/>
  <c r="N146" i="36"/>
  <c r="L151" i="36"/>
  <c r="O153" i="36"/>
  <c r="K156" i="36"/>
  <c r="M158" i="36"/>
  <c r="O163" i="36"/>
  <c r="L166" i="36"/>
  <c r="P168" i="36"/>
  <c r="L171" i="36"/>
  <c r="O173" i="36"/>
  <c r="L176" i="36"/>
  <c r="P178" i="36"/>
  <c r="P181" i="36"/>
  <c r="N184" i="36"/>
  <c r="K187" i="36"/>
  <c r="O189" i="36"/>
  <c r="M192" i="36"/>
  <c r="K195" i="36"/>
  <c r="K198" i="36"/>
  <c r="Q200" i="36"/>
  <c r="K118" i="36"/>
  <c r="K165" i="36"/>
  <c r="L5" i="36"/>
  <c r="N7" i="36"/>
  <c r="K12" i="36"/>
  <c r="L21" i="36"/>
  <c r="N23" i="36"/>
  <c r="K28" i="36"/>
  <c r="L37" i="36"/>
  <c r="N39" i="36"/>
  <c r="K44" i="36"/>
  <c r="L53" i="36"/>
  <c r="N55" i="36"/>
  <c r="K60" i="36"/>
  <c r="L69" i="36"/>
  <c r="N71" i="36"/>
  <c r="K76" i="36"/>
  <c r="L85" i="36"/>
  <c r="N87" i="36"/>
  <c r="K92" i="36"/>
  <c r="L101" i="36"/>
  <c r="N103" i="36"/>
  <c r="K108" i="36"/>
  <c r="L117" i="36"/>
  <c r="L122" i="36"/>
  <c r="L129" i="36"/>
  <c r="N139" i="36"/>
  <c r="L144" i="36"/>
  <c r="L156" i="36"/>
  <c r="O158" i="36"/>
  <c r="K161" i="36"/>
  <c r="M166" i="36"/>
  <c r="M171" i="36"/>
  <c r="M176" i="36"/>
  <c r="O184" i="36"/>
  <c r="L187" i="36"/>
  <c r="P189" i="36"/>
  <c r="O192" i="36"/>
  <c r="M195" i="36"/>
  <c r="L198" i="36"/>
  <c r="K201" i="36"/>
  <c r="K155" i="36"/>
  <c r="K3" i="36"/>
  <c r="L12" i="36"/>
  <c r="N14" i="36"/>
  <c r="K19" i="36"/>
  <c r="L28" i="36"/>
  <c r="N30" i="36"/>
  <c r="K35" i="36"/>
  <c r="L44" i="36"/>
  <c r="N46" i="36"/>
  <c r="K51" i="36"/>
  <c r="L60" i="36"/>
  <c r="N62" i="36"/>
  <c r="K67" i="36"/>
  <c r="L76" i="36"/>
  <c r="N78" i="36"/>
  <c r="K83" i="36"/>
  <c r="L92" i="36"/>
  <c r="N94" i="36"/>
  <c r="K99" i="36"/>
  <c r="L108" i="36"/>
  <c r="N110" i="36"/>
  <c r="K115" i="36"/>
  <c r="K127" i="36"/>
  <c r="N134" i="36"/>
  <c r="K137" i="36"/>
  <c r="K142" i="36"/>
  <c r="K149" i="36"/>
  <c r="L161" i="36"/>
  <c r="N166" i="36"/>
  <c r="K169" i="36"/>
  <c r="N171" i="36"/>
  <c r="K179" i="36"/>
  <c r="K182" i="36"/>
  <c r="N180" i="36"/>
  <c r="K54" i="36"/>
  <c r="L3" i="36"/>
  <c r="N5" i="36"/>
  <c r="K10" i="36"/>
  <c r="L19" i="36"/>
  <c r="N21" i="36"/>
  <c r="K26" i="36"/>
  <c r="L35" i="36"/>
  <c r="N37" i="36"/>
  <c r="K42" i="36"/>
  <c r="L51" i="36"/>
  <c r="N53" i="36"/>
  <c r="K58" i="36"/>
  <c r="L67" i="36"/>
  <c r="N69" i="36"/>
  <c r="K74" i="36"/>
  <c r="L83" i="36"/>
  <c r="N85" i="36"/>
  <c r="K90" i="36"/>
  <c r="L99" i="36"/>
  <c r="N101" i="36"/>
  <c r="K106" i="36"/>
  <c r="L115" i="36"/>
  <c r="N117" i="36"/>
  <c r="K120" i="36"/>
  <c r="N122" i="36"/>
  <c r="L127" i="36"/>
  <c r="N129" i="36"/>
  <c r="L142" i="36"/>
  <c r="N144" i="36"/>
  <c r="L149" i="36"/>
  <c r="K154" i="36"/>
  <c r="N156" i="36"/>
  <c r="M161" i="36"/>
  <c r="K164" i="36"/>
  <c r="O166" i="36"/>
  <c r="L169" i="36"/>
  <c r="O171" i="36"/>
  <c r="K174" i="36"/>
  <c r="M179" i="36"/>
  <c r="M182" i="36"/>
  <c r="O187" i="36"/>
  <c r="K190" i="36"/>
  <c r="Q192" i="36"/>
  <c r="P195" i="36"/>
  <c r="O198" i="36"/>
  <c r="P201" i="36"/>
  <c r="M201" i="36"/>
  <c r="K199" i="36"/>
  <c r="K38" i="36"/>
  <c r="K52" i="36"/>
  <c r="K100" i="36"/>
  <c r="L162" i="36"/>
  <c r="L10" i="36"/>
  <c r="N12" i="36"/>
  <c r="K17" i="36"/>
  <c r="L26" i="36"/>
  <c r="N28" i="36"/>
  <c r="K33" i="36"/>
  <c r="L42" i="36"/>
  <c r="N44" i="36"/>
  <c r="K49" i="36"/>
  <c r="L58" i="36"/>
  <c r="N60" i="36"/>
  <c r="K65" i="36"/>
  <c r="L74" i="36"/>
  <c r="N76" i="36"/>
  <c r="K81" i="36"/>
  <c r="L90" i="36"/>
  <c r="N92" i="36"/>
  <c r="K97" i="36"/>
  <c r="L106" i="36"/>
  <c r="N108" i="36"/>
  <c r="K113" i="36"/>
  <c r="K125" i="36"/>
  <c r="K132" i="36"/>
  <c r="N137" i="36"/>
  <c r="K147" i="36"/>
  <c r="K159" i="36"/>
  <c r="N161" i="36"/>
  <c r="L164" i="36"/>
  <c r="O179" i="36"/>
  <c r="N182" i="36"/>
  <c r="K185" i="36"/>
  <c r="L190" i="36"/>
  <c r="K193" i="36"/>
  <c r="K170" i="36"/>
  <c r="N3" i="36"/>
  <c r="K8" i="36"/>
  <c r="L17" i="36"/>
  <c r="N19" i="36"/>
  <c r="K24" i="36"/>
  <c r="L33" i="36"/>
  <c r="N35" i="36"/>
  <c r="K40" i="36"/>
  <c r="L49" i="36"/>
  <c r="N51" i="36"/>
  <c r="K56" i="36"/>
  <c r="L65" i="36"/>
  <c r="N67" i="36"/>
  <c r="K72" i="36"/>
  <c r="L81" i="36"/>
  <c r="N83" i="36"/>
  <c r="K88" i="36"/>
  <c r="L97" i="36"/>
  <c r="N99" i="36"/>
  <c r="K104" i="36"/>
  <c r="L113" i="36"/>
  <c r="N115" i="36"/>
  <c r="N120" i="36"/>
  <c r="L125" i="36"/>
  <c r="N127" i="36"/>
  <c r="K140" i="36"/>
  <c r="N142" i="36"/>
  <c r="L147" i="36"/>
  <c r="N149" i="36"/>
  <c r="K152" i="36"/>
  <c r="N154" i="36"/>
  <c r="M159" i="36"/>
  <c r="O161" i="36"/>
  <c r="M164" i="36"/>
  <c r="N169" i="36"/>
  <c r="K177" i="36"/>
  <c r="M185" i="36"/>
  <c r="Q187" i="36"/>
  <c r="L193" i="36"/>
  <c r="N192" i="36"/>
  <c r="N198" i="36"/>
  <c r="N201" i="36"/>
  <c r="N199" i="36"/>
  <c r="N191" i="36"/>
  <c r="N164" i="36"/>
  <c r="N176" i="36"/>
  <c r="N194" i="36"/>
  <c r="N162" i="36"/>
  <c r="N179" i="36"/>
  <c r="N167" i="36"/>
  <c r="T167" i="36" s="1"/>
  <c r="N187" i="36"/>
  <c r="N197" i="36"/>
  <c r="N151" i="36"/>
  <c r="N158" i="36"/>
  <c r="N170" i="36"/>
  <c r="N190" i="36"/>
  <c r="N195" i="36"/>
  <c r="N200" i="36"/>
  <c r="N163" i="36"/>
  <c r="N175" i="36"/>
  <c r="L119" i="36"/>
  <c r="L137" i="36"/>
  <c r="L184" i="36"/>
  <c r="L135" i="36"/>
  <c r="L180" i="36"/>
  <c r="L182" i="36"/>
  <c r="L131" i="36"/>
  <c r="L133" i="36"/>
  <c r="L178" i="36"/>
  <c r="L196" i="36"/>
  <c r="L194" i="36"/>
  <c r="L120" i="36"/>
  <c r="L138" i="36"/>
  <c r="L165" i="36"/>
  <c r="L185" i="36"/>
  <c r="L145" i="36"/>
  <c r="L154" i="36"/>
  <c r="L163" i="36"/>
  <c r="L172" i="36"/>
  <c r="L174" i="36"/>
  <c r="L192" i="36"/>
  <c r="L201" i="36"/>
  <c r="L118" i="36"/>
  <c r="L136" i="36"/>
  <c r="L183" i="36"/>
  <c r="L199" i="36"/>
  <c r="L132" i="36"/>
  <c r="L134" i="36"/>
  <c r="L179" i="36"/>
  <c r="L181" i="36"/>
  <c r="L123" i="36"/>
  <c r="L141" i="36"/>
  <c r="L150" i="36"/>
  <c r="L159" i="36"/>
  <c r="L168" i="36"/>
  <c r="L188" i="36"/>
  <c r="L197" i="36"/>
  <c r="L195" i="36"/>
  <c r="N142" i="17"/>
  <c r="N147" i="17"/>
  <c r="N166" i="17"/>
  <c r="N174" i="17"/>
  <c r="N132" i="17"/>
  <c r="N154" i="17"/>
  <c r="N167" i="17"/>
  <c r="N161" i="17"/>
  <c r="N184" i="17"/>
  <c r="N133" i="17"/>
  <c r="N149" i="17"/>
  <c r="N155" i="17"/>
  <c r="N127" i="17"/>
  <c r="N162" i="17"/>
  <c r="N169" i="17"/>
  <c r="N185" i="17"/>
  <c r="N150" i="17"/>
  <c r="N170" i="17"/>
  <c r="N171" i="17"/>
  <c r="N164" i="17"/>
  <c r="L78" i="17"/>
  <c r="R78" i="17" s="1"/>
  <c r="L97" i="17"/>
  <c r="L116" i="17"/>
  <c r="L120" i="17"/>
  <c r="L92" i="17"/>
  <c r="L103" i="17"/>
  <c r="R103" i="17" s="1"/>
  <c r="L112" i="17"/>
  <c r="L76" i="17"/>
  <c r="L84" i="17"/>
  <c r="L95" i="17"/>
  <c r="R95" i="17" s="1"/>
  <c r="L177" i="17"/>
  <c r="L87" i="17"/>
  <c r="R87" i="17" s="1"/>
  <c r="L106" i="17"/>
  <c r="R106" i="17" s="1"/>
  <c r="L109" i="17"/>
  <c r="R109" i="17" s="1"/>
  <c r="L74" i="17"/>
  <c r="R74" i="17" s="1"/>
  <c r="L82" i="17"/>
  <c r="S82" i="17" s="1"/>
  <c r="L88" i="17"/>
  <c r="R88" i="17" s="1"/>
  <c r="O124" i="17"/>
  <c r="M134" i="17"/>
  <c r="O139" i="17"/>
  <c r="M144" i="17"/>
  <c r="O153" i="17"/>
  <c r="P158" i="17"/>
  <c r="N163" i="17"/>
  <c r="N168" i="17"/>
  <c r="O174" i="17"/>
  <c r="L180" i="17"/>
  <c r="P186" i="17"/>
  <c r="M193" i="17"/>
  <c r="P200" i="17"/>
  <c r="Q195" i="17"/>
  <c r="Q179" i="17"/>
  <c r="Q163" i="17"/>
  <c r="Q147" i="17"/>
  <c r="Q131" i="17"/>
  <c r="Q115" i="17"/>
  <c r="Q99" i="17"/>
  <c r="S99" i="17" s="1"/>
  <c r="Q83" i="17"/>
  <c r="R83" i="17" s="1"/>
  <c r="Q67" i="17"/>
  <c r="S67" i="17" s="1"/>
  <c r="Q51" i="17"/>
  <c r="R51" i="17" s="1"/>
  <c r="Q35" i="17"/>
  <c r="R35" i="17" s="1"/>
  <c r="Q19" i="17"/>
  <c r="S19" i="17" s="1"/>
  <c r="Q3" i="17"/>
  <c r="S3" i="17" s="1"/>
  <c r="O187" i="17"/>
  <c r="Q193" i="17"/>
  <c r="Q177" i="17"/>
  <c r="Q161" i="17"/>
  <c r="Q145" i="17"/>
  <c r="Q129" i="17"/>
  <c r="Q113" i="17"/>
  <c r="Q97" i="17"/>
  <c r="Q81" i="17"/>
  <c r="R81" i="17" s="1"/>
  <c r="Q65" i="17"/>
  <c r="R65" i="17" s="1"/>
  <c r="Q49" i="17"/>
  <c r="R49" i="17" s="1"/>
  <c r="Q33" i="17"/>
  <c r="R33" i="17" s="1"/>
  <c r="Q17" i="17"/>
  <c r="S17" i="17" s="1"/>
  <c r="O129" i="17"/>
  <c r="N135" i="17"/>
  <c r="O149" i="17"/>
  <c r="O154" i="17"/>
  <c r="O159" i="17"/>
  <c r="M164" i="17"/>
  <c r="O169" i="17"/>
  <c r="P175" i="17"/>
  <c r="K181" i="17"/>
  <c r="P187" i="17"/>
  <c r="M194" i="17"/>
  <c r="K201" i="17"/>
  <c r="Q192" i="17"/>
  <c r="Q176" i="17"/>
  <c r="Q160" i="17"/>
  <c r="Q144" i="17"/>
  <c r="Q128" i="17"/>
  <c r="Q112" i="17"/>
  <c r="Q96" i="17"/>
  <c r="S96" i="17" s="1"/>
  <c r="Q80" i="17"/>
  <c r="S80" i="17" s="1"/>
  <c r="Q64" i="17"/>
  <c r="S64" i="17" s="1"/>
  <c r="Q48" i="17"/>
  <c r="R48" i="17" s="1"/>
  <c r="Q32" i="17"/>
  <c r="R32" i="17" s="1"/>
  <c r="Q16" i="17"/>
  <c r="R16" i="17" s="1"/>
  <c r="L132" i="17"/>
  <c r="N126" i="17"/>
  <c r="M131" i="17"/>
  <c r="O155" i="17"/>
  <c r="O160" i="17"/>
  <c r="N165" i="17"/>
  <c r="K171" i="17"/>
  <c r="K177" i="17"/>
  <c r="P182" i="17"/>
  <c r="M189" i="17"/>
  <c r="N196" i="17"/>
  <c r="N199" i="17"/>
  <c r="Q188" i="17"/>
  <c r="Q172" i="17"/>
  <c r="Q156" i="17"/>
  <c r="Q140" i="17"/>
  <c r="Q124" i="17"/>
  <c r="Q108" i="17"/>
  <c r="S108" i="17" s="1"/>
  <c r="Q92" i="17"/>
  <c r="Q76" i="17"/>
  <c r="Q60" i="17"/>
  <c r="R60" i="17" s="1"/>
  <c r="Q44" i="17"/>
  <c r="R44" i="17" s="1"/>
  <c r="Q28" i="17"/>
  <c r="R28" i="17" s="1"/>
  <c r="Q12" i="17"/>
  <c r="R12" i="17" s="1"/>
  <c r="N131" i="17"/>
  <c r="N146" i="17"/>
  <c r="M151" i="17"/>
  <c r="K156" i="17"/>
  <c r="P160" i="17"/>
  <c r="K166" i="17"/>
  <c r="K183" i="17"/>
  <c r="Q187" i="17"/>
  <c r="Q171" i="17"/>
  <c r="Q155" i="17"/>
  <c r="Q139" i="17"/>
  <c r="Q123" i="17"/>
  <c r="Q107" i="17"/>
  <c r="Q91" i="17"/>
  <c r="S91" i="17" s="1"/>
  <c r="Q75" i="17"/>
  <c r="R75" i="17" s="1"/>
  <c r="Q59" i="17"/>
  <c r="S59" i="17" s="1"/>
  <c r="Q43" i="17"/>
  <c r="R43" i="17" s="1"/>
  <c r="Q27" i="17"/>
  <c r="R27" i="17" s="1"/>
  <c r="Q11" i="17"/>
  <c r="R11" i="17" s="1"/>
  <c r="Q137" i="17"/>
  <c r="Q121" i="17"/>
  <c r="Q105" i="17"/>
  <c r="S105" i="17" s="1"/>
  <c r="Q89" i="17"/>
  <c r="R89" i="17" s="1"/>
  <c r="Q73" i="17"/>
  <c r="S73" i="17" s="1"/>
  <c r="Q57" i="17"/>
  <c r="S57" i="17" s="1"/>
  <c r="Q41" i="17"/>
  <c r="S41" i="17" s="1"/>
  <c r="Q25" i="17"/>
  <c r="S25" i="17" s="1"/>
  <c r="Q9" i="17"/>
  <c r="S9" i="17" s="1"/>
  <c r="Q148" i="17"/>
  <c r="Q132" i="17"/>
  <c r="Q116" i="17"/>
  <c r="Q100" i="17"/>
  <c r="S100" i="17" s="1"/>
  <c r="Q84" i="17"/>
  <c r="Q68" i="17"/>
  <c r="S68" i="17" s="1"/>
  <c r="Q52" i="17"/>
  <c r="S52" i="17" s="1"/>
  <c r="Q36" i="17"/>
  <c r="S36" i="17" s="1"/>
  <c r="Q20" i="17"/>
  <c r="R20" i="17" s="1"/>
  <c r="L195" i="17"/>
  <c r="L117" i="17"/>
  <c r="L158" i="17"/>
  <c r="L173" i="17"/>
  <c r="L85" i="17"/>
  <c r="S85" i="17" s="1"/>
  <c r="L93" i="17"/>
  <c r="S93" i="17" s="1"/>
  <c r="L101" i="17"/>
  <c r="S101" i="17" s="1"/>
  <c r="L113" i="17"/>
  <c r="L140" i="17"/>
  <c r="L130" i="17"/>
  <c r="L154" i="17"/>
  <c r="L163" i="17"/>
  <c r="L192" i="17"/>
  <c r="L115" i="17"/>
  <c r="L123" i="17"/>
  <c r="S34" i="17"/>
  <c r="R42" i="17"/>
  <c r="S50" i="17"/>
  <c r="R58" i="17"/>
  <c r="R90" i="17"/>
  <c r="S98" i="17"/>
  <c r="R10" i="17"/>
  <c r="S18" i="17"/>
  <c r="S66" i="17"/>
  <c r="S8" i="17"/>
  <c r="S24" i="17"/>
  <c r="S40" i="17"/>
  <c r="S72" i="17"/>
  <c r="S104" i="17"/>
  <c r="R26" i="17"/>
  <c r="S5" i="17"/>
  <c r="R13" i="17"/>
  <c r="S21" i="17"/>
  <c r="R29" i="17"/>
  <c r="S37" i="17"/>
  <c r="R45" i="17"/>
  <c r="S53" i="17"/>
  <c r="R61" i="17"/>
  <c r="S69" i="17"/>
  <c r="R77" i="17"/>
  <c r="S56" i="17"/>
  <c r="S4" i="17"/>
  <c r="S7" i="17"/>
  <c r="R15" i="17"/>
  <c r="S23" i="17"/>
  <c r="R31" i="17"/>
  <c r="S39" i="17"/>
  <c r="R47" i="17"/>
  <c r="S55" i="17"/>
  <c r="R63" i="17"/>
  <c r="S71" i="17"/>
  <c r="R79" i="17"/>
  <c r="S6" i="17"/>
  <c r="R14" i="17"/>
  <c r="S22" i="17"/>
  <c r="R30" i="17"/>
  <c r="S38" i="17"/>
  <c r="R46" i="17"/>
  <c r="S54" i="17"/>
  <c r="R62" i="17"/>
  <c r="S70" i="17"/>
  <c r="S86" i="17"/>
  <c r="R94" i="17"/>
  <c r="S102" i="17"/>
  <c r="S2" i="17"/>
  <c r="R104" i="17"/>
  <c r="R72" i="17"/>
  <c r="R56" i="17"/>
  <c r="R40" i="17"/>
  <c r="R24" i="17"/>
  <c r="R8" i="17"/>
  <c r="R71" i="17"/>
  <c r="R55" i="17"/>
  <c r="R39" i="17"/>
  <c r="R23" i="17"/>
  <c r="R7" i="17"/>
  <c r="S79" i="17"/>
  <c r="S63" i="17"/>
  <c r="S47" i="17"/>
  <c r="S31" i="17"/>
  <c r="S15" i="17"/>
  <c r="R102" i="17"/>
  <c r="R86" i="17"/>
  <c r="R70" i="17"/>
  <c r="R54" i="17"/>
  <c r="R38" i="17"/>
  <c r="R22" i="17"/>
  <c r="R6" i="17"/>
  <c r="S94" i="17"/>
  <c r="S62" i="17"/>
  <c r="S46" i="17"/>
  <c r="S30" i="17"/>
  <c r="S14" i="17"/>
  <c r="R69" i="17"/>
  <c r="R53" i="17"/>
  <c r="R37" i="17"/>
  <c r="R21" i="17"/>
  <c r="R5" i="17"/>
  <c r="S77" i="17"/>
  <c r="S61" i="17"/>
  <c r="S45" i="17"/>
  <c r="S29" i="17"/>
  <c r="S13" i="17"/>
  <c r="R4" i="17"/>
  <c r="R98" i="17"/>
  <c r="R66" i="17"/>
  <c r="R50" i="17"/>
  <c r="R34" i="17"/>
  <c r="R18" i="17"/>
  <c r="R2" i="17"/>
  <c r="S90" i="17"/>
  <c r="S58" i="17"/>
  <c r="S42" i="17"/>
  <c r="S26" i="17"/>
  <c r="S10" i="17"/>
  <c r="N111" i="17"/>
  <c r="L114" i="17"/>
  <c r="P116" i="17"/>
  <c r="N119" i="17"/>
  <c r="O127" i="17"/>
  <c r="M130" i="17"/>
  <c r="L133" i="17"/>
  <c r="L136" i="17"/>
  <c r="P147" i="17"/>
  <c r="P150" i="17"/>
  <c r="P153" i="17"/>
  <c r="P162" i="17"/>
  <c r="O165" i="17"/>
  <c r="O168" i="17"/>
  <c r="O171" i="17"/>
  <c r="P174" i="17"/>
  <c r="P177" i="17"/>
  <c r="O184" i="17"/>
  <c r="N191" i="17"/>
  <c r="N194" i="17"/>
  <c r="O197" i="17"/>
  <c r="O111" i="17"/>
  <c r="M114" i="17"/>
  <c r="O119" i="17"/>
  <c r="M122" i="17"/>
  <c r="L125" i="17"/>
  <c r="P127" i="17"/>
  <c r="N130" i="17"/>
  <c r="M133" i="17"/>
  <c r="M136" i="17"/>
  <c r="M139" i="17"/>
  <c r="M142" i="17"/>
  <c r="L145" i="17"/>
  <c r="M157" i="17"/>
  <c r="L160" i="17"/>
  <c r="P165" i="17"/>
  <c r="P168" i="17"/>
  <c r="P171" i="17"/>
  <c r="K175" i="17"/>
  <c r="K178" i="17"/>
  <c r="M181" i="17"/>
  <c r="P184" i="17"/>
  <c r="M188" i="17"/>
  <c r="O191" i="17"/>
  <c r="O194" i="17"/>
  <c r="P197" i="17"/>
  <c r="O114" i="17"/>
  <c r="M117" i="17"/>
  <c r="O122" i="17"/>
  <c r="N125" i="17"/>
  <c r="L128" i="17"/>
  <c r="P130" i="17"/>
  <c r="O133" i="17"/>
  <c r="O136" i="17"/>
  <c r="P139" i="17"/>
  <c r="O142" i="17"/>
  <c r="N145" i="17"/>
  <c r="N148" i="17"/>
  <c r="N151" i="17"/>
  <c r="M154" i="17"/>
  <c r="O157" i="17"/>
  <c r="N160" i="17"/>
  <c r="M163" i="17"/>
  <c r="M166" i="17"/>
  <c r="M169" i="17"/>
  <c r="L172" i="17"/>
  <c r="N175" i="17"/>
  <c r="N178" i="17"/>
  <c r="O181" i="17"/>
  <c r="M185" i="17"/>
  <c r="P188" i="17"/>
  <c r="K192" i="17"/>
  <c r="K195" i="17"/>
  <c r="M198" i="17"/>
  <c r="N159" i="17"/>
  <c r="O172" i="17"/>
  <c r="M182" i="17"/>
  <c r="P185" i="17"/>
  <c r="N189" i="17"/>
  <c r="N192" i="17"/>
  <c r="N195" i="17"/>
  <c r="P198" i="17"/>
  <c r="M107" i="17"/>
  <c r="O112" i="17"/>
  <c r="M115" i="17"/>
  <c r="N120" i="17"/>
  <c r="M123" i="17"/>
  <c r="L126" i="17"/>
  <c r="P128" i="17"/>
  <c r="O131" i="17"/>
  <c r="N134" i="17"/>
  <c r="N137" i="17"/>
  <c r="N140" i="17"/>
  <c r="M143" i="17"/>
  <c r="L146" i="17"/>
  <c r="L149" i="17"/>
  <c r="L152" i="17"/>
  <c r="M158" i="17"/>
  <c r="L161" i="17"/>
  <c r="K164" i="17"/>
  <c r="K167" i="17"/>
  <c r="K170" i="17"/>
  <c r="P172" i="17"/>
  <c r="L176" i="17"/>
  <c r="M179" i="17"/>
  <c r="N182" i="17"/>
  <c r="K186" i="17"/>
  <c r="O189" i="17"/>
  <c r="O192" i="17"/>
  <c r="O195" i="17"/>
  <c r="K199" i="17"/>
  <c r="N107" i="17"/>
  <c r="L110" i="17"/>
  <c r="P112" i="17"/>
  <c r="N115" i="17"/>
  <c r="L118" i="17"/>
  <c r="O120" i="17"/>
  <c r="N123" i="17"/>
  <c r="M126" i="17"/>
  <c r="P131" i="17"/>
  <c r="O134" i="17"/>
  <c r="O137" i="17"/>
  <c r="O140" i="17"/>
  <c r="N143" i="17"/>
  <c r="M146" i="17"/>
  <c r="M149" i="17"/>
  <c r="M152" i="17"/>
  <c r="M155" i="17"/>
  <c r="N158" i="17"/>
  <c r="M161" i="17"/>
  <c r="L164" i="17"/>
  <c r="L167" i="17"/>
  <c r="M170" i="17"/>
  <c r="K173" i="17"/>
  <c r="M176" i="17"/>
  <c r="N179" i="17"/>
  <c r="O182" i="17"/>
  <c r="M186" i="17"/>
  <c r="P189" i="17"/>
  <c r="P192" i="17"/>
  <c r="P195" i="17"/>
  <c r="O199" i="17"/>
  <c r="P199" i="17"/>
  <c r="O110" i="17"/>
  <c r="M113" i="17"/>
  <c r="O118" i="17"/>
  <c r="L121" i="17"/>
  <c r="P126" i="17"/>
  <c r="N129" i="17"/>
  <c r="M132" i="17"/>
  <c r="M135" i="17"/>
  <c r="L138" i="17"/>
  <c r="L141" i="17"/>
  <c r="P146" i="17"/>
  <c r="P149" i="17"/>
  <c r="P152" i="17"/>
  <c r="P155" i="17"/>
  <c r="P161" i="17"/>
  <c r="O164" i="17"/>
  <c r="O167" i="17"/>
  <c r="P170" i="17"/>
  <c r="O173" i="17"/>
  <c r="P176" i="17"/>
  <c r="K180" i="17"/>
  <c r="O183" i="17"/>
  <c r="K187" i="17"/>
  <c r="N190" i="17"/>
  <c r="N193" i="17"/>
  <c r="O196" i="17"/>
  <c r="O200" i="17"/>
  <c r="M200" i="17"/>
  <c r="O113" i="17"/>
  <c r="M116" i="17"/>
  <c r="N121" i="17"/>
  <c r="N124" i="17"/>
  <c r="L127" i="17"/>
  <c r="P129" i="17"/>
  <c r="O132" i="17"/>
  <c r="N138" i="17"/>
  <c r="N141" i="17"/>
  <c r="N144" i="17"/>
  <c r="M147" i="17"/>
  <c r="M150" i="17"/>
  <c r="L153" i="17"/>
  <c r="M156" i="17"/>
  <c r="M159" i="17"/>
  <c r="K165" i="17"/>
  <c r="K168" i="17"/>
  <c r="L171" i="17"/>
  <c r="K174" i="17"/>
  <c r="N180" i="17"/>
  <c r="K184" i="17"/>
  <c r="N187" i="17"/>
  <c r="P190" i="17"/>
  <c r="K197" i="17"/>
  <c r="L179" i="17"/>
  <c r="M180" i="17"/>
  <c r="M199" i="17"/>
  <c r="M196" i="17"/>
  <c r="N188" i="17"/>
  <c r="N197" i="17"/>
  <c r="N201" i="17"/>
  <c r="N153" i="17"/>
  <c r="N173" i="17"/>
  <c r="N186" i="17"/>
  <c r="N156" i="17"/>
  <c r="N183" i="17"/>
  <c r="N139" i="17"/>
  <c r="M201" i="17"/>
  <c r="M174" i="17"/>
  <c r="M183" i="17"/>
  <c r="M177" i="17"/>
  <c r="L151" i="17"/>
  <c r="L156" i="17"/>
  <c r="L169" i="17"/>
  <c r="L174" i="17"/>
  <c r="L182" i="17"/>
  <c r="L187" i="17"/>
  <c r="L185" i="17"/>
  <c r="L190" i="17"/>
  <c r="L200" i="17"/>
  <c r="L193" i="17"/>
  <c r="L131" i="17"/>
  <c r="L139" i="17"/>
  <c r="L144" i="17"/>
  <c r="L157" i="17"/>
  <c r="L162" i="17"/>
  <c r="L170" i="17"/>
  <c r="L175" i="17"/>
  <c r="L183" i="17"/>
  <c r="L188" i="17"/>
  <c r="L198" i="17"/>
  <c r="L134" i="17"/>
  <c r="L147" i="17"/>
  <c r="L165" i="17"/>
  <c r="L178" i="17"/>
  <c r="L191" i="17"/>
  <c r="L196" i="17"/>
  <c r="L201" i="17"/>
  <c r="L124" i="17"/>
  <c r="L137" i="17"/>
  <c r="L142" i="17"/>
  <c r="L150" i="17"/>
  <c r="L155" i="17"/>
  <c r="L168" i="17"/>
  <c r="L181" i="17"/>
  <c r="L186" i="17"/>
  <c r="L194" i="17"/>
  <c r="L189" i="17"/>
  <c r="L184" i="17"/>
  <c r="L199" i="17"/>
  <c r="L122" i="17"/>
  <c r="L135" i="17"/>
  <c r="L148" i="17"/>
  <c r="L166" i="17"/>
  <c r="P23" i="14"/>
  <c r="R23" i="14" s="1"/>
  <c r="P21" i="14"/>
  <c r="R21" i="14" s="1"/>
  <c r="P14" i="14"/>
  <c r="Q14" i="14" s="1"/>
  <c r="P16" i="14"/>
  <c r="R16" i="14" s="1"/>
  <c r="P12" i="14"/>
  <c r="Q12" i="14" s="1"/>
  <c r="P102" i="14"/>
  <c r="R102" i="14" s="1"/>
  <c r="P86" i="14"/>
  <c r="Q86" i="14" s="1"/>
  <c r="P70" i="14"/>
  <c r="R70" i="14" s="1"/>
  <c r="P54" i="14"/>
  <c r="R54" i="14" s="1"/>
  <c r="P38" i="14"/>
  <c r="Q38" i="14" s="1"/>
  <c r="P22" i="14"/>
  <c r="R22" i="14" s="1"/>
  <c r="P6" i="14"/>
  <c r="Q6" i="14" s="1"/>
  <c r="P4" i="14"/>
  <c r="R4" i="14" s="1"/>
  <c r="P83" i="14"/>
  <c r="R83" i="14" s="1"/>
  <c r="P67" i="14"/>
  <c r="R67" i="14" s="1"/>
  <c r="P51" i="14"/>
  <c r="R51" i="14" s="1"/>
  <c r="P35" i="14"/>
  <c r="R35" i="14" s="1"/>
  <c r="P19" i="14"/>
  <c r="R19" i="14" s="1"/>
  <c r="P3" i="14"/>
  <c r="R3" i="14" s="1"/>
  <c r="P98" i="14"/>
  <c r="Q98" i="14" s="1"/>
  <c r="P82" i="14"/>
  <c r="Q82" i="14" s="1"/>
  <c r="P66" i="14"/>
  <c r="R66" i="14" s="1"/>
  <c r="P50" i="14"/>
  <c r="R50" i="14" s="1"/>
  <c r="P34" i="14"/>
  <c r="R34" i="14" s="1"/>
  <c r="P18" i="14"/>
  <c r="R18" i="14" s="1"/>
  <c r="P2" i="14"/>
  <c r="R2" i="14" s="1"/>
  <c r="P111" i="14"/>
  <c r="Q111" i="14" s="1"/>
  <c r="P95" i="14"/>
  <c r="R95" i="14" s="1"/>
  <c r="P79" i="14"/>
  <c r="R79" i="14" s="1"/>
  <c r="P63" i="14"/>
  <c r="Q63" i="14" s="1"/>
  <c r="P47" i="14"/>
  <c r="R47" i="14" s="1"/>
  <c r="P31" i="14"/>
  <c r="Q31" i="14" s="1"/>
  <c r="P15" i="14"/>
  <c r="Q15" i="14" s="1"/>
  <c r="P110" i="14"/>
  <c r="R110" i="14" s="1"/>
  <c r="P94" i="14"/>
  <c r="R94" i="14" s="1"/>
  <c r="P78" i="14"/>
  <c r="R78" i="14" s="1"/>
  <c r="P62" i="14"/>
  <c r="Q62" i="14" s="1"/>
  <c r="P46" i="14"/>
  <c r="Q46" i="14" s="1"/>
  <c r="P30" i="14"/>
  <c r="Q30" i="14" s="1"/>
  <c r="K140" i="14"/>
  <c r="Q140" i="14" s="1"/>
  <c r="K187" i="14"/>
  <c r="K141" i="14"/>
  <c r="R141" i="14" s="1"/>
  <c r="K150" i="14"/>
  <c r="R150" i="14" s="1"/>
  <c r="K182" i="14"/>
  <c r="K155" i="14"/>
  <c r="K183" i="14"/>
  <c r="K142" i="14"/>
  <c r="K151" i="14"/>
  <c r="K170" i="14"/>
  <c r="K201" i="14"/>
  <c r="K139" i="14"/>
  <c r="Q139" i="14" s="1"/>
  <c r="Q154" i="14"/>
  <c r="Q159" i="14"/>
  <c r="R164" i="14"/>
  <c r="Q174" i="14"/>
  <c r="R196" i="14"/>
  <c r="Q161" i="14"/>
  <c r="R166" i="14"/>
  <c r="Q10" i="14"/>
  <c r="R7" i="14"/>
  <c r="Q11" i="14"/>
  <c r="Q27" i="14"/>
  <c r="R39" i="14"/>
  <c r="Q43" i="14"/>
  <c r="R55" i="14"/>
  <c r="Q59" i="14"/>
  <c r="R8" i="14"/>
  <c r="R20" i="14"/>
  <c r="R24" i="14"/>
  <c r="Q28" i="14"/>
  <c r="Q32" i="14"/>
  <c r="R36" i="14"/>
  <c r="R40" i="14"/>
  <c r="Q44" i="14"/>
  <c r="Q48" i="14"/>
  <c r="R52" i="14"/>
  <c r="R56" i="14"/>
  <c r="Q60" i="14"/>
  <c r="Q64" i="14"/>
  <c r="R68" i="14"/>
  <c r="R72" i="14"/>
  <c r="Q76" i="14"/>
  <c r="Q80" i="14"/>
  <c r="Q26" i="14"/>
  <c r="Q42" i="14"/>
  <c r="Q58" i="14"/>
  <c r="R71" i="14"/>
  <c r="Q75" i="14"/>
  <c r="R87" i="14"/>
  <c r="Q91" i="14"/>
  <c r="R99" i="14"/>
  <c r="R103" i="14"/>
  <c r="Q107" i="14"/>
  <c r="R115" i="14"/>
  <c r="R119" i="14"/>
  <c r="Q123" i="14"/>
  <c r="Q127" i="14"/>
  <c r="R131" i="14"/>
  <c r="R135" i="14"/>
  <c r="R148" i="14"/>
  <c r="R153" i="14"/>
  <c r="Q158" i="14"/>
  <c r="R5" i="14"/>
  <c r="R9" i="14"/>
  <c r="Q13" i="14"/>
  <c r="Q17" i="14"/>
  <c r="Q74" i="14"/>
  <c r="R185" i="14"/>
  <c r="Q90" i="14"/>
  <c r="Q144" i="14"/>
  <c r="R167" i="14"/>
  <c r="R84" i="14"/>
  <c r="R88" i="14"/>
  <c r="Q92" i="14"/>
  <c r="Q96" i="14"/>
  <c r="R100" i="14"/>
  <c r="R104" i="14"/>
  <c r="Q108" i="14"/>
  <c r="Q112" i="14"/>
  <c r="R116" i="14"/>
  <c r="R120" i="14"/>
  <c r="Q124" i="14"/>
  <c r="Q128" i="14"/>
  <c r="R132" i="14"/>
  <c r="R136" i="14"/>
  <c r="Q145" i="14"/>
  <c r="R25" i="14"/>
  <c r="Q29" i="14"/>
  <c r="Q33" i="14"/>
  <c r="R37" i="14"/>
  <c r="R41" i="14"/>
  <c r="Q45" i="14"/>
  <c r="Q49" i="14"/>
  <c r="R53" i="14"/>
  <c r="R57" i="14"/>
  <c r="Q61" i="14"/>
  <c r="Q65" i="14"/>
  <c r="R69" i="14"/>
  <c r="R73" i="14"/>
  <c r="Q77" i="14"/>
  <c r="Q81" i="14"/>
  <c r="R85" i="14"/>
  <c r="R89" i="14"/>
  <c r="Q93" i="14"/>
  <c r="Q97" i="14"/>
  <c r="R101" i="14"/>
  <c r="R105" i="14"/>
  <c r="Q109" i="14"/>
  <c r="Q113" i="14"/>
  <c r="R117" i="14"/>
  <c r="R121" i="14"/>
  <c r="Q125" i="14"/>
  <c r="Q129" i="14"/>
  <c r="R133" i="14"/>
  <c r="R137" i="14"/>
  <c r="Q106" i="14"/>
  <c r="R114" i="14"/>
  <c r="R118" i="14"/>
  <c r="Q122" i="14"/>
  <c r="Q126" i="14"/>
  <c r="R130" i="14"/>
  <c r="R134" i="14"/>
  <c r="R147" i="14"/>
  <c r="R152" i="14"/>
  <c r="Q171" i="14"/>
  <c r="R178" i="14"/>
  <c r="Q185" i="14"/>
  <c r="Q153" i="14"/>
  <c r="Q137" i="14"/>
  <c r="Q121" i="14"/>
  <c r="Q105" i="14"/>
  <c r="Q89" i="14"/>
  <c r="Q73" i="14"/>
  <c r="Q57" i="14"/>
  <c r="Q41" i="14"/>
  <c r="Q25" i="14"/>
  <c r="Q9" i="14"/>
  <c r="R161" i="14"/>
  <c r="R145" i="14"/>
  <c r="R129" i="14"/>
  <c r="R113" i="14"/>
  <c r="R97" i="14"/>
  <c r="R81" i="14"/>
  <c r="R65" i="14"/>
  <c r="R49" i="14"/>
  <c r="R33" i="14"/>
  <c r="R17" i="14"/>
  <c r="Q152" i="14"/>
  <c r="Q136" i="14"/>
  <c r="Q120" i="14"/>
  <c r="Q104" i="14"/>
  <c r="Q88" i="14"/>
  <c r="Q72" i="14"/>
  <c r="Q56" i="14"/>
  <c r="Q40" i="14"/>
  <c r="Q24" i="14"/>
  <c r="Q8" i="14"/>
  <c r="R144" i="14"/>
  <c r="R128" i="14"/>
  <c r="R112" i="14"/>
  <c r="R96" i="14"/>
  <c r="R80" i="14"/>
  <c r="R64" i="14"/>
  <c r="R48" i="14"/>
  <c r="R32" i="14"/>
  <c r="Q167" i="14"/>
  <c r="Q135" i="14"/>
  <c r="Q119" i="14"/>
  <c r="Q103" i="14"/>
  <c r="Q87" i="14"/>
  <c r="Q71" i="14"/>
  <c r="Q55" i="14"/>
  <c r="Q39" i="14"/>
  <c r="Q7" i="14"/>
  <c r="R159" i="14"/>
  <c r="R127" i="14"/>
  <c r="Q166" i="14"/>
  <c r="Q134" i="14"/>
  <c r="Q118" i="14"/>
  <c r="R174" i="14"/>
  <c r="R158" i="14"/>
  <c r="R126" i="14"/>
  <c r="Q133" i="14"/>
  <c r="Q117" i="14"/>
  <c r="Q101" i="14"/>
  <c r="Q85" i="14"/>
  <c r="Q69" i="14"/>
  <c r="Q53" i="14"/>
  <c r="Q37" i="14"/>
  <c r="Q5" i="14"/>
  <c r="R125" i="14"/>
  <c r="R109" i="14"/>
  <c r="R93" i="14"/>
  <c r="R77" i="14"/>
  <c r="R61" i="14"/>
  <c r="R45" i="14"/>
  <c r="R29" i="14"/>
  <c r="R13" i="14"/>
  <c r="Q196" i="14"/>
  <c r="Q164" i="14"/>
  <c r="Q148" i="14"/>
  <c r="Q132" i="14"/>
  <c r="Q116" i="14"/>
  <c r="Q100" i="14"/>
  <c r="Q84" i="14"/>
  <c r="Q68" i="14"/>
  <c r="Q52" i="14"/>
  <c r="Q36" i="14"/>
  <c r="Q20" i="14"/>
  <c r="R124" i="14"/>
  <c r="R108" i="14"/>
  <c r="R92" i="14"/>
  <c r="R76" i="14"/>
  <c r="R60" i="14"/>
  <c r="R44" i="14"/>
  <c r="R28" i="14"/>
  <c r="Q147" i="14"/>
  <c r="Q131" i="14"/>
  <c r="Q115" i="14"/>
  <c r="Q99" i="14"/>
  <c r="R171" i="14"/>
  <c r="R123" i="14"/>
  <c r="R107" i="14"/>
  <c r="R91" i="14"/>
  <c r="R75" i="14"/>
  <c r="R59" i="14"/>
  <c r="R43" i="14"/>
  <c r="R27" i="14"/>
  <c r="R11" i="14"/>
  <c r="Q178" i="14"/>
  <c r="Q130" i="14"/>
  <c r="Q114" i="14"/>
  <c r="R154" i="14"/>
  <c r="R122" i="14"/>
  <c r="R106" i="14"/>
  <c r="R90" i="14"/>
  <c r="R74" i="14"/>
  <c r="R58" i="14"/>
  <c r="R42" i="14"/>
  <c r="R26" i="14"/>
  <c r="R10" i="14"/>
  <c r="L189" i="14"/>
  <c r="Q189" i="14" s="1"/>
  <c r="L193" i="14"/>
  <c r="N201" i="14"/>
  <c r="M175" i="14"/>
  <c r="L179" i="14"/>
  <c r="N182" i="14"/>
  <c r="M186" i="14"/>
  <c r="N194" i="14"/>
  <c r="N198" i="14"/>
  <c r="R198" i="14" s="1"/>
  <c r="M195" i="14"/>
  <c r="M179" i="14"/>
  <c r="N186" i="14"/>
  <c r="L190" i="14"/>
  <c r="N179" i="14"/>
  <c r="N190" i="14"/>
  <c r="L195" i="14"/>
  <c r="M172" i="14"/>
  <c r="L176" i="14"/>
  <c r="L183" i="14"/>
  <c r="N195" i="14"/>
  <c r="L199" i="14"/>
  <c r="N172" i="14"/>
  <c r="M176" i="14"/>
  <c r="N183" i="14"/>
  <c r="L187" i="14"/>
  <c r="L191" i="14"/>
  <c r="M199" i="14"/>
  <c r="N176" i="14"/>
  <c r="L180" i="14"/>
  <c r="R180" i="14" s="1"/>
  <c r="M187" i="14"/>
  <c r="N191" i="14"/>
  <c r="N199" i="14"/>
  <c r="N177" i="14"/>
  <c r="M138" i="14"/>
  <c r="Q138" i="14" s="1"/>
  <c r="M151" i="14"/>
  <c r="M200" i="14"/>
  <c r="M193" i="14"/>
  <c r="M197" i="14"/>
  <c r="M142" i="14"/>
  <c r="M155" i="14"/>
  <c r="M162" i="14"/>
  <c r="R162" i="14" s="1"/>
  <c r="M169" i="14"/>
  <c r="R169" i="14" s="1"/>
  <c r="M183" i="14"/>
  <c r="M190" i="14"/>
  <c r="M194" i="14"/>
  <c r="M201" i="14"/>
  <c r="M146" i="14"/>
  <c r="Q146" i="14" s="1"/>
  <c r="M156" i="14"/>
  <c r="M163" i="14"/>
  <c r="M177" i="14"/>
  <c r="M184" i="14"/>
  <c r="M191" i="14"/>
  <c r="M143" i="14"/>
  <c r="Q143" i="14" s="1"/>
  <c r="M170" i="14"/>
  <c r="K168" i="14"/>
  <c r="K184" i="14"/>
  <c r="K200" i="14"/>
  <c r="K149" i="14"/>
  <c r="K165" i="14"/>
  <c r="K181" i="14"/>
  <c r="K197" i="14"/>
  <c r="K194" i="14"/>
  <c r="K175" i="14"/>
  <c r="K191" i="14"/>
  <c r="K156" i="14"/>
  <c r="K172" i="14"/>
  <c r="K188" i="14"/>
  <c r="K163" i="14"/>
  <c r="K179" i="14"/>
  <c r="K195" i="14"/>
  <c r="K160" i="14"/>
  <c r="K176" i="14"/>
  <c r="K192" i="14"/>
  <c r="K157" i="14"/>
  <c r="K173" i="14"/>
  <c r="S172" i="36" l="1"/>
  <c r="T196" i="36"/>
  <c r="S188" i="36"/>
  <c r="S135" i="36"/>
  <c r="T88" i="36"/>
  <c r="S88" i="36"/>
  <c r="S17" i="36"/>
  <c r="T17" i="36"/>
  <c r="S142" i="36"/>
  <c r="T142" i="36"/>
  <c r="T51" i="36"/>
  <c r="S51" i="36"/>
  <c r="S92" i="36"/>
  <c r="T92" i="36"/>
  <c r="T21" i="36"/>
  <c r="S21" i="36"/>
  <c r="S171" i="36"/>
  <c r="T171" i="36"/>
  <c r="T23" i="36"/>
  <c r="S23" i="36"/>
  <c r="T119" i="36"/>
  <c r="S119" i="36"/>
  <c r="S32" i="36"/>
  <c r="T32" i="36"/>
  <c r="T105" i="36"/>
  <c r="S105" i="36"/>
  <c r="T50" i="36"/>
  <c r="S50" i="36"/>
  <c r="T150" i="36"/>
  <c r="S150" i="36"/>
  <c r="S45" i="36"/>
  <c r="T45" i="36"/>
  <c r="T172" i="36"/>
  <c r="T193" i="36"/>
  <c r="S193" i="36"/>
  <c r="S106" i="36"/>
  <c r="T106" i="36"/>
  <c r="T165" i="36"/>
  <c r="S165" i="36"/>
  <c r="T166" i="36"/>
  <c r="S166" i="36"/>
  <c r="T9" i="36"/>
  <c r="S9" i="36"/>
  <c r="T148" i="36"/>
  <c r="S148" i="36"/>
  <c r="S59" i="36"/>
  <c r="T59" i="36"/>
  <c r="S128" i="36"/>
  <c r="T128" i="36"/>
  <c r="S196" i="36"/>
  <c r="T101" i="36"/>
  <c r="S101" i="36"/>
  <c r="T72" i="36"/>
  <c r="S72" i="36"/>
  <c r="S127" i="36"/>
  <c r="T127" i="36"/>
  <c r="T35" i="36"/>
  <c r="S35" i="36"/>
  <c r="S76" i="36"/>
  <c r="T76" i="36"/>
  <c r="T118" i="36"/>
  <c r="S118" i="36"/>
  <c r="T5" i="36"/>
  <c r="S5" i="36"/>
  <c r="T7" i="36"/>
  <c r="S7" i="36"/>
  <c r="S16" i="36"/>
  <c r="T16" i="36"/>
  <c r="T89" i="36"/>
  <c r="S89" i="36"/>
  <c r="S126" i="36"/>
  <c r="T126" i="36"/>
  <c r="T34" i="36"/>
  <c r="S34" i="36"/>
  <c r="T121" i="36"/>
  <c r="S121" i="36"/>
  <c r="S29" i="36"/>
  <c r="T29" i="36"/>
  <c r="T185" i="36"/>
  <c r="S185" i="36"/>
  <c r="T81" i="36"/>
  <c r="S81" i="36"/>
  <c r="T100" i="36"/>
  <c r="S100" i="36"/>
  <c r="S10" i="36"/>
  <c r="T10" i="36"/>
  <c r="T115" i="36"/>
  <c r="S115" i="36"/>
  <c r="S156" i="36"/>
  <c r="T156" i="36"/>
  <c r="T85" i="36"/>
  <c r="S85" i="36"/>
  <c r="T84" i="36"/>
  <c r="S84" i="36"/>
  <c r="S46" i="36"/>
  <c r="T46" i="36"/>
  <c r="T87" i="36"/>
  <c r="S87" i="36"/>
  <c r="S96" i="36"/>
  <c r="T96" i="36"/>
  <c r="S153" i="36"/>
  <c r="T153" i="36"/>
  <c r="T114" i="36"/>
  <c r="S114" i="36"/>
  <c r="T133" i="36"/>
  <c r="S133" i="36"/>
  <c r="T116" i="36"/>
  <c r="S116" i="36"/>
  <c r="S109" i="36"/>
  <c r="T109" i="36"/>
  <c r="T52" i="36"/>
  <c r="S52" i="36"/>
  <c r="T164" i="36"/>
  <c r="S164" i="36"/>
  <c r="S90" i="36"/>
  <c r="T90" i="36"/>
  <c r="T161" i="36"/>
  <c r="S161" i="36"/>
  <c r="T198" i="36"/>
  <c r="S198" i="36"/>
  <c r="T68" i="36"/>
  <c r="S68" i="36"/>
  <c r="T151" i="36"/>
  <c r="S151" i="36"/>
  <c r="T163" i="36"/>
  <c r="S163" i="36"/>
  <c r="T36" i="36"/>
  <c r="S36" i="36"/>
  <c r="T20" i="36"/>
  <c r="S20" i="36"/>
  <c r="S43" i="36"/>
  <c r="T43" i="36"/>
  <c r="S26" i="36"/>
  <c r="T26" i="36"/>
  <c r="S143" i="36"/>
  <c r="T143" i="36"/>
  <c r="T56" i="36"/>
  <c r="S56" i="36"/>
  <c r="T38" i="36"/>
  <c r="S38" i="36"/>
  <c r="T19" i="36"/>
  <c r="S19" i="36"/>
  <c r="S60" i="36"/>
  <c r="T60" i="36"/>
  <c r="T195" i="36"/>
  <c r="S195" i="36"/>
  <c r="S123" i="36"/>
  <c r="T123" i="36"/>
  <c r="S158" i="36"/>
  <c r="T158" i="36"/>
  <c r="T73" i="36"/>
  <c r="S73" i="36"/>
  <c r="T4" i="36"/>
  <c r="S4" i="36"/>
  <c r="T18" i="36"/>
  <c r="S18" i="36"/>
  <c r="S13" i="36"/>
  <c r="T13" i="36"/>
  <c r="S112" i="36"/>
  <c r="T112" i="36"/>
  <c r="T152" i="36"/>
  <c r="S152" i="36"/>
  <c r="S140" i="36"/>
  <c r="T140" i="36"/>
  <c r="S65" i="36"/>
  <c r="T65" i="36"/>
  <c r="T199" i="36"/>
  <c r="S199" i="36"/>
  <c r="T54" i="36"/>
  <c r="S54" i="36"/>
  <c r="T99" i="36"/>
  <c r="S99" i="36"/>
  <c r="T69" i="36"/>
  <c r="S69" i="36"/>
  <c r="S30" i="36"/>
  <c r="T30" i="36"/>
  <c r="T71" i="36"/>
  <c r="S71" i="36"/>
  <c r="S80" i="36"/>
  <c r="T80" i="36"/>
  <c r="T130" i="36"/>
  <c r="S130" i="36"/>
  <c r="T98" i="36"/>
  <c r="S98" i="36"/>
  <c r="S93" i="36"/>
  <c r="T93" i="36"/>
  <c r="S138" i="36"/>
  <c r="T138" i="36"/>
  <c r="S154" i="36"/>
  <c r="T154" i="36"/>
  <c r="S74" i="36"/>
  <c r="T74" i="36"/>
  <c r="S144" i="36"/>
  <c r="T144" i="36"/>
  <c r="S110" i="36"/>
  <c r="T110" i="36"/>
  <c r="S141" i="36"/>
  <c r="T141" i="36"/>
  <c r="T6" i="36"/>
  <c r="S6" i="36"/>
  <c r="S27" i="36"/>
  <c r="T27" i="36"/>
  <c r="S170" i="36"/>
  <c r="T170" i="36"/>
  <c r="S62" i="36"/>
  <c r="T62" i="36"/>
  <c r="T40" i="36"/>
  <c r="S40" i="36"/>
  <c r="S159" i="36"/>
  <c r="T159" i="36"/>
  <c r="T182" i="36"/>
  <c r="S182" i="36"/>
  <c r="T3" i="36"/>
  <c r="S3" i="36"/>
  <c r="S44" i="36"/>
  <c r="T44" i="36"/>
  <c r="S187" i="36"/>
  <c r="T187" i="36"/>
  <c r="T134" i="36"/>
  <c r="S134" i="36"/>
  <c r="S192" i="36"/>
  <c r="T192" i="36"/>
  <c r="T136" i="36"/>
  <c r="S136" i="36"/>
  <c r="T57" i="36"/>
  <c r="S57" i="36"/>
  <c r="T200" i="36"/>
  <c r="S200" i="36"/>
  <c r="T2" i="36"/>
  <c r="S2" i="36"/>
  <c r="S107" i="36"/>
  <c r="T107" i="36"/>
  <c r="T180" i="36"/>
  <c r="S180" i="36"/>
  <c r="S174" i="36"/>
  <c r="T174" i="36"/>
  <c r="T103" i="36"/>
  <c r="S103" i="36"/>
  <c r="T147" i="36"/>
  <c r="S147" i="36"/>
  <c r="S49" i="36"/>
  <c r="T49" i="36"/>
  <c r="T179" i="36"/>
  <c r="S179" i="36"/>
  <c r="T83" i="36"/>
  <c r="S83" i="36"/>
  <c r="S155" i="36"/>
  <c r="T155" i="36"/>
  <c r="T53" i="36"/>
  <c r="S53" i="36"/>
  <c r="S14" i="36"/>
  <c r="T14" i="36"/>
  <c r="S139" i="36"/>
  <c r="T139" i="36"/>
  <c r="T55" i="36"/>
  <c r="S55" i="36"/>
  <c r="S64" i="36"/>
  <c r="T64" i="36"/>
  <c r="S189" i="36"/>
  <c r="T189" i="36"/>
  <c r="T197" i="36"/>
  <c r="S197" i="36"/>
  <c r="T82" i="36"/>
  <c r="S82" i="36"/>
  <c r="T183" i="36"/>
  <c r="S183" i="36"/>
  <c r="S77" i="36"/>
  <c r="T77" i="36"/>
  <c r="S157" i="36"/>
  <c r="T157" i="36"/>
  <c r="S167" i="36"/>
  <c r="T188" i="36"/>
  <c r="S58" i="36"/>
  <c r="T58" i="36"/>
  <c r="S201" i="36"/>
  <c r="T201" i="36"/>
  <c r="T129" i="36"/>
  <c r="S129" i="36"/>
  <c r="S94" i="36"/>
  <c r="T94" i="36"/>
  <c r="T194" i="36"/>
  <c r="S194" i="36"/>
  <c r="S186" i="36"/>
  <c r="T186" i="36"/>
  <c r="S11" i="36"/>
  <c r="T11" i="36"/>
  <c r="T145" i="36"/>
  <c r="S145" i="36"/>
  <c r="T135" i="36"/>
  <c r="T24" i="36"/>
  <c r="S24" i="36"/>
  <c r="T132" i="36"/>
  <c r="S132" i="36"/>
  <c r="S169" i="36"/>
  <c r="T169" i="36"/>
  <c r="S28" i="36"/>
  <c r="T28" i="36"/>
  <c r="T131" i="36"/>
  <c r="S131" i="36"/>
  <c r="T181" i="36"/>
  <c r="S181" i="36"/>
  <c r="S41" i="36"/>
  <c r="T41" i="36"/>
  <c r="S91" i="36"/>
  <c r="T91" i="36"/>
  <c r="T102" i="36"/>
  <c r="S102" i="36"/>
  <c r="S177" i="36"/>
  <c r="T177" i="36"/>
  <c r="T104" i="36"/>
  <c r="S104" i="36"/>
  <c r="S125" i="36"/>
  <c r="T125" i="36"/>
  <c r="T33" i="36"/>
  <c r="S33" i="36"/>
  <c r="S190" i="36"/>
  <c r="T190" i="36"/>
  <c r="S108" i="36"/>
  <c r="T108" i="36"/>
  <c r="S122" i="36"/>
  <c r="T122" i="36"/>
  <c r="T37" i="36"/>
  <c r="S37" i="36"/>
  <c r="T39" i="36"/>
  <c r="S39" i="36"/>
  <c r="S48" i="36"/>
  <c r="T48" i="36"/>
  <c r="T178" i="36"/>
  <c r="S178" i="36"/>
  <c r="T66" i="36"/>
  <c r="S66" i="36"/>
  <c r="T162" i="36"/>
  <c r="S162" i="36"/>
  <c r="S61" i="36"/>
  <c r="T61" i="36"/>
  <c r="T86" i="36"/>
  <c r="S86" i="36"/>
  <c r="S137" i="36"/>
  <c r="T137" i="36"/>
  <c r="T184" i="36"/>
  <c r="S184" i="36"/>
  <c r="T67" i="36"/>
  <c r="S67" i="36"/>
  <c r="S113" i="36"/>
  <c r="T113" i="36"/>
  <c r="S42" i="36"/>
  <c r="T42" i="36"/>
  <c r="T117" i="36"/>
  <c r="S117" i="36"/>
  <c r="S176" i="36"/>
  <c r="T176" i="36"/>
  <c r="S78" i="36"/>
  <c r="T78" i="36"/>
  <c r="T146" i="36"/>
  <c r="S146" i="36"/>
  <c r="S191" i="36"/>
  <c r="T191" i="36"/>
  <c r="T70" i="36"/>
  <c r="S70" i="36"/>
  <c r="S97" i="36"/>
  <c r="T97" i="36"/>
  <c r="T168" i="36"/>
  <c r="S168" i="36"/>
  <c r="T8" i="36"/>
  <c r="S8" i="36"/>
  <c r="T120" i="36"/>
  <c r="S120" i="36"/>
  <c r="T149" i="36"/>
  <c r="S149" i="36"/>
  <c r="S12" i="36"/>
  <c r="T12" i="36"/>
  <c r="S124" i="36"/>
  <c r="T124" i="36"/>
  <c r="S173" i="36"/>
  <c r="T173" i="36"/>
  <c r="T25" i="36"/>
  <c r="S25" i="36"/>
  <c r="S160" i="36"/>
  <c r="T160" i="36"/>
  <c r="S75" i="36"/>
  <c r="T75" i="36"/>
  <c r="S175" i="36"/>
  <c r="T175" i="36"/>
  <c r="T22" i="36"/>
  <c r="S22" i="36"/>
  <c r="S84" i="17"/>
  <c r="S106" i="17"/>
  <c r="S95" i="17"/>
  <c r="S88" i="17"/>
  <c r="S109" i="17"/>
  <c r="S103" i="17"/>
  <c r="S78" i="17"/>
  <c r="R76" i="17"/>
  <c r="S87" i="17"/>
  <c r="S74" i="17"/>
  <c r="R82" i="17"/>
  <c r="S92" i="17"/>
  <c r="S97" i="17"/>
  <c r="R57" i="17"/>
  <c r="S27" i="17"/>
  <c r="R68" i="17"/>
  <c r="R108" i="17"/>
  <c r="R64" i="17"/>
  <c r="R41" i="17"/>
  <c r="R99" i="17"/>
  <c r="R67" i="17"/>
  <c r="S49" i="17"/>
  <c r="S44" i="17"/>
  <c r="R19" i="17"/>
  <c r="R92" i="17"/>
  <c r="S35" i="17"/>
  <c r="R93" i="17"/>
  <c r="S60" i="17"/>
  <c r="R25" i="17"/>
  <c r="S83" i="17"/>
  <c r="R100" i="17"/>
  <c r="R96" i="17"/>
  <c r="S11" i="17"/>
  <c r="S28" i="17"/>
  <c r="S76" i="17"/>
  <c r="S81" i="17"/>
  <c r="R9" i="17"/>
  <c r="R17" i="17"/>
  <c r="S51" i="17"/>
  <c r="S75" i="17"/>
  <c r="R105" i="17"/>
  <c r="S48" i="17"/>
  <c r="S20" i="17"/>
  <c r="R97" i="17"/>
  <c r="S33" i="17"/>
  <c r="R59" i="17"/>
  <c r="S43" i="17"/>
  <c r="S65" i="17"/>
  <c r="R80" i="17"/>
  <c r="R91" i="17"/>
  <c r="S117" i="17"/>
  <c r="R85" i="17"/>
  <c r="R101" i="17"/>
  <c r="R154" i="17"/>
  <c r="R3" i="17"/>
  <c r="R36" i="17"/>
  <c r="R52" i="17"/>
  <c r="R84" i="17"/>
  <c r="S12" i="17"/>
  <c r="S163" i="17"/>
  <c r="S16" i="17"/>
  <c r="S32" i="17"/>
  <c r="S89" i="17"/>
  <c r="R73" i="17"/>
  <c r="R145" i="17"/>
  <c r="R116" i="17"/>
  <c r="R127" i="17"/>
  <c r="R142" i="17"/>
  <c r="R124" i="17"/>
  <c r="R111" i="17"/>
  <c r="S172" i="17"/>
  <c r="S162" i="17"/>
  <c r="S131" i="17"/>
  <c r="R177" i="17"/>
  <c r="R112" i="17"/>
  <c r="R128" i="17"/>
  <c r="R140" i="17"/>
  <c r="S137" i="17"/>
  <c r="R113" i="17"/>
  <c r="R119" i="17"/>
  <c r="R171" i="17"/>
  <c r="R132" i="17"/>
  <c r="R120" i="17"/>
  <c r="R118" i="17"/>
  <c r="R114" i="17"/>
  <c r="S110" i="17"/>
  <c r="S121" i="17"/>
  <c r="S143" i="17"/>
  <c r="R159" i="17"/>
  <c r="S189" i="17"/>
  <c r="S194" i="17"/>
  <c r="R123" i="17"/>
  <c r="S115" i="17"/>
  <c r="S107" i="17"/>
  <c r="R158" i="17"/>
  <c r="R144" i="17"/>
  <c r="R193" i="17"/>
  <c r="R148" i="17"/>
  <c r="S196" i="17"/>
  <c r="R190" i="17"/>
  <c r="R125" i="17"/>
  <c r="R141" i="17"/>
  <c r="S138" i="17"/>
  <c r="R153" i="17"/>
  <c r="R183" i="17"/>
  <c r="S120" i="17"/>
  <c r="R107" i="17"/>
  <c r="S139" i="17"/>
  <c r="S166" i="17"/>
  <c r="R198" i="17"/>
  <c r="S188" i="17"/>
  <c r="S169" i="17"/>
  <c r="R133" i="17"/>
  <c r="R181" i="17"/>
  <c r="R156" i="17"/>
  <c r="S179" i="17"/>
  <c r="S132" i="17"/>
  <c r="R149" i="17"/>
  <c r="S122" i="17"/>
  <c r="R143" i="17"/>
  <c r="R147" i="17"/>
  <c r="R182" i="17"/>
  <c r="R126" i="17"/>
  <c r="S136" i="17"/>
  <c r="R117" i="17"/>
  <c r="S155" i="17"/>
  <c r="S150" i="17"/>
  <c r="R161" i="17"/>
  <c r="S158" i="17"/>
  <c r="S152" i="17"/>
  <c r="R201" i="17"/>
  <c r="S135" i="17"/>
  <c r="S113" i="17"/>
  <c r="R130" i="17"/>
  <c r="S185" i="17"/>
  <c r="S159" i="17"/>
  <c r="S123" i="17"/>
  <c r="R189" i="17"/>
  <c r="S201" i="17"/>
  <c r="S146" i="17"/>
  <c r="S149" i="17"/>
  <c r="S124" i="17"/>
  <c r="R162" i="17"/>
  <c r="S114" i="17"/>
  <c r="R139" i="17"/>
  <c r="R157" i="17"/>
  <c r="R194" i="17"/>
  <c r="S183" i="17"/>
  <c r="R138" i="17"/>
  <c r="R196" i="17"/>
  <c r="S141" i="17"/>
  <c r="S127" i="17"/>
  <c r="S181" i="17"/>
  <c r="R134" i="17"/>
  <c r="S156" i="17"/>
  <c r="R131" i="17"/>
  <c r="S198" i="17"/>
  <c r="S148" i="17"/>
  <c r="R110" i="17"/>
  <c r="S140" i="17"/>
  <c r="R175" i="17"/>
  <c r="S175" i="17"/>
  <c r="S154" i="17"/>
  <c r="R155" i="17"/>
  <c r="S133" i="17"/>
  <c r="S119" i="17"/>
  <c r="S151" i="17"/>
  <c r="R151" i="17"/>
  <c r="R129" i="17"/>
  <c r="S167" i="17"/>
  <c r="R167" i="17"/>
  <c r="R163" i="17"/>
  <c r="S125" i="17"/>
  <c r="S193" i="17"/>
  <c r="S161" i="17"/>
  <c r="R169" i="17"/>
  <c r="R160" i="17"/>
  <c r="S160" i="17"/>
  <c r="S164" i="17"/>
  <c r="R164" i="17"/>
  <c r="R179" i="17"/>
  <c r="S157" i="17"/>
  <c r="R135" i="17"/>
  <c r="R150" i="17"/>
  <c r="S134" i="17"/>
  <c r="R121" i="17"/>
  <c r="R172" i="17"/>
  <c r="S116" i="17"/>
  <c r="S184" i="17"/>
  <c r="R184" i="17"/>
  <c r="S171" i="17"/>
  <c r="S126" i="17"/>
  <c r="R185" i="17"/>
  <c r="S129" i="17"/>
  <c r="S182" i="17"/>
  <c r="R152" i="17"/>
  <c r="R137" i="17"/>
  <c r="S199" i="17"/>
  <c r="R199" i="17"/>
  <c r="R122" i="17"/>
  <c r="R146" i="17"/>
  <c r="S180" i="17"/>
  <c r="R180" i="17"/>
  <c r="S197" i="17"/>
  <c r="R197" i="17"/>
  <c r="S130" i="17"/>
  <c r="R174" i="17"/>
  <c r="S174" i="17"/>
  <c r="S111" i="17"/>
  <c r="S118" i="17"/>
  <c r="S190" i="17"/>
  <c r="S147" i="17"/>
  <c r="R191" i="17"/>
  <c r="S191" i="17"/>
  <c r="S112" i="17"/>
  <c r="S200" i="17"/>
  <c r="R200" i="17"/>
  <c r="S128" i="17"/>
  <c r="S145" i="17"/>
  <c r="S195" i="17"/>
  <c r="R195" i="17"/>
  <c r="R188" i="17"/>
  <c r="S165" i="17"/>
  <c r="R165" i="17"/>
  <c r="R186" i="17"/>
  <c r="S186" i="17"/>
  <c r="S144" i="17"/>
  <c r="S153" i="17"/>
  <c r="R176" i="17"/>
  <c r="S176" i="17"/>
  <c r="R192" i="17"/>
  <c r="S192" i="17"/>
  <c r="S178" i="17"/>
  <c r="R178" i="17"/>
  <c r="R136" i="17"/>
  <c r="R115" i="17"/>
  <c r="S142" i="17"/>
  <c r="S168" i="17"/>
  <c r="R168" i="17"/>
  <c r="S177" i="17"/>
  <c r="R187" i="17"/>
  <c r="S187" i="17"/>
  <c r="R173" i="17"/>
  <c r="S173" i="17"/>
  <c r="R170" i="17"/>
  <c r="S170" i="17"/>
  <c r="R166" i="17"/>
  <c r="Q16" i="14"/>
  <c r="Q18" i="14"/>
  <c r="Q35" i="14"/>
  <c r="Q21" i="14"/>
  <c r="R170" i="14"/>
  <c r="R38" i="14"/>
  <c r="Q54" i="14"/>
  <c r="Q95" i="14"/>
  <c r="Q19" i="14"/>
  <c r="R15" i="14"/>
  <c r="Q2" i="14"/>
  <c r="R82" i="14"/>
  <c r="Q3" i="14"/>
  <c r="Q34" i="14"/>
  <c r="Q70" i="14"/>
  <c r="R111" i="14"/>
  <c r="R6" i="14"/>
  <c r="Q23" i="14"/>
  <c r="R62" i="14"/>
  <c r="Q4" i="14"/>
  <c r="Q83" i="14"/>
  <c r="Q22" i="14"/>
  <c r="Q94" i="14"/>
  <c r="R12" i="14"/>
  <c r="R30" i="14"/>
  <c r="Q79" i="14"/>
  <c r="R14" i="14"/>
  <c r="Q50" i="14"/>
  <c r="R140" i="14"/>
  <c r="R182" i="14"/>
  <c r="Q150" i="14"/>
  <c r="R139" i="14"/>
  <c r="Q102" i="14"/>
  <c r="R46" i="14"/>
  <c r="R63" i="14"/>
  <c r="Q66" i="14"/>
  <c r="Q151" i="14"/>
  <c r="Q51" i="14"/>
  <c r="R31" i="14"/>
  <c r="Q67" i="14"/>
  <c r="R98" i="14"/>
  <c r="R142" i="14"/>
  <c r="Q110" i="14"/>
  <c r="R86" i="14"/>
  <c r="Q78" i="14"/>
  <c r="Q47" i="14"/>
  <c r="R155" i="14"/>
  <c r="Q141" i="14"/>
  <c r="Q177" i="14"/>
  <c r="R201" i="14"/>
  <c r="Q186" i="14"/>
  <c r="R190" i="14"/>
  <c r="Q198" i="14"/>
  <c r="Q199" i="14"/>
  <c r="Q183" i="14"/>
  <c r="Q187" i="14"/>
  <c r="R193" i="14"/>
  <c r="R151" i="14"/>
  <c r="Q162" i="14"/>
  <c r="Q160" i="14"/>
  <c r="R160" i="14"/>
  <c r="Q176" i="14"/>
  <c r="R176" i="14"/>
  <c r="R184" i="14"/>
  <c r="Q184" i="14"/>
  <c r="R138" i="14"/>
  <c r="R143" i="14"/>
  <c r="Q170" i="14"/>
  <c r="R195" i="14"/>
  <c r="Q195" i="14"/>
  <c r="R179" i="14"/>
  <c r="Q179" i="14"/>
  <c r="R186" i="14"/>
  <c r="R183" i="14"/>
  <c r="Q142" i="14"/>
  <c r="R163" i="14"/>
  <c r="Q163" i="14"/>
  <c r="Q155" i="14"/>
  <c r="Q188" i="14"/>
  <c r="R188" i="14"/>
  <c r="R189" i="14"/>
  <c r="Q190" i="14"/>
  <c r="Q172" i="14"/>
  <c r="R172" i="14"/>
  <c r="Q182" i="14"/>
  <c r="R146" i="14"/>
  <c r="R199" i="14"/>
  <c r="Q169" i="14"/>
  <c r="Q191" i="14"/>
  <c r="R191" i="14"/>
  <c r="Q175" i="14"/>
  <c r="R175" i="14"/>
  <c r="R194" i="14"/>
  <c r="Q194" i="14"/>
  <c r="Q180" i="14"/>
  <c r="Q201" i="14"/>
  <c r="R197" i="14"/>
  <c r="Q197" i="14"/>
  <c r="R187" i="14"/>
  <c r="Q156" i="14"/>
  <c r="R156" i="14"/>
  <c r="R181" i="14"/>
  <c r="Q181" i="14"/>
  <c r="R177" i="14"/>
  <c r="Q193" i="14"/>
  <c r="R168" i="14"/>
  <c r="Q168" i="14"/>
  <c r="R165" i="14"/>
  <c r="Q165" i="14"/>
  <c r="Q157" i="14"/>
  <c r="R157" i="14"/>
  <c r="Q173" i="14"/>
  <c r="R173" i="14"/>
  <c r="R149" i="14"/>
  <c r="Q149" i="14"/>
  <c r="Q192" i="14"/>
  <c r="R192" i="14"/>
  <c r="R200" i="14"/>
  <c r="Q200" i="14"/>
  <c r="S202" i="36" l="1"/>
  <c r="R202" i="17"/>
  <c r="Q202" i="14"/>
  <c r="O2" i="12"/>
  <c r="O3" i="12"/>
  <c r="O4" i="12"/>
  <c r="O5" i="12"/>
  <c r="O6" i="12"/>
  <c r="O7" i="12"/>
  <c r="O8" i="12"/>
  <c r="O9" i="12"/>
  <c r="O10" i="12"/>
  <c r="O11" i="12"/>
  <c r="O12" i="12"/>
  <c r="O13" i="12"/>
  <c r="O14" i="12"/>
  <c r="O15" i="12"/>
  <c r="O16" i="12"/>
  <c r="O17" i="12"/>
  <c r="O18" i="12"/>
  <c r="O19" i="12"/>
  <c r="O20" i="12"/>
  <c r="O21" i="12"/>
  <c r="O22" i="12"/>
  <c r="O23" i="12"/>
  <c r="O24" i="12"/>
  <c r="O25" i="12"/>
  <c r="O26" i="12"/>
  <c r="O27" i="12"/>
  <c r="O28" i="12"/>
  <c r="O29" i="12"/>
  <c r="O30" i="12"/>
  <c r="O31" i="12"/>
  <c r="O32" i="12"/>
  <c r="O33" i="12"/>
  <c r="O34" i="12"/>
  <c r="O35" i="12"/>
  <c r="O36" i="12"/>
  <c r="O37" i="12"/>
  <c r="O38" i="12"/>
  <c r="O39" i="12"/>
  <c r="O40" i="12"/>
  <c r="O41" i="12"/>
  <c r="O42" i="12"/>
  <c r="O43" i="12"/>
  <c r="O44" i="12"/>
  <c r="O45" i="12"/>
  <c r="O46" i="12"/>
  <c r="O47" i="12"/>
  <c r="O48" i="12"/>
  <c r="O49" i="12"/>
  <c r="O50" i="12"/>
  <c r="O51" i="12"/>
  <c r="O52" i="12"/>
  <c r="O53" i="12"/>
  <c r="O54" i="12"/>
  <c r="O55" i="12"/>
  <c r="O56" i="12"/>
  <c r="O57" i="12"/>
  <c r="O58" i="12"/>
  <c r="O59" i="12"/>
  <c r="O60" i="12"/>
  <c r="O61" i="12"/>
  <c r="O62" i="12"/>
  <c r="O63" i="12"/>
  <c r="O64" i="12"/>
  <c r="O65" i="12"/>
  <c r="O66" i="12"/>
  <c r="O67" i="12"/>
  <c r="O68" i="12"/>
  <c r="O69" i="12"/>
  <c r="O70" i="12"/>
  <c r="O71" i="12"/>
  <c r="O72" i="12"/>
  <c r="O73" i="12"/>
  <c r="O74" i="12"/>
  <c r="O75" i="12"/>
  <c r="O76" i="12"/>
  <c r="O77" i="12"/>
  <c r="O78" i="12"/>
  <c r="O79" i="12"/>
  <c r="O80" i="12"/>
  <c r="O81" i="12"/>
  <c r="O82" i="12"/>
  <c r="O83" i="12"/>
  <c r="O84" i="12"/>
  <c r="O85" i="12"/>
  <c r="O86" i="12"/>
  <c r="O87" i="12"/>
  <c r="O88" i="12"/>
  <c r="O89" i="12"/>
  <c r="O90" i="12"/>
  <c r="O91" i="12"/>
  <c r="O92" i="12"/>
  <c r="O93" i="12"/>
  <c r="O94" i="12"/>
  <c r="O95" i="12"/>
  <c r="O96" i="12"/>
  <c r="O97" i="12"/>
  <c r="O98" i="12"/>
  <c r="O99" i="12"/>
  <c r="O100" i="12"/>
  <c r="O101" i="12"/>
  <c r="O102" i="12"/>
  <c r="O103" i="12"/>
  <c r="O104" i="12"/>
  <c r="O105" i="12"/>
  <c r="O106" i="12"/>
  <c r="O107" i="12"/>
  <c r="O108" i="12"/>
  <c r="O109" i="12"/>
  <c r="O110" i="12"/>
  <c r="O111" i="12"/>
  <c r="O112" i="12"/>
  <c r="O113" i="12"/>
  <c r="O114" i="12"/>
  <c r="O115" i="12"/>
  <c r="O116" i="12"/>
  <c r="O117" i="12"/>
  <c r="O118" i="12"/>
  <c r="O119" i="12"/>
  <c r="O120" i="12"/>
  <c r="O121" i="12"/>
  <c r="O122" i="12"/>
  <c r="O123" i="12"/>
  <c r="O124" i="12"/>
  <c r="O125" i="12"/>
  <c r="O126" i="12"/>
  <c r="O127" i="12"/>
  <c r="O128" i="12"/>
  <c r="O129" i="12"/>
  <c r="O130" i="12"/>
  <c r="O131" i="12"/>
  <c r="O132" i="12"/>
  <c r="O133" i="12"/>
  <c r="O134" i="12"/>
  <c r="O135" i="12"/>
  <c r="O136" i="12"/>
  <c r="O137" i="12"/>
  <c r="O138" i="12"/>
  <c r="O139" i="12"/>
  <c r="O140" i="12"/>
  <c r="O141" i="12"/>
  <c r="O142" i="12"/>
  <c r="O143" i="12"/>
  <c r="O144" i="12"/>
  <c r="O145" i="12"/>
  <c r="O146" i="12"/>
  <c r="O147" i="12"/>
  <c r="O148" i="12"/>
  <c r="O149" i="12"/>
  <c r="O150" i="12"/>
  <c r="O151" i="12"/>
  <c r="O152" i="12"/>
  <c r="O153" i="12"/>
  <c r="O154" i="12"/>
  <c r="O155" i="12"/>
  <c r="O156" i="12"/>
  <c r="O157" i="12"/>
  <c r="O158" i="12"/>
  <c r="O159" i="12"/>
  <c r="O160" i="12"/>
  <c r="O161" i="12"/>
  <c r="O162" i="12"/>
  <c r="O163" i="12"/>
  <c r="O164" i="12"/>
  <c r="O165" i="12"/>
  <c r="O166" i="12"/>
  <c r="O167" i="12"/>
  <c r="O168" i="12"/>
  <c r="O169" i="12"/>
  <c r="O170" i="12"/>
  <c r="O171" i="12"/>
  <c r="O172" i="12"/>
  <c r="O173" i="12"/>
  <c r="O174" i="12"/>
  <c r="O175" i="12"/>
  <c r="O176" i="12"/>
  <c r="O177" i="12"/>
  <c r="O178" i="12"/>
  <c r="O179" i="12"/>
  <c r="O180" i="12"/>
  <c r="O181" i="12"/>
  <c r="O182" i="12"/>
  <c r="O183" i="12"/>
  <c r="O184" i="12"/>
  <c r="O185" i="12"/>
  <c r="O186" i="12"/>
  <c r="O187" i="12"/>
  <c r="O188" i="12"/>
  <c r="O189" i="12"/>
  <c r="O190" i="12"/>
  <c r="O191" i="12"/>
  <c r="O192" i="12"/>
  <c r="O193" i="12"/>
  <c r="O194" i="12"/>
  <c r="O195" i="12"/>
  <c r="O196" i="12"/>
  <c r="O197" i="12"/>
  <c r="O198" i="12"/>
  <c r="O199" i="12"/>
  <c r="O200" i="12"/>
  <c r="O201" i="12"/>
  <c r="L191" i="12"/>
  <c r="N199" i="12"/>
  <c r="L196" i="12"/>
  <c r="K194" i="12"/>
  <c r="M201" i="12"/>
  <c r="N200" i="12"/>
  <c r="L200" i="12"/>
  <c r="L198" i="12"/>
  <c r="N196" i="12"/>
  <c r="N195" i="12"/>
  <c r="M195" i="12"/>
  <c r="N193" i="12"/>
  <c r="L192" i="12"/>
  <c r="N191" i="12"/>
  <c r="N190" i="12"/>
  <c r="N189" i="12"/>
  <c r="M189" i="12"/>
  <c r="N187" i="12"/>
  <c r="K187" i="12"/>
  <c r="N186" i="12"/>
  <c r="N185" i="12"/>
  <c r="M185" i="12"/>
  <c r="N184" i="12"/>
  <c r="M184" i="12"/>
  <c r="N182" i="12"/>
  <c r="K182" i="12"/>
  <c r="N181" i="12"/>
  <c r="M181" i="12"/>
  <c r="N180" i="12"/>
  <c r="M180" i="12"/>
  <c r="K180" i="12"/>
  <c r="N179" i="12"/>
  <c r="N178" i="12"/>
  <c r="N177" i="12"/>
  <c r="M177" i="12"/>
  <c r="N176" i="12"/>
  <c r="M176" i="12"/>
  <c r="N175" i="12"/>
  <c r="M175" i="12"/>
  <c r="L175" i="12"/>
  <c r="N174" i="12"/>
  <c r="M174" i="12"/>
  <c r="L174" i="12"/>
  <c r="N173" i="12"/>
  <c r="M173" i="12"/>
  <c r="N172" i="12"/>
  <c r="M172" i="12"/>
  <c r="N171" i="12"/>
  <c r="M171" i="12"/>
  <c r="N170" i="12"/>
  <c r="M170" i="12"/>
  <c r="N169" i="12"/>
  <c r="M169" i="12"/>
  <c r="N168" i="12"/>
  <c r="M168" i="12"/>
  <c r="N167" i="12"/>
  <c r="M167" i="12"/>
  <c r="N166" i="12"/>
  <c r="M166" i="12"/>
  <c r="N165" i="12"/>
  <c r="M165" i="12"/>
  <c r="N164" i="12"/>
  <c r="M164" i="12"/>
  <c r="N163" i="12"/>
  <c r="M163" i="12"/>
  <c r="N162" i="12"/>
  <c r="M162" i="12"/>
  <c r="L162" i="12"/>
  <c r="N161" i="12"/>
  <c r="N160" i="12"/>
  <c r="N159" i="12"/>
  <c r="M159" i="12"/>
  <c r="N158" i="12"/>
  <c r="M158" i="12"/>
  <c r="N157" i="12"/>
  <c r="M157" i="12"/>
  <c r="N156" i="12"/>
  <c r="M156" i="12"/>
  <c r="L156" i="12"/>
  <c r="N155" i="12"/>
  <c r="K155" i="12"/>
  <c r="N154" i="12"/>
  <c r="N153" i="12"/>
  <c r="N152" i="12"/>
  <c r="M152" i="12"/>
  <c r="N151" i="12"/>
  <c r="K151" i="12"/>
  <c r="N150" i="12"/>
  <c r="K150" i="12"/>
  <c r="N149" i="12"/>
  <c r="N148" i="12"/>
  <c r="M148" i="12"/>
  <c r="N147" i="12"/>
  <c r="N146" i="12"/>
  <c r="M146" i="12"/>
  <c r="N145" i="12"/>
  <c r="M145" i="12"/>
  <c r="N144" i="12"/>
  <c r="M144" i="12"/>
  <c r="N143" i="12"/>
  <c r="M143" i="12"/>
  <c r="N142" i="12"/>
  <c r="M142" i="12"/>
  <c r="L142" i="12"/>
  <c r="N141" i="12"/>
  <c r="M141" i="12"/>
  <c r="N140" i="12"/>
  <c r="M140" i="12"/>
  <c r="N139" i="12"/>
  <c r="L139" i="12"/>
  <c r="N138" i="12"/>
  <c r="M138" i="12"/>
  <c r="N137" i="12"/>
  <c r="K137" i="12"/>
  <c r="N136" i="12"/>
  <c r="N135" i="12"/>
  <c r="L135" i="12"/>
  <c r="N134" i="12"/>
  <c r="M134" i="12"/>
  <c r="N133" i="12"/>
  <c r="N132" i="12"/>
  <c r="K132" i="12"/>
  <c r="N131" i="12"/>
  <c r="N130" i="12"/>
  <c r="M130" i="12"/>
  <c r="L130" i="12"/>
  <c r="N129" i="12"/>
  <c r="M129" i="12"/>
  <c r="L129" i="12"/>
  <c r="N128" i="12"/>
  <c r="N127" i="12"/>
  <c r="N126" i="12"/>
  <c r="M126" i="12"/>
  <c r="N125" i="12"/>
  <c r="M125" i="12"/>
  <c r="N124" i="12"/>
  <c r="L124" i="12"/>
  <c r="N123" i="12"/>
  <c r="N122" i="12"/>
  <c r="N121" i="12"/>
  <c r="N120" i="12"/>
  <c r="M120" i="12"/>
  <c r="L120" i="12"/>
  <c r="N119" i="12"/>
  <c r="K119" i="12"/>
  <c r="N118" i="12"/>
  <c r="N117" i="12"/>
  <c r="N116" i="12"/>
  <c r="M116" i="12"/>
  <c r="N115" i="12"/>
  <c r="L115" i="12"/>
  <c r="N114" i="12"/>
  <c r="M114" i="12"/>
  <c r="N113" i="12"/>
  <c r="M113" i="12"/>
  <c r="N112" i="12"/>
  <c r="M112" i="12"/>
  <c r="N111" i="12"/>
  <c r="M111" i="12"/>
  <c r="N110" i="12"/>
  <c r="M110" i="12"/>
  <c r="N109" i="12"/>
  <c r="M109" i="12"/>
  <c r="N108" i="12"/>
  <c r="M108" i="12"/>
  <c r="L108" i="12"/>
  <c r="N107" i="12"/>
  <c r="M107" i="12"/>
  <c r="N106" i="12"/>
  <c r="N105" i="12"/>
  <c r="K105" i="12"/>
  <c r="N104" i="12"/>
  <c r="M104" i="12"/>
  <c r="K104" i="12"/>
  <c r="N103" i="12"/>
  <c r="M103" i="12"/>
  <c r="K103" i="12"/>
  <c r="N102" i="12"/>
  <c r="K102" i="12"/>
  <c r="N101" i="12"/>
  <c r="N100" i="12"/>
  <c r="M100" i="12"/>
  <c r="N99" i="12"/>
  <c r="M99" i="12"/>
  <c r="L99" i="12"/>
  <c r="N98" i="12"/>
  <c r="M98" i="12"/>
  <c r="L98" i="12"/>
  <c r="N97" i="12"/>
  <c r="M97" i="12"/>
  <c r="L97" i="12"/>
  <c r="N96" i="12"/>
  <c r="M96" i="12"/>
  <c r="N95" i="12"/>
  <c r="M95" i="12"/>
  <c r="N94" i="12"/>
  <c r="N93" i="12"/>
  <c r="M93" i="12"/>
  <c r="N92" i="12"/>
  <c r="M92" i="12"/>
  <c r="N91" i="12"/>
  <c r="L91" i="12"/>
  <c r="N90" i="12"/>
  <c r="M90" i="12"/>
  <c r="K90" i="12"/>
  <c r="N89" i="12"/>
  <c r="M89" i="12"/>
  <c r="K89" i="12"/>
  <c r="N88" i="12"/>
  <c r="N87" i="12"/>
  <c r="N86" i="12"/>
  <c r="M86" i="12"/>
  <c r="N85" i="12"/>
  <c r="M85" i="12"/>
  <c r="N84" i="12"/>
  <c r="L84" i="12"/>
  <c r="K84" i="12"/>
  <c r="N83" i="12"/>
  <c r="N82" i="12"/>
  <c r="N81" i="12"/>
  <c r="N80" i="12"/>
  <c r="M80" i="12"/>
  <c r="L80" i="12"/>
  <c r="N79" i="12"/>
  <c r="K79" i="12"/>
  <c r="N78" i="12"/>
  <c r="N77" i="12"/>
  <c r="N76" i="12"/>
  <c r="M76" i="12"/>
  <c r="N75" i="12"/>
  <c r="L75" i="12"/>
  <c r="N74" i="12"/>
  <c r="K74" i="12"/>
  <c r="N73" i="12"/>
  <c r="N72" i="12"/>
  <c r="M72" i="12"/>
  <c r="K72" i="12"/>
  <c r="N71" i="12"/>
  <c r="N70" i="12"/>
  <c r="L70" i="12"/>
  <c r="N69" i="12"/>
  <c r="K69" i="12"/>
  <c r="N68" i="12"/>
  <c r="N67" i="12"/>
  <c r="N66" i="12"/>
  <c r="M66" i="12"/>
  <c r="N65" i="12"/>
  <c r="M65" i="12"/>
  <c r="K65" i="12"/>
  <c r="N64" i="12"/>
  <c r="L64" i="12"/>
  <c r="K64" i="12"/>
  <c r="N63" i="12"/>
  <c r="M63" i="12"/>
  <c r="L63" i="12"/>
  <c r="N62" i="12"/>
  <c r="M62" i="12"/>
  <c r="N61" i="12"/>
  <c r="M61" i="12"/>
  <c r="L61" i="12"/>
  <c r="N60" i="12"/>
  <c r="K60" i="12"/>
  <c r="N59" i="12"/>
  <c r="M59" i="12"/>
  <c r="K59" i="12"/>
  <c r="N58" i="12"/>
  <c r="M58" i="12"/>
  <c r="L58" i="12"/>
  <c r="N57" i="12"/>
  <c r="M57" i="12"/>
  <c r="K57" i="12"/>
  <c r="N56" i="12"/>
  <c r="M56" i="12"/>
  <c r="K56" i="12"/>
  <c r="N55" i="12"/>
  <c r="M55" i="12"/>
  <c r="K55" i="12"/>
  <c r="N54" i="12"/>
  <c r="M54" i="12"/>
  <c r="L54" i="12"/>
  <c r="N53" i="12"/>
  <c r="M53" i="12"/>
  <c r="K53" i="12"/>
  <c r="N52" i="12"/>
  <c r="M52" i="12"/>
  <c r="K52" i="12"/>
  <c r="N51" i="12"/>
  <c r="M51" i="12"/>
  <c r="K51" i="12"/>
  <c r="N50" i="12"/>
  <c r="M50" i="12"/>
  <c r="L50" i="12"/>
  <c r="N49" i="12"/>
  <c r="M49" i="12"/>
  <c r="K49" i="12"/>
  <c r="N48" i="12"/>
  <c r="M48" i="12"/>
  <c r="K48" i="12"/>
  <c r="N47" i="12"/>
  <c r="M47" i="12"/>
  <c r="K47" i="12"/>
  <c r="N46" i="12"/>
  <c r="M46" i="12"/>
  <c r="L46" i="12"/>
  <c r="N45" i="12"/>
  <c r="M45" i="12"/>
  <c r="K45" i="12"/>
  <c r="N44" i="12"/>
  <c r="M44" i="12"/>
  <c r="K44" i="12"/>
  <c r="N43" i="12"/>
  <c r="M43" i="12"/>
  <c r="K43" i="12"/>
  <c r="N42" i="12"/>
  <c r="M42" i="12"/>
  <c r="L42" i="12"/>
  <c r="N41" i="12"/>
  <c r="M41" i="12"/>
  <c r="K41" i="12"/>
  <c r="N40" i="12"/>
  <c r="M40" i="12"/>
  <c r="K40" i="12"/>
  <c r="N39" i="12"/>
  <c r="M39" i="12"/>
  <c r="K39" i="12"/>
  <c r="N38" i="12"/>
  <c r="M38" i="12"/>
  <c r="L38" i="12"/>
  <c r="N37" i="12"/>
  <c r="M37" i="12"/>
  <c r="K37" i="12"/>
  <c r="N36" i="12"/>
  <c r="M36" i="12"/>
  <c r="K36" i="12"/>
  <c r="N35" i="12"/>
  <c r="M35" i="12"/>
  <c r="K35" i="12"/>
  <c r="N34" i="12"/>
  <c r="M34" i="12"/>
  <c r="L34" i="12"/>
  <c r="N33" i="12"/>
  <c r="M33" i="12"/>
  <c r="K33" i="12"/>
  <c r="N32" i="12"/>
  <c r="M32" i="12"/>
  <c r="K32" i="12"/>
  <c r="N31" i="12"/>
  <c r="M31" i="12"/>
  <c r="K31" i="12"/>
  <c r="N30" i="12"/>
  <c r="M30" i="12"/>
  <c r="L30" i="12"/>
  <c r="N29" i="12"/>
  <c r="M29" i="12"/>
  <c r="K29" i="12"/>
  <c r="N28" i="12"/>
  <c r="M28" i="12"/>
  <c r="K28" i="12"/>
  <c r="N27" i="12"/>
  <c r="M27" i="12"/>
  <c r="K27" i="12"/>
  <c r="N26" i="12"/>
  <c r="M26" i="12"/>
  <c r="L26" i="12"/>
  <c r="N25" i="12"/>
  <c r="M25" i="12"/>
  <c r="K25" i="12"/>
  <c r="N24" i="12"/>
  <c r="M24" i="12"/>
  <c r="K24" i="12"/>
  <c r="N23" i="12"/>
  <c r="M23" i="12"/>
  <c r="K23" i="12"/>
  <c r="N22" i="12"/>
  <c r="M22" i="12"/>
  <c r="L22" i="12"/>
  <c r="N21" i="12"/>
  <c r="M21" i="12"/>
  <c r="K21" i="12"/>
  <c r="N20" i="12"/>
  <c r="M20" i="12"/>
  <c r="K20" i="12"/>
  <c r="N19" i="12"/>
  <c r="M19" i="12"/>
  <c r="K19" i="12"/>
  <c r="N18" i="12"/>
  <c r="M18" i="12"/>
  <c r="L18" i="12"/>
  <c r="N17" i="12"/>
  <c r="M17" i="12"/>
  <c r="K17" i="12"/>
  <c r="N16" i="12"/>
  <c r="M16" i="12"/>
  <c r="K16" i="12"/>
  <c r="N15" i="12"/>
  <c r="M15" i="12"/>
  <c r="L15" i="12"/>
  <c r="K15" i="12"/>
  <c r="N14" i="12"/>
  <c r="M14" i="12"/>
  <c r="L14" i="12"/>
  <c r="N13" i="12"/>
  <c r="M13" i="12"/>
  <c r="L13" i="12"/>
  <c r="K13" i="12"/>
  <c r="N12" i="12"/>
  <c r="M12" i="12"/>
  <c r="L12" i="12"/>
  <c r="K12" i="12"/>
  <c r="N11" i="12"/>
  <c r="M11" i="12"/>
  <c r="L11" i="12"/>
  <c r="K11" i="12"/>
  <c r="N10" i="12"/>
  <c r="M10" i="12"/>
  <c r="L10" i="12"/>
  <c r="K10" i="12"/>
  <c r="N9" i="12"/>
  <c r="M9" i="12"/>
  <c r="L9" i="12"/>
  <c r="K9" i="12"/>
  <c r="N8" i="12"/>
  <c r="M8" i="12"/>
  <c r="L8" i="12"/>
  <c r="K8" i="12"/>
  <c r="N7" i="12"/>
  <c r="M7" i="12"/>
  <c r="L7" i="12"/>
  <c r="K7" i="12"/>
  <c r="N6" i="12"/>
  <c r="M6" i="12"/>
  <c r="L6" i="12"/>
  <c r="K6" i="12"/>
  <c r="N5" i="12"/>
  <c r="M5" i="12"/>
  <c r="L5" i="12"/>
  <c r="K5" i="12"/>
  <c r="N4" i="12"/>
  <c r="M4" i="12"/>
  <c r="L4" i="12"/>
  <c r="K4" i="12"/>
  <c r="N3" i="12"/>
  <c r="M3" i="12"/>
  <c r="L3" i="12"/>
  <c r="K3" i="12"/>
  <c r="N2" i="12"/>
  <c r="M2" i="12"/>
  <c r="L2" i="12"/>
  <c r="N2" i="10"/>
  <c r="N3" i="10"/>
  <c r="N4" i="10"/>
  <c r="N5" i="10"/>
  <c r="N6" i="10"/>
  <c r="N7" i="10"/>
  <c r="N8" i="10"/>
  <c r="N9" i="10"/>
  <c r="N10" i="10"/>
  <c r="N11" i="10"/>
  <c r="N12" i="10"/>
  <c r="N13" i="10"/>
  <c r="N14" i="10"/>
  <c r="N15" i="10"/>
  <c r="N16" i="10"/>
  <c r="N17" i="10"/>
  <c r="N18" i="10"/>
  <c r="N19" i="10"/>
  <c r="N20" i="10"/>
  <c r="N21" i="10"/>
  <c r="N22" i="10"/>
  <c r="N23" i="10"/>
  <c r="N24" i="10"/>
  <c r="N25" i="10"/>
  <c r="N26" i="10"/>
  <c r="N27" i="10"/>
  <c r="N28" i="10"/>
  <c r="N29" i="10"/>
  <c r="N30" i="10"/>
  <c r="N31" i="10"/>
  <c r="N32" i="10"/>
  <c r="N33" i="10"/>
  <c r="N34" i="10"/>
  <c r="N35" i="10"/>
  <c r="N36" i="10"/>
  <c r="N37" i="10"/>
  <c r="N38" i="10"/>
  <c r="N39" i="10"/>
  <c r="N40" i="10"/>
  <c r="N41" i="10"/>
  <c r="N42" i="10"/>
  <c r="N43" i="10"/>
  <c r="N44" i="10"/>
  <c r="N45" i="10"/>
  <c r="N46" i="10"/>
  <c r="N47" i="10"/>
  <c r="N48" i="10"/>
  <c r="N49" i="10"/>
  <c r="N50" i="10"/>
  <c r="N51" i="10"/>
  <c r="N52" i="10"/>
  <c r="N53" i="10"/>
  <c r="N54" i="10"/>
  <c r="N55" i="10"/>
  <c r="N56" i="10"/>
  <c r="N57" i="10"/>
  <c r="N58" i="10"/>
  <c r="N59" i="10"/>
  <c r="N60" i="10"/>
  <c r="N61" i="10"/>
  <c r="N62" i="10"/>
  <c r="N63" i="10"/>
  <c r="N64" i="10"/>
  <c r="N65" i="10"/>
  <c r="N66" i="10"/>
  <c r="N67" i="10"/>
  <c r="N68" i="10"/>
  <c r="N69" i="10"/>
  <c r="N70" i="10"/>
  <c r="N71" i="10"/>
  <c r="N72" i="10"/>
  <c r="N73" i="10"/>
  <c r="N74" i="10"/>
  <c r="N75" i="10"/>
  <c r="N76" i="10"/>
  <c r="N77" i="10"/>
  <c r="N78" i="10"/>
  <c r="N79" i="10"/>
  <c r="N80" i="10"/>
  <c r="N81" i="10"/>
  <c r="N82" i="10"/>
  <c r="N83" i="10"/>
  <c r="N84" i="10"/>
  <c r="N85" i="10"/>
  <c r="N86" i="10"/>
  <c r="N87" i="10"/>
  <c r="N88" i="10"/>
  <c r="N89" i="10"/>
  <c r="N90" i="10"/>
  <c r="N91" i="10"/>
  <c r="N92" i="10"/>
  <c r="N93" i="10"/>
  <c r="N94" i="10"/>
  <c r="N95" i="10"/>
  <c r="N96" i="10"/>
  <c r="N97" i="10"/>
  <c r="N98" i="10"/>
  <c r="N99" i="10"/>
  <c r="N100" i="10"/>
  <c r="N101" i="10"/>
  <c r="N102" i="10"/>
  <c r="N103" i="10"/>
  <c r="N104" i="10"/>
  <c r="N105" i="10"/>
  <c r="N106" i="10"/>
  <c r="N107" i="10"/>
  <c r="N108" i="10"/>
  <c r="N109" i="10"/>
  <c r="N110" i="10"/>
  <c r="N111" i="10"/>
  <c r="N112" i="10"/>
  <c r="N113" i="10"/>
  <c r="N114" i="10"/>
  <c r="N115" i="10"/>
  <c r="N116" i="10"/>
  <c r="N117" i="10"/>
  <c r="N118" i="10"/>
  <c r="N119" i="10"/>
  <c r="N120" i="10"/>
  <c r="N121" i="10"/>
  <c r="N122" i="10"/>
  <c r="N123" i="10"/>
  <c r="N124" i="10"/>
  <c r="N125" i="10"/>
  <c r="N126" i="10"/>
  <c r="N127" i="10"/>
  <c r="N128" i="10"/>
  <c r="N129" i="10"/>
  <c r="N130" i="10"/>
  <c r="N131" i="10"/>
  <c r="N132" i="10"/>
  <c r="N133" i="10"/>
  <c r="N134" i="10"/>
  <c r="N135" i="10"/>
  <c r="N136" i="10"/>
  <c r="N137" i="10"/>
  <c r="N138" i="10"/>
  <c r="N139" i="10"/>
  <c r="N140" i="10"/>
  <c r="N141" i="10"/>
  <c r="N142" i="10"/>
  <c r="N143" i="10"/>
  <c r="N144" i="10"/>
  <c r="N145" i="10"/>
  <c r="N146" i="10"/>
  <c r="N147" i="10"/>
  <c r="N148" i="10"/>
  <c r="N149" i="10"/>
  <c r="N150" i="10"/>
  <c r="N151" i="10"/>
  <c r="N152" i="10"/>
  <c r="N153" i="10"/>
  <c r="N154" i="10"/>
  <c r="N155" i="10"/>
  <c r="N156" i="10"/>
  <c r="N157" i="10"/>
  <c r="N158" i="10"/>
  <c r="N159" i="10"/>
  <c r="N160" i="10"/>
  <c r="N161" i="10"/>
  <c r="N162" i="10"/>
  <c r="N163" i="10"/>
  <c r="N164" i="10"/>
  <c r="N165" i="10"/>
  <c r="N166" i="10"/>
  <c r="N167" i="10"/>
  <c r="N168" i="10"/>
  <c r="N169" i="10"/>
  <c r="N170" i="10"/>
  <c r="N171" i="10"/>
  <c r="N172" i="10"/>
  <c r="N173" i="10"/>
  <c r="N174" i="10"/>
  <c r="N175" i="10"/>
  <c r="N176" i="10"/>
  <c r="N177" i="10"/>
  <c r="N178" i="10"/>
  <c r="N179" i="10"/>
  <c r="N180" i="10"/>
  <c r="N181" i="10"/>
  <c r="N182" i="10"/>
  <c r="N183" i="10"/>
  <c r="N184" i="10"/>
  <c r="N185" i="10"/>
  <c r="N186" i="10"/>
  <c r="N187" i="10"/>
  <c r="N188" i="10"/>
  <c r="N189" i="10"/>
  <c r="N190" i="10"/>
  <c r="N191" i="10"/>
  <c r="N192" i="10"/>
  <c r="N193" i="10"/>
  <c r="N194" i="10"/>
  <c r="N195" i="10"/>
  <c r="N196" i="10"/>
  <c r="N197" i="10"/>
  <c r="N198" i="10"/>
  <c r="N199" i="10"/>
  <c r="N200" i="10"/>
  <c r="N201" i="10"/>
  <c r="M2" i="10"/>
  <c r="M3" i="10"/>
  <c r="M4" i="10"/>
  <c r="M5" i="10"/>
  <c r="M6" i="10"/>
  <c r="M7" i="10"/>
  <c r="M8" i="10"/>
  <c r="M9" i="10"/>
  <c r="M10" i="10"/>
  <c r="M11" i="10"/>
  <c r="M12" i="10"/>
  <c r="M13" i="10"/>
  <c r="M14" i="10"/>
  <c r="M15" i="10"/>
  <c r="M16" i="10"/>
  <c r="M17" i="10"/>
  <c r="M18" i="10"/>
  <c r="M19" i="10"/>
  <c r="M20" i="10"/>
  <c r="M21" i="10"/>
  <c r="M22" i="10"/>
  <c r="M23" i="10"/>
  <c r="M24" i="10"/>
  <c r="M25" i="10"/>
  <c r="M26" i="10"/>
  <c r="M27" i="10"/>
  <c r="M28" i="10"/>
  <c r="M29" i="10"/>
  <c r="M30" i="10"/>
  <c r="M31" i="10"/>
  <c r="M32" i="10"/>
  <c r="M33" i="10"/>
  <c r="M34" i="10"/>
  <c r="M35" i="10"/>
  <c r="M36" i="10"/>
  <c r="M37" i="10"/>
  <c r="M38" i="10"/>
  <c r="M39" i="10"/>
  <c r="M40" i="10"/>
  <c r="M41" i="10"/>
  <c r="M42" i="10"/>
  <c r="M43" i="10"/>
  <c r="M44" i="10"/>
  <c r="M45" i="10"/>
  <c r="M46" i="10"/>
  <c r="M47" i="10"/>
  <c r="M48" i="10"/>
  <c r="M49" i="10"/>
  <c r="M50" i="10"/>
  <c r="M51" i="10"/>
  <c r="M52" i="10"/>
  <c r="M53" i="10"/>
  <c r="M54" i="10"/>
  <c r="M55" i="10"/>
  <c r="M56" i="10"/>
  <c r="M57" i="10"/>
  <c r="M58" i="10"/>
  <c r="M59" i="10"/>
  <c r="M60" i="10"/>
  <c r="M61" i="10"/>
  <c r="M62" i="10"/>
  <c r="M63" i="10"/>
  <c r="M64" i="10"/>
  <c r="M65" i="10"/>
  <c r="M66" i="10"/>
  <c r="M67" i="10"/>
  <c r="M68" i="10"/>
  <c r="M69" i="10"/>
  <c r="M70" i="10"/>
  <c r="M71" i="10"/>
  <c r="M72" i="10"/>
  <c r="M73" i="10"/>
  <c r="M74" i="10"/>
  <c r="M75" i="10"/>
  <c r="M76" i="10"/>
  <c r="M77" i="10"/>
  <c r="M78" i="10"/>
  <c r="M79" i="10"/>
  <c r="M80" i="10"/>
  <c r="M81" i="10"/>
  <c r="M82" i="10"/>
  <c r="M83" i="10"/>
  <c r="M84" i="10"/>
  <c r="M85" i="10"/>
  <c r="M86" i="10"/>
  <c r="M87" i="10"/>
  <c r="M88" i="10"/>
  <c r="M89" i="10"/>
  <c r="M90" i="10"/>
  <c r="M91" i="10"/>
  <c r="M92" i="10"/>
  <c r="M93" i="10"/>
  <c r="M94" i="10"/>
  <c r="M95" i="10"/>
  <c r="M96" i="10"/>
  <c r="M97" i="10"/>
  <c r="M98" i="10"/>
  <c r="M99" i="10"/>
  <c r="M100" i="10"/>
  <c r="M101" i="10"/>
  <c r="M102" i="10"/>
  <c r="M103" i="10"/>
  <c r="M104" i="10"/>
  <c r="M105" i="10"/>
  <c r="M106" i="10"/>
  <c r="M107" i="10"/>
  <c r="M108" i="10"/>
  <c r="M109" i="10"/>
  <c r="M110" i="10"/>
  <c r="M111" i="10"/>
  <c r="M112" i="10"/>
  <c r="M113" i="10"/>
  <c r="M114" i="10"/>
  <c r="M115" i="10"/>
  <c r="M116" i="10"/>
  <c r="M117" i="10"/>
  <c r="M118" i="10"/>
  <c r="M119" i="10"/>
  <c r="M120" i="10"/>
  <c r="M121" i="10"/>
  <c r="M122" i="10"/>
  <c r="M123" i="10"/>
  <c r="M124" i="10"/>
  <c r="M125" i="10"/>
  <c r="M126" i="10"/>
  <c r="M127" i="10"/>
  <c r="M128" i="10"/>
  <c r="M129" i="10"/>
  <c r="M130" i="10"/>
  <c r="M131" i="10"/>
  <c r="M132" i="10"/>
  <c r="M133" i="10"/>
  <c r="M134" i="10"/>
  <c r="M135" i="10"/>
  <c r="M136" i="10"/>
  <c r="M137" i="10"/>
  <c r="M138" i="10"/>
  <c r="M139" i="10"/>
  <c r="M140" i="10"/>
  <c r="M141" i="10"/>
  <c r="M142" i="10"/>
  <c r="M143" i="10"/>
  <c r="M144" i="10"/>
  <c r="M145" i="10"/>
  <c r="M146" i="10"/>
  <c r="M147" i="10"/>
  <c r="M148" i="10"/>
  <c r="M149" i="10"/>
  <c r="M150" i="10"/>
  <c r="M151" i="10"/>
  <c r="M152" i="10"/>
  <c r="M153" i="10"/>
  <c r="M154" i="10"/>
  <c r="M155" i="10"/>
  <c r="M156" i="10"/>
  <c r="M157" i="10"/>
  <c r="M158" i="10"/>
  <c r="M159" i="10"/>
  <c r="M160" i="10"/>
  <c r="M161" i="10"/>
  <c r="M162" i="10"/>
  <c r="M163" i="10"/>
  <c r="M164" i="10"/>
  <c r="M165" i="10"/>
  <c r="M166" i="10"/>
  <c r="M167" i="10"/>
  <c r="M168" i="10"/>
  <c r="M169" i="10"/>
  <c r="M170" i="10"/>
  <c r="M171" i="10"/>
  <c r="M172" i="10"/>
  <c r="M173" i="10"/>
  <c r="M174" i="10"/>
  <c r="M175" i="10"/>
  <c r="M176" i="10"/>
  <c r="M177" i="10"/>
  <c r="M178" i="10"/>
  <c r="M179" i="10"/>
  <c r="M180" i="10"/>
  <c r="M181" i="10"/>
  <c r="M182" i="10"/>
  <c r="M183" i="10"/>
  <c r="M184" i="10"/>
  <c r="M185" i="10"/>
  <c r="M186" i="10"/>
  <c r="M187" i="10"/>
  <c r="M188" i="10"/>
  <c r="M189" i="10"/>
  <c r="M190" i="10"/>
  <c r="M191" i="10"/>
  <c r="M192" i="10"/>
  <c r="M193" i="10"/>
  <c r="M194" i="10"/>
  <c r="M195" i="10"/>
  <c r="M196" i="10"/>
  <c r="M197" i="10"/>
  <c r="M198" i="10"/>
  <c r="M199" i="10"/>
  <c r="M200" i="10"/>
  <c r="M201" i="10"/>
  <c r="K196" i="10"/>
  <c r="L186" i="10"/>
  <c r="L201" i="10"/>
  <c r="K201" i="10"/>
  <c r="L200" i="10"/>
  <c r="L199" i="10"/>
  <c r="K198" i="10"/>
  <c r="K197" i="10"/>
  <c r="L196" i="10"/>
  <c r="L194" i="10"/>
  <c r="L193" i="10"/>
  <c r="K193" i="10"/>
  <c r="L192" i="10"/>
  <c r="L191" i="10"/>
  <c r="L190" i="10"/>
  <c r="K190" i="10"/>
  <c r="L188" i="10"/>
  <c r="K188" i="10"/>
  <c r="K187" i="10"/>
  <c r="L185" i="10"/>
  <c r="L184" i="10"/>
  <c r="K184" i="10"/>
  <c r="K183" i="10"/>
  <c r="L181" i="10"/>
  <c r="L180" i="10"/>
  <c r="K180" i="10"/>
  <c r="L179" i="10"/>
  <c r="K179" i="10"/>
  <c r="K178" i="10"/>
  <c r="L177" i="10"/>
  <c r="L176" i="10"/>
  <c r="L173" i="10"/>
  <c r="K173" i="10"/>
  <c r="L172" i="10"/>
  <c r="K172" i="10"/>
  <c r="L171" i="10"/>
  <c r="K170" i="10"/>
  <c r="L169" i="10"/>
  <c r="K169" i="10"/>
  <c r="L168" i="10"/>
  <c r="K168" i="10"/>
  <c r="L165" i="10"/>
  <c r="L164" i="10"/>
  <c r="K164" i="10"/>
  <c r="L163" i="10"/>
  <c r="K162" i="10"/>
  <c r="L161" i="10"/>
  <c r="L160" i="10"/>
  <c r="K160" i="10"/>
  <c r="K159" i="10"/>
  <c r="K158" i="10"/>
  <c r="L157" i="10"/>
  <c r="L156" i="10"/>
  <c r="L155" i="10"/>
  <c r="K154" i="10"/>
  <c r="L153" i="10"/>
  <c r="L152" i="10"/>
  <c r="K150" i="10"/>
  <c r="L149" i="10"/>
  <c r="K149" i="10"/>
  <c r="L148" i="10"/>
  <c r="K148" i="10"/>
  <c r="L147" i="10"/>
  <c r="L145" i="10"/>
  <c r="L144" i="10"/>
  <c r="K144" i="10"/>
  <c r="K142" i="10"/>
  <c r="L141" i="10"/>
  <c r="L140" i="10"/>
  <c r="K140" i="10"/>
  <c r="L139" i="10"/>
  <c r="K139" i="10"/>
  <c r="K138" i="10"/>
  <c r="L137" i="10"/>
  <c r="L136" i="10"/>
  <c r="K134" i="10"/>
  <c r="L133" i="10"/>
  <c r="L132" i="10"/>
  <c r="L131" i="10"/>
  <c r="K131" i="10"/>
  <c r="K130" i="10"/>
  <c r="L129" i="10"/>
  <c r="K129" i="10"/>
  <c r="L128" i="10"/>
  <c r="L125" i="10"/>
  <c r="L124" i="10"/>
  <c r="K124" i="10"/>
  <c r="L123" i="10"/>
  <c r="K123" i="10"/>
  <c r="K122" i="10"/>
  <c r="L121" i="10"/>
  <c r="K121" i="10"/>
  <c r="L120" i="10"/>
  <c r="K120" i="10"/>
  <c r="K119" i="10"/>
  <c r="K118" i="10"/>
  <c r="L117" i="10"/>
  <c r="K117" i="10"/>
  <c r="L116" i="10"/>
  <c r="K116" i="10"/>
  <c r="L115" i="10"/>
  <c r="K115" i="10"/>
  <c r="K114" i="10"/>
  <c r="L113" i="10"/>
  <c r="K113" i="10"/>
  <c r="L112" i="10"/>
  <c r="K112" i="10"/>
  <c r="K111" i="10"/>
  <c r="K110" i="10"/>
  <c r="L109" i="10"/>
  <c r="K109" i="10"/>
  <c r="L108" i="10"/>
  <c r="K108" i="10"/>
  <c r="L107" i="10"/>
  <c r="K107" i="10"/>
  <c r="K106" i="10"/>
  <c r="L105" i="10"/>
  <c r="K105" i="10"/>
  <c r="L104" i="10"/>
  <c r="K104" i="10"/>
  <c r="K103" i="10"/>
  <c r="K102" i="10"/>
  <c r="L101" i="10"/>
  <c r="K101" i="10"/>
  <c r="L100" i="10"/>
  <c r="K100" i="10"/>
  <c r="L99" i="10"/>
  <c r="K99" i="10"/>
  <c r="K98" i="10"/>
  <c r="L97" i="10"/>
  <c r="K97" i="10"/>
  <c r="L96" i="10"/>
  <c r="K96" i="10"/>
  <c r="K95" i="10"/>
  <c r="K94" i="10"/>
  <c r="L93" i="10"/>
  <c r="K93" i="10"/>
  <c r="L92" i="10"/>
  <c r="K92" i="10"/>
  <c r="L91" i="10"/>
  <c r="K91" i="10"/>
  <c r="K90" i="10"/>
  <c r="L89" i="10"/>
  <c r="K89" i="10"/>
  <c r="L88" i="10"/>
  <c r="K88" i="10"/>
  <c r="K87" i="10"/>
  <c r="K86" i="10"/>
  <c r="L85" i="10"/>
  <c r="K85" i="10"/>
  <c r="L84" i="10"/>
  <c r="K84" i="10"/>
  <c r="L83" i="10"/>
  <c r="K83" i="10"/>
  <c r="K82" i="10"/>
  <c r="L81" i="10"/>
  <c r="K81" i="10"/>
  <c r="L80" i="10"/>
  <c r="K80" i="10"/>
  <c r="K79" i="10"/>
  <c r="K78" i="10"/>
  <c r="L77" i="10"/>
  <c r="K77" i="10"/>
  <c r="L76" i="10"/>
  <c r="K76" i="10"/>
  <c r="L75" i="10"/>
  <c r="K75" i="10"/>
  <c r="K74" i="10"/>
  <c r="L73" i="10"/>
  <c r="K73" i="10"/>
  <c r="L72" i="10"/>
  <c r="K72" i="10"/>
  <c r="K71" i="10"/>
  <c r="K70" i="10"/>
  <c r="L69" i="10"/>
  <c r="K69" i="10"/>
  <c r="L68" i="10"/>
  <c r="K68" i="10"/>
  <c r="L67" i="10"/>
  <c r="K67" i="10"/>
  <c r="K66" i="10"/>
  <c r="L65" i="10"/>
  <c r="K65" i="10"/>
  <c r="L64" i="10"/>
  <c r="K64" i="10"/>
  <c r="K63" i="10"/>
  <c r="K62" i="10"/>
  <c r="L61" i="10"/>
  <c r="K61" i="10"/>
  <c r="L60" i="10"/>
  <c r="K60" i="10"/>
  <c r="L59" i="10"/>
  <c r="K59" i="10"/>
  <c r="L58" i="10"/>
  <c r="K58" i="10"/>
  <c r="L57" i="10"/>
  <c r="K57" i="10"/>
  <c r="L56" i="10"/>
  <c r="K56" i="10"/>
  <c r="L55" i="10"/>
  <c r="K55" i="10"/>
  <c r="K54" i="10"/>
  <c r="L53" i="10"/>
  <c r="K53" i="10"/>
  <c r="K52" i="10"/>
  <c r="L51" i="10"/>
  <c r="K51" i="10"/>
  <c r="L50" i="10"/>
  <c r="K50" i="10"/>
  <c r="L49" i="10"/>
  <c r="K49" i="10"/>
  <c r="L48" i="10"/>
  <c r="K48" i="10"/>
  <c r="L47" i="10"/>
  <c r="K47" i="10"/>
  <c r="K46" i="10"/>
  <c r="L45" i="10"/>
  <c r="K45" i="10"/>
  <c r="K44" i="10"/>
  <c r="L43" i="10"/>
  <c r="K43" i="10"/>
  <c r="L42" i="10"/>
  <c r="K42" i="10"/>
  <c r="L41" i="10"/>
  <c r="K41" i="10"/>
  <c r="L40" i="10"/>
  <c r="K40" i="10"/>
  <c r="L39" i="10"/>
  <c r="K39" i="10"/>
  <c r="K38" i="10"/>
  <c r="L37" i="10"/>
  <c r="K37" i="10"/>
  <c r="K36" i="10"/>
  <c r="L35" i="10"/>
  <c r="K35" i="10"/>
  <c r="L34" i="10"/>
  <c r="K34" i="10"/>
  <c r="L33" i="10"/>
  <c r="K33" i="10"/>
  <c r="L32" i="10"/>
  <c r="K32" i="10"/>
  <c r="L31" i="10"/>
  <c r="K31" i="10"/>
  <c r="K30" i="10"/>
  <c r="L29" i="10"/>
  <c r="K29" i="10"/>
  <c r="K28" i="10"/>
  <c r="L27" i="10"/>
  <c r="K27" i="10"/>
  <c r="L26" i="10"/>
  <c r="K26" i="10"/>
  <c r="L25" i="10"/>
  <c r="K25" i="10"/>
  <c r="L24" i="10"/>
  <c r="K24" i="10"/>
  <c r="L23" i="10"/>
  <c r="K23" i="10"/>
  <c r="K22" i="10"/>
  <c r="L21" i="10"/>
  <c r="K21" i="10"/>
  <c r="K20" i="10"/>
  <c r="L19" i="10"/>
  <c r="K19" i="10"/>
  <c r="L18" i="10"/>
  <c r="K18" i="10"/>
  <c r="L17" i="10"/>
  <c r="K17" i="10"/>
  <c r="L16" i="10"/>
  <c r="K16" i="10"/>
  <c r="L15" i="10"/>
  <c r="K15" i="10"/>
  <c r="K14" i="10"/>
  <c r="L13" i="10"/>
  <c r="K13" i="10"/>
  <c r="K12" i="10"/>
  <c r="L11" i="10"/>
  <c r="K11" i="10"/>
  <c r="L10" i="10"/>
  <c r="K10" i="10"/>
  <c r="L9" i="10"/>
  <c r="K9" i="10"/>
  <c r="L8" i="10"/>
  <c r="K8" i="10"/>
  <c r="L7" i="10"/>
  <c r="K7" i="10"/>
  <c r="K6" i="10"/>
  <c r="L5" i="10"/>
  <c r="K5" i="10"/>
  <c r="L4" i="10"/>
  <c r="K4" i="10"/>
  <c r="L3" i="10"/>
  <c r="K3" i="10"/>
  <c r="L2" i="10"/>
  <c r="K2" i="10"/>
  <c r="M2" i="8"/>
  <c r="M3" i="8"/>
  <c r="M4" i="8"/>
  <c r="M5" i="8"/>
  <c r="M6" i="8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M29" i="8"/>
  <c r="M30" i="8"/>
  <c r="M31" i="8"/>
  <c r="M32" i="8"/>
  <c r="M33" i="8"/>
  <c r="M34" i="8"/>
  <c r="M35" i="8"/>
  <c r="M36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M53" i="8"/>
  <c r="M54" i="8"/>
  <c r="M55" i="8"/>
  <c r="M56" i="8"/>
  <c r="M57" i="8"/>
  <c r="M58" i="8"/>
  <c r="M59" i="8"/>
  <c r="M60" i="8"/>
  <c r="M61" i="8"/>
  <c r="M62" i="8"/>
  <c r="M63" i="8"/>
  <c r="M64" i="8"/>
  <c r="M65" i="8"/>
  <c r="M66" i="8"/>
  <c r="M67" i="8"/>
  <c r="M68" i="8"/>
  <c r="M69" i="8"/>
  <c r="M70" i="8"/>
  <c r="M71" i="8"/>
  <c r="M72" i="8"/>
  <c r="M73" i="8"/>
  <c r="M74" i="8"/>
  <c r="M75" i="8"/>
  <c r="M76" i="8"/>
  <c r="M77" i="8"/>
  <c r="M78" i="8"/>
  <c r="M79" i="8"/>
  <c r="M80" i="8"/>
  <c r="M81" i="8"/>
  <c r="M82" i="8"/>
  <c r="M83" i="8"/>
  <c r="M84" i="8"/>
  <c r="M85" i="8"/>
  <c r="M86" i="8"/>
  <c r="M87" i="8"/>
  <c r="M88" i="8"/>
  <c r="M89" i="8"/>
  <c r="M90" i="8"/>
  <c r="M91" i="8"/>
  <c r="M92" i="8"/>
  <c r="M93" i="8"/>
  <c r="M94" i="8"/>
  <c r="M95" i="8"/>
  <c r="M96" i="8"/>
  <c r="M97" i="8"/>
  <c r="M98" i="8"/>
  <c r="M99" i="8"/>
  <c r="M100" i="8"/>
  <c r="M101" i="8"/>
  <c r="M102" i="8"/>
  <c r="M103" i="8"/>
  <c r="M104" i="8"/>
  <c r="M105" i="8"/>
  <c r="M106" i="8"/>
  <c r="M107" i="8"/>
  <c r="M108" i="8"/>
  <c r="M109" i="8"/>
  <c r="M110" i="8"/>
  <c r="M111" i="8"/>
  <c r="M112" i="8"/>
  <c r="M113" i="8"/>
  <c r="M114" i="8"/>
  <c r="M115" i="8"/>
  <c r="M116" i="8"/>
  <c r="M117" i="8"/>
  <c r="M118" i="8"/>
  <c r="M119" i="8"/>
  <c r="M120" i="8"/>
  <c r="M121" i="8"/>
  <c r="M122" i="8"/>
  <c r="M123" i="8"/>
  <c r="M124" i="8"/>
  <c r="M125" i="8"/>
  <c r="M126" i="8"/>
  <c r="M127" i="8"/>
  <c r="M128" i="8"/>
  <c r="M129" i="8"/>
  <c r="M130" i="8"/>
  <c r="M131" i="8"/>
  <c r="M132" i="8"/>
  <c r="M133" i="8"/>
  <c r="M134" i="8"/>
  <c r="M135" i="8"/>
  <c r="M136" i="8"/>
  <c r="M137" i="8"/>
  <c r="M138" i="8"/>
  <c r="M139" i="8"/>
  <c r="M140" i="8"/>
  <c r="M141" i="8"/>
  <c r="M142" i="8"/>
  <c r="M143" i="8"/>
  <c r="M144" i="8"/>
  <c r="M145" i="8"/>
  <c r="M146" i="8"/>
  <c r="M147" i="8"/>
  <c r="M148" i="8"/>
  <c r="M149" i="8"/>
  <c r="M150" i="8"/>
  <c r="M151" i="8"/>
  <c r="M152" i="8"/>
  <c r="M153" i="8"/>
  <c r="M154" i="8"/>
  <c r="M155" i="8"/>
  <c r="M156" i="8"/>
  <c r="M157" i="8"/>
  <c r="M158" i="8"/>
  <c r="M159" i="8"/>
  <c r="M160" i="8"/>
  <c r="M161" i="8"/>
  <c r="M162" i="8"/>
  <c r="M163" i="8"/>
  <c r="M164" i="8"/>
  <c r="M165" i="8"/>
  <c r="M166" i="8"/>
  <c r="M167" i="8"/>
  <c r="M168" i="8"/>
  <c r="M169" i="8"/>
  <c r="M170" i="8"/>
  <c r="M171" i="8"/>
  <c r="M172" i="8"/>
  <c r="M173" i="8"/>
  <c r="M174" i="8"/>
  <c r="M175" i="8"/>
  <c r="M176" i="8"/>
  <c r="M177" i="8"/>
  <c r="M178" i="8"/>
  <c r="M179" i="8"/>
  <c r="M180" i="8"/>
  <c r="M181" i="8"/>
  <c r="M182" i="8"/>
  <c r="M183" i="8"/>
  <c r="M184" i="8"/>
  <c r="M185" i="8"/>
  <c r="M186" i="8"/>
  <c r="M187" i="8"/>
  <c r="M188" i="8"/>
  <c r="M189" i="8"/>
  <c r="M190" i="8"/>
  <c r="M191" i="8"/>
  <c r="M192" i="8"/>
  <c r="M193" i="8"/>
  <c r="M194" i="8"/>
  <c r="M195" i="8"/>
  <c r="M196" i="8"/>
  <c r="M197" i="8"/>
  <c r="M198" i="8"/>
  <c r="M199" i="8"/>
  <c r="M200" i="8"/>
  <c r="M201" i="8"/>
  <c r="L2" i="8"/>
  <c r="L3" i="8"/>
  <c r="L4" i="8"/>
  <c r="L5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L45" i="8"/>
  <c r="L46" i="8"/>
  <c r="L47" i="8"/>
  <c r="L48" i="8"/>
  <c r="L49" i="8"/>
  <c r="L50" i="8"/>
  <c r="L51" i="8"/>
  <c r="L52" i="8"/>
  <c r="L53" i="8"/>
  <c r="L54" i="8"/>
  <c r="L55" i="8"/>
  <c r="L56" i="8"/>
  <c r="L57" i="8"/>
  <c r="L58" i="8"/>
  <c r="L59" i="8"/>
  <c r="L60" i="8"/>
  <c r="L61" i="8"/>
  <c r="L62" i="8"/>
  <c r="L63" i="8"/>
  <c r="L64" i="8"/>
  <c r="L65" i="8"/>
  <c r="L66" i="8"/>
  <c r="L67" i="8"/>
  <c r="L68" i="8"/>
  <c r="L69" i="8"/>
  <c r="L70" i="8"/>
  <c r="L71" i="8"/>
  <c r="L72" i="8"/>
  <c r="L73" i="8"/>
  <c r="L74" i="8"/>
  <c r="L75" i="8"/>
  <c r="L76" i="8"/>
  <c r="L77" i="8"/>
  <c r="L78" i="8"/>
  <c r="L79" i="8"/>
  <c r="L80" i="8"/>
  <c r="L81" i="8"/>
  <c r="L82" i="8"/>
  <c r="L83" i="8"/>
  <c r="L84" i="8"/>
  <c r="L85" i="8"/>
  <c r="L86" i="8"/>
  <c r="L87" i="8"/>
  <c r="L88" i="8"/>
  <c r="L89" i="8"/>
  <c r="L90" i="8"/>
  <c r="L91" i="8"/>
  <c r="L92" i="8"/>
  <c r="L93" i="8"/>
  <c r="L94" i="8"/>
  <c r="L95" i="8"/>
  <c r="L96" i="8"/>
  <c r="L97" i="8"/>
  <c r="L98" i="8"/>
  <c r="L99" i="8"/>
  <c r="L100" i="8"/>
  <c r="L101" i="8"/>
  <c r="L102" i="8"/>
  <c r="L103" i="8"/>
  <c r="L104" i="8"/>
  <c r="L105" i="8"/>
  <c r="L106" i="8"/>
  <c r="L107" i="8"/>
  <c r="L108" i="8"/>
  <c r="L109" i="8"/>
  <c r="L110" i="8"/>
  <c r="L111" i="8"/>
  <c r="L112" i="8"/>
  <c r="L113" i="8"/>
  <c r="L114" i="8"/>
  <c r="L115" i="8"/>
  <c r="L116" i="8"/>
  <c r="L117" i="8"/>
  <c r="L118" i="8"/>
  <c r="L119" i="8"/>
  <c r="L120" i="8"/>
  <c r="L121" i="8"/>
  <c r="L122" i="8"/>
  <c r="L123" i="8"/>
  <c r="L124" i="8"/>
  <c r="L125" i="8"/>
  <c r="L126" i="8"/>
  <c r="L127" i="8"/>
  <c r="L128" i="8"/>
  <c r="L129" i="8"/>
  <c r="L130" i="8"/>
  <c r="L131" i="8"/>
  <c r="L132" i="8"/>
  <c r="L133" i="8"/>
  <c r="L134" i="8"/>
  <c r="L135" i="8"/>
  <c r="L136" i="8"/>
  <c r="L137" i="8"/>
  <c r="L138" i="8"/>
  <c r="L139" i="8"/>
  <c r="L140" i="8"/>
  <c r="L141" i="8"/>
  <c r="L142" i="8"/>
  <c r="L143" i="8"/>
  <c r="L144" i="8"/>
  <c r="L145" i="8"/>
  <c r="L146" i="8"/>
  <c r="L147" i="8"/>
  <c r="L148" i="8"/>
  <c r="L149" i="8"/>
  <c r="L150" i="8"/>
  <c r="L151" i="8"/>
  <c r="L152" i="8"/>
  <c r="L153" i="8"/>
  <c r="L154" i="8"/>
  <c r="L155" i="8"/>
  <c r="L156" i="8"/>
  <c r="L157" i="8"/>
  <c r="L158" i="8"/>
  <c r="L159" i="8"/>
  <c r="L160" i="8"/>
  <c r="L161" i="8"/>
  <c r="L162" i="8"/>
  <c r="L163" i="8"/>
  <c r="L164" i="8"/>
  <c r="L165" i="8"/>
  <c r="L166" i="8"/>
  <c r="L167" i="8"/>
  <c r="L168" i="8"/>
  <c r="L169" i="8"/>
  <c r="L170" i="8"/>
  <c r="L171" i="8"/>
  <c r="L172" i="8"/>
  <c r="L173" i="8"/>
  <c r="L174" i="8"/>
  <c r="L175" i="8"/>
  <c r="L176" i="8"/>
  <c r="L177" i="8"/>
  <c r="L178" i="8"/>
  <c r="L179" i="8"/>
  <c r="L180" i="8"/>
  <c r="L181" i="8"/>
  <c r="L182" i="8"/>
  <c r="L183" i="8"/>
  <c r="L184" i="8"/>
  <c r="L185" i="8"/>
  <c r="L186" i="8"/>
  <c r="L187" i="8"/>
  <c r="L188" i="8"/>
  <c r="L189" i="8"/>
  <c r="L190" i="8"/>
  <c r="L191" i="8"/>
  <c r="L192" i="8"/>
  <c r="L193" i="8"/>
  <c r="L194" i="8"/>
  <c r="L195" i="8"/>
  <c r="L196" i="8"/>
  <c r="L197" i="8"/>
  <c r="L198" i="8"/>
  <c r="L199" i="8"/>
  <c r="L200" i="8"/>
  <c r="L201" i="8"/>
  <c r="K194" i="8"/>
  <c r="K200" i="8"/>
  <c r="K199" i="8"/>
  <c r="K198" i="8"/>
  <c r="K197" i="8"/>
  <c r="K196" i="8"/>
  <c r="K195" i="8"/>
  <c r="K193" i="8"/>
  <c r="K192" i="8"/>
  <c r="K190" i="8"/>
  <c r="K189" i="8"/>
  <c r="K188" i="8"/>
  <c r="K187" i="8"/>
  <c r="K186" i="8"/>
  <c r="K185" i="8"/>
  <c r="K184" i="8"/>
  <c r="K183" i="8"/>
  <c r="K182" i="8"/>
  <c r="K181" i="8"/>
  <c r="K180" i="8"/>
  <c r="K179" i="8"/>
  <c r="K178" i="8"/>
  <c r="K177" i="8"/>
  <c r="K176" i="8"/>
  <c r="K175" i="8"/>
  <c r="K174" i="8"/>
  <c r="K173" i="8"/>
  <c r="K172" i="8"/>
  <c r="K171" i="8"/>
  <c r="K170" i="8"/>
  <c r="K169" i="8"/>
  <c r="K168" i="8"/>
  <c r="K167" i="8"/>
  <c r="K166" i="8"/>
  <c r="K165" i="8"/>
  <c r="K164" i="8"/>
  <c r="K163" i="8"/>
  <c r="K162" i="8"/>
  <c r="K161" i="8"/>
  <c r="K160" i="8"/>
  <c r="K159" i="8"/>
  <c r="K158" i="8"/>
  <c r="K157" i="8"/>
  <c r="K156" i="8"/>
  <c r="K155" i="8"/>
  <c r="K154" i="8"/>
  <c r="K153" i="8"/>
  <c r="K152" i="8"/>
  <c r="K151" i="8"/>
  <c r="K150" i="8"/>
  <c r="K149" i="8"/>
  <c r="K148" i="8"/>
  <c r="K147" i="8"/>
  <c r="K146" i="8"/>
  <c r="K145" i="8"/>
  <c r="K144" i="8"/>
  <c r="K143" i="8"/>
  <c r="K142" i="8"/>
  <c r="K141" i="8"/>
  <c r="K140" i="8"/>
  <c r="K139" i="8"/>
  <c r="K138" i="8"/>
  <c r="K137" i="8"/>
  <c r="K136" i="8"/>
  <c r="K135" i="8"/>
  <c r="K134" i="8"/>
  <c r="K133" i="8"/>
  <c r="K132" i="8"/>
  <c r="K131" i="8"/>
  <c r="K130" i="8"/>
  <c r="K129" i="8"/>
  <c r="K128" i="8"/>
  <c r="K127" i="8"/>
  <c r="K126" i="8"/>
  <c r="K125" i="8"/>
  <c r="K124" i="8"/>
  <c r="K123" i="8"/>
  <c r="K122" i="8"/>
  <c r="K121" i="8"/>
  <c r="K120" i="8"/>
  <c r="K119" i="8"/>
  <c r="K118" i="8"/>
  <c r="K117" i="8"/>
  <c r="K116" i="8"/>
  <c r="K115" i="8"/>
  <c r="K114" i="8"/>
  <c r="K113" i="8"/>
  <c r="K112" i="8"/>
  <c r="K111" i="8"/>
  <c r="K110" i="8"/>
  <c r="K109" i="8"/>
  <c r="K108" i="8"/>
  <c r="K107" i="8"/>
  <c r="K106" i="8"/>
  <c r="K105" i="8"/>
  <c r="K104" i="8"/>
  <c r="K103" i="8"/>
  <c r="K102" i="8"/>
  <c r="K101" i="8"/>
  <c r="K100" i="8"/>
  <c r="K99" i="8"/>
  <c r="K98" i="8"/>
  <c r="K97" i="8"/>
  <c r="K96" i="8"/>
  <c r="K95" i="8"/>
  <c r="K94" i="8"/>
  <c r="K93" i="8"/>
  <c r="K92" i="8"/>
  <c r="K91" i="8"/>
  <c r="K90" i="8"/>
  <c r="K89" i="8"/>
  <c r="K88" i="8"/>
  <c r="K87" i="8"/>
  <c r="K86" i="8"/>
  <c r="K85" i="8"/>
  <c r="K84" i="8"/>
  <c r="K83" i="8"/>
  <c r="K82" i="8"/>
  <c r="K81" i="8"/>
  <c r="K80" i="8"/>
  <c r="K79" i="8"/>
  <c r="K78" i="8"/>
  <c r="K77" i="8"/>
  <c r="K76" i="8"/>
  <c r="K75" i="8"/>
  <c r="K74" i="8"/>
  <c r="K73" i="8"/>
  <c r="K72" i="8"/>
  <c r="K71" i="8"/>
  <c r="K70" i="8"/>
  <c r="K69" i="8"/>
  <c r="K68" i="8"/>
  <c r="K67" i="8"/>
  <c r="K66" i="8"/>
  <c r="K65" i="8"/>
  <c r="K64" i="8"/>
  <c r="K63" i="8"/>
  <c r="K62" i="8"/>
  <c r="K61" i="8"/>
  <c r="K60" i="8"/>
  <c r="K59" i="8"/>
  <c r="K58" i="8"/>
  <c r="K57" i="8"/>
  <c r="K56" i="8"/>
  <c r="K55" i="8"/>
  <c r="K54" i="8"/>
  <c r="K53" i="8"/>
  <c r="K52" i="8"/>
  <c r="K51" i="8"/>
  <c r="K50" i="8"/>
  <c r="K49" i="8"/>
  <c r="K48" i="8"/>
  <c r="K47" i="8"/>
  <c r="K46" i="8"/>
  <c r="K45" i="8"/>
  <c r="K44" i="8"/>
  <c r="K43" i="8"/>
  <c r="K42" i="8"/>
  <c r="K41" i="8"/>
  <c r="K40" i="8"/>
  <c r="K39" i="8"/>
  <c r="K38" i="8"/>
  <c r="K37" i="8"/>
  <c r="K36" i="8"/>
  <c r="K35" i="8"/>
  <c r="K34" i="8"/>
  <c r="K33" i="8"/>
  <c r="K32" i="8"/>
  <c r="K31" i="8"/>
  <c r="K30" i="8"/>
  <c r="K29" i="8"/>
  <c r="K28" i="8"/>
  <c r="K27" i="8"/>
  <c r="K26" i="8"/>
  <c r="K25" i="8"/>
  <c r="K24" i="8"/>
  <c r="K23" i="8"/>
  <c r="K22" i="8"/>
  <c r="K21" i="8"/>
  <c r="K20" i="8"/>
  <c r="K19" i="8"/>
  <c r="K18" i="8"/>
  <c r="K17" i="8"/>
  <c r="K16" i="8"/>
  <c r="K15" i="8"/>
  <c r="K14" i="8"/>
  <c r="K13" i="8"/>
  <c r="K12" i="8"/>
  <c r="K11" i="8"/>
  <c r="K10" i="8"/>
  <c r="K9" i="8"/>
  <c r="K8" i="8"/>
  <c r="K7" i="8"/>
  <c r="K6" i="8"/>
  <c r="K5" i="8"/>
  <c r="K4" i="8"/>
  <c r="K3" i="8"/>
  <c r="K2" i="8"/>
  <c r="L2" i="6"/>
  <c r="L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6" i="6"/>
  <c r="L97" i="6"/>
  <c r="L98" i="6"/>
  <c r="L99" i="6"/>
  <c r="L100" i="6"/>
  <c r="L101" i="6"/>
  <c r="L102" i="6"/>
  <c r="L103" i="6"/>
  <c r="L104" i="6"/>
  <c r="L105" i="6"/>
  <c r="L106" i="6"/>
  <c r="L107" i="6"/>
  <c r="L108" i="6"/>
  <c r="L109" i="6"/>
  <c r="L110" i="6"/>
  <c r="L111" i="6"/>
  <c r="L112" i="6"/>
  <c r="L113" i="6"/>
  <c r="L114" i="6"/>
  <c r="L115" i="6"/>
  <c r="L116" i="6"/>
  <c r="L117" i="6"/>
  <c r="L118" i="6"/>
  <c r="L119" i="6"/>
  <c r="L120" i="6"/>
  <c r="L121" i="6"/>
  <c r="L122" i="6"/>
  <c r="L123" i="6"/>
  <c r="L124" i="6"/>
  <c r="L125" i="6"/>
  <c r="L126" i="6"/>
  <c r="L127" i="6"/>
  <c r="L128" i="6"/>
  <c r="L129" i="6"/>
  <c r="L130" i="6"/>
  <c r="L131" i="6"/>
  <c r="L132" i="6"/>
  <c r="L133" i="6"/>
  <c r="L134" i="6"/>
  <c r="L135" i="6"/>
  <c r="L136" i="6"/>
  <c r="L137" i="6"/>
  <c r="L138" i="6"/>
  <c r="L139" i="6"/>
  <c r="L140" i="6"/>
  <c r="L141" i="6"/>
  <c r="L142" i="6"/>
  <c r="L143" i="6"/>
  <c r="L144" i="6"/>
  <c r="L145" i="6"/>
  <c r="L146" i="6"/>
  <c r="L147" i="6"/>
  <c r="L148" i="6"/>
  <c r="L149" i="6"/>
  <c r="L150" i="6"/>
  <c r="L151" i="6"/>
  <c r="L152" i="6"/>
  <c r="L153" i="6"/>
  <c r="L154" i="6"/>
  <c r="L155" i="6"/>
  <c r="L156" i="6"/>
  <c r="L157" i="6"/>
  <c r="L158" i="6"/>
  <c r="L159" i="6"/>
  <c r="L160" i="6"/>
  <c r="L161" i="6"/>
  <c r="L162" i="6"/>
  <c r="L163" i="6"/>
  <c r="L164" i="6"/>
  <c r="L165" i="6"/>
  <c r="L166" i="6"/>
  <c r="L167" i="6"/>
  <c r="L168" i="6"/>
  <c r="L169" i="6"/>
  <c r="L170" i="6"/>
  <c r="L171" i="6"/>
  <c r="L172" i="6"/>
  <c r="L173" i="6"/>
  <c r="L174" i="6"/>
  <c r="L175" i="6"/>
  <c r="L176" i="6"/>
  <c r="L177" i="6"/>
  <c r="L178" i="6"/>
  <c r="L179" i="6"/>
  <c r="L180" i="6"/>
  <c r="L181" i="6"/>
  <c r="L182" i="6"/>
  <c r="L183" i="6"/>
  <c r="L184" i="6"/>
  <c r="L185" i="6"/>
  <c r="L186" i="6"/>
  <c r="L187" i="6"/>
  <c r="L188" i="6"/>
  <c r="L189" i="6"/>
  <c r="L190" i="6"/>
  <c r="L191" i="6"/>
  <c r="L192" i="6"/>
  <c r="L193" i="6"/>
  <c r="L194" i="6"/>
  <c r="L195" i="6"/>
  <c r="L196" i="6"/>
  <c r="L197" i="6"/>
  <c r="L198" i="6"/>
  <c r="L199" i="6"/>
  <c r="L200" i="6"/>
  <c r="L201" i="6"/>
  <c r="K114" i="6"/>
  <c r="K194" i="6"/>
  <c r="K2" i="2"/>
  <c r="L2" i="2" s="1"/>
  <c r="O4" i="8" l="1"/>
  <c r="O20" i="8"/>
  <c r="O36" i="8"/>
  <c r="O52" i="8"/>
  <c r="O68" i="8"/>
  <c r="O84" i="8"/>
  <c r="O100" i="8"/>
  <c r="O116" i="8"/>
  <c r="O132" i="8"/>
  <c r="O148" i="8"/>
  <c r="O164" i="8"/>
  <c r="O180" i="8"/>
  <c r="O5" i="8"/>
  <c r="O21" i="8"/>
  <c r="O37" i="8"/>
  <c r="O53" i="8"/>
  <c r="O69" i="8"/>
  <c r="O85" i="8"/>
  <c r="O101" i="8"/>
  <c r="O117" i="8"/>
  <c r="O133" i="8"/>
  <c r="O165" i="8"/>
  <c r="O8" i="8"/>
  <c r="O24" i="8"/>
  <c r="O40" i="8"/>
  <c r="O56" i="8"/>
  <c r="P15" i="12"/>
  <c r="P3" i="12"/>
  <c r="Q7" i="12"/>
  <c r="P5" i="12"/>
  <c r="P4" i="12"/>
  <c r="Q8" i="12"/>
  <c r="Q12" i="12"/>
  <c r="Q9" i="12"/>
  <c r="Q13" i="12"/>
  <c r="P2" i="12"/>
  <c r="Q6" i="12"/>
  <c r="Q10" i="12"/>
  <c r="Q11" i="12"/>
  <c r="P13" i="12"/>
  <c r="Q5" i="12"/>
  <c r="P12" i="12"/>
  <c r="Q4" i="12"/>
  <c r="P11" i="12"/>
  <c r="Q3" i="12"/>
  <c r="P10" i="12"/>
  <c r="Q2" i="12"/>
  <c r="P9" i="12"/>
  <c r="P8" i="12"/>
  <c r="P7" i="12"/>
  <c r="Q15" i="12"/>
  <c r="P6" i="12"/>
  <c r="L68" i="12"/>
  <c r="L73" i="12"/>
  <c r="L78" i="12"/>
  <c r="L88" i="12"/>
  <c r="L93" i="12"/>
  <c r="K108" i="12"/>
  <c r="L113" i="12"/>
  <c r="L118" i="12"/>
  <c r="L123" i="12"/>
  <c r="K135" i="12"/>
  <c r="L140" i="12"/>
  <c r="L166" i="12"/>
  <c r="L170" i="12"/>
  <c r="L185" i="12"/>
  <c r="L199" i="12"/>
  <c r="L146" i="12"/>
  <c r="L151" i="12"/>
  <c r="K181" i="12"/>
  <c r="L193" i="12"/>
  <c r="L16" i="12"/>
  <c r="P16" i="12" s="1"/>
  <c r="L20" i="12"/>
  <c r="P20" i="12" s="1"/>
  <c r="L24" i="12"/>
  <c r="Q24" i="12" s="1"/>
  <c r="L28" i="12"/>
  <c r="P28" i="12" s="1"/>
  <c r="L32" i="12"/>
  <c r="P32" i="12" s="1"/>
  <c r="L36" i="12"/>
  <c r="P36" i="12" s="1"/>
  <c r="L40" i="12"/>
  <c r="Q40" i="12" s="1"/>
  <c r="L44" i="12"/>
  <c r="P44" i="12" s="1"/>
  <c r="L48" i="12"/>
  <c r="P48" i="12" s="1"/>
  <c r="L52" i="12"/>
  <c r="P52" i="12" s="1"/>
  <c r="L56" i="12"/>
  <c r="Q56" i="12" s="1"/>
  <c r="L60" i="12"/>
  <c r="L69" i="12"/>
  <c r="L74" i="12"/>
  <c r="L79" i="12"/>
  <c r="L89" i="12"/>
  <c r="P89" i="12" s="1"/>
  <c r="L94" i="12"/>
  <c r="L104" i="12"/>
  <c r="Q104" i="12" s="1"/>
  <c r="L114" i="12"/>
  <c r="L119" i="12"/>
  <c r="K136" i="12"/>
  <c r="L141" i="12"/>
  <c r="K167" i="12"/>
  <c r="K171" i="12"/>
  <c r="L181" i="12"/>
  <c r="K186" i="12"/>
  <c r="K201" i="12"/>
  <c r="K85" i="12"/>
  <c r="K100" i="12"/>
  <c r="L109" i="12"/>
  <c r="L125" i="12"/>
  <c r="L131" i="12"/>
  <c r="L136" i="12"/>
  <c r="K152" i="12"/>
  <c r="L157" i="12"/>
  <c r="L163" i="12"/>
  <c r="L167" i="12"/>
  <c r="L171" i="12"/>
  <c r="L176" i="12"/>
  <c r="L186" i="12"/>
  <c r="L194" i="12"/>
  <c r="L201" i="12"/>
  <c r="K61" i="12"/>
  <c r="L65" i="12"/>
  <c r="P65" i="12" s="1"/>
  <c r="K70" i="12"/>
  <c r="K75" i="12"/>
  <c r="K80" i="12"/>
  <c r="L85" i="12"/>
  <c r="L95" i="12"/>
  <c r="L100" i="12"/>
  <c r="K120" i="12"/>
  <c r="L147" i="12"/>
  <c r="L152" i="12"/>
  <c r="L195" i="12"/>
  <c r="L17" i="12"/>
  <c r="P17" i="12" s="1"/>
  <c r="L21" i="12"/>
  <c r="P21" i="12" s="1"/>
  <c r="L25" i="12"/>
  <c r="Q25" i="12" s="1"/>
  <c r="L29" i="12"/>
  <c r="P29" i="12" s="1"/>
  <c r="L33" i="12"/>
  <c r="Q33" i="12" s="1"/>
  <c r="L37" i="12"/>
  <c r="P37" i="12" s="1"/>
  <c r="L41" i="12"/>
  <c r="P41" i="12" s="1"/>
  <c r="L45" i="12"/>
  <c r="Q45" i="12" s="1"/>
  <c r="L49" i="12"/>
  <c r="P49" i="12" s="1"/>
  <c r="L53" i="12"/>
  <c r="P53" i="12" s="1"/>
  <c r="L57" i="12"/>
  <c r="P57" i="12" s="1"/>
  <c r="L90" i="12"/>
  <c r="P90" i="12" s="1"/>
  <c r="L105" i="12"/>
  <c r="L110" i="12"/>
  <c r="L126" i="12"/>
  <c r="L132" i="12"/>
  <c r="L137" i="12"/>
  <c r="K148" i="12"/>
  <c r="L158" i="12"/>
  <c r="K164" i="12"/>
  <c r="K168" i="12"/>
  <c r="K172" i="12"/>
  <c r="L177" i="12"/>
  <c r="L182" i="12"/>
  <c r="L187" i="12"/>
  <c r="K66" i="12"/>
  <c r="K71" i="12"/>
  <c r="K76" i="12"/>
  <c r="K86" i="12"/>
  <c r="L96" i="12"/>
  <c r="K101" i="12"/>
  <c r="K116" i="12"/>
  <c r="L148" i="12"/>
  <c r="K153" i="12"/>
  <c r="L164" i="12"/>
  <c r="L168" i="12"/>
  <c r="L172" i="12"/>
  <c r="K196" i="12"/>
  <c r="K62" i="12"/>
  <c r="L66" i="12"/>
  <c r="L71" i="12"/>
  <c r="L76" i="12"/>
  <c r="K81" i="12"/>
  <c r="L86" i="12"/>
  <c r="L101" i="12"/>
  <c r="K106" i="12"/>
  <c r="L116" i="12"/>
  <c r="K121" i="12"/>
  <c r="K133" i="12"/>
  <c r="K138" i="12"/>
  <c r="L143" i="12"/>
  <c r="L153" i="12"/>
  <c r="K183" i="12"/>
  <c r="L188" i="12"/>
  <c r="K14" i="12"/>
  <c r="K18" i="12"/>
  <c r="K22" i="12"/>
  <c r="K26" i="12"/>
  <c r="K30" i="12"/>
  <c r="K34" i="12"/>
  <c r="K38" i="12"/>
  <c r="K42" i="12"/>
  <c r="K46" i="12"/>
  <c r="K50" i="12"/>
  <c r="K54" i="12"/>
  <c r="K58" i="12"/>
  <c r="L62" i="12"/>
  <c r="L81" i="12"/>
  <c r="K91" i="12"/>
  <c r="L106" i="12"/>
  <c r="L111" i="12"/>
  <c r="L121" i="12"/>
  <c r="L127" i="12"/>
  <c r="L133" i="12"/>
  <c r="L138" i="12"/>
  <c r="L159" i="12"/>
  <c r="L178" i="12"/>
  <c r="L183" i="12"/>
  <c r="L189" i="12"/>
  <c r="K149" i="12"/>
  <c r="K154" i="12"/>
  <c r="K165" i="12"/>
  <c r="K169" i="12"/>
  <c r="L173" i="12"/>
  <c r="K184" i="12"/>
  <c r="K197" i="12"/>
  <c r="K67" i="12"/>
  <c r="L72" i="12"/>
  <c r="Q72" i="12" s="1"/>
  <c r="K77" i="12"/>
  <c r="K82" i="12"/>
  <c r="K87" i="12"/>
  <c r="L102" i="12"/>
  <c r="K107" i="12"/>
  <c r="K117" i="12"/>
  <c r="K122" i="12"/>
  <c r="L128" i="12"/>
  <c r="K134" i="12"/>
  <c r="L144" i="12"/>
  <c r="L149" i="12"/>
  <c r="L154" i="12"/>
  <c r="L165" i="12"/>
  <c r="L169" i="12"/>
  <c r="L179" i="12"/>
  <c r="L184" i="12"/>
  <c r="L197" i="12"/>
  <c r="K63" i="12"/>
  <c r="L67" i="12"/>
  <c r="L77" i="12"/>
  <c r="L82" i="12"/>
  <c r="L87" i="12"/>
  <c r="L92" i="12"/>
  <c r="L107" i="12"/>
  <c r="L112" i="12"/>
  <c r="L117" i="12"/>
  <c r="L122" i="12"/>
  <c r="L134" i="12"/>
  <c r="K139" i="12"/>
  <c r="L160" i="12"/>
  <c r="L190" i="12"/>
  <c r="K198" i="12"/>
  <c r="M199" i="12"/>
  <c r="L19" i="12"/>
  <c r="Q19" i="12" s="1"/>
  <c r="L23" i="12"/>
  <c r="P23" i="12" s="1"/>
  <c r="L27" i="12"/>
  <c r="P27" i="12" s="1"/>
  <c r="L31" i="12"/>
  <c r="P31" i="12" s="1"/>
  <c r="L35" i="12"/>
  <c r="P35" i="12" s="1"/>
  <c r="L39" i="12"/>
  <c r="P39" i="12" s="1"/>
  <c r="L43" i="12"/>
  <c r="Q43" i="12" s="1"/>
  <c r="L47" i="12"/>
  <c r="P47" i="12" s="1"/>
  <c r="L51" i="12"/>
  <c r="P51" i="12" s="1"/>
  <c r="L55" i="12"/>
  <c r="Q55" i="12" s="1"/>
  <c r="L59" i="12"/>
  <c r="P59" i="12" s="1"/>
  <c r="K68" i="12"/>
  <c r="K73" i="12"/>
  <c r="K78" i="12"/>
  <c r="L83" i="12"/>
  <c r="K88" i="12"/>
  <c r="L103" i="12"/>
  <c r="Q103" i="12" s="1"/>
  <c r="K118" i="12"/>
  <c r="K123" i="12"/>
  <c r="L145" i="12"/>
  <c r="L150" i="12"/>
  <c r="L155" i="12"/>
  <c r="L161" i="12"/>
  <c r="K166" i="12"/>
  <c r="K170" i="12"/>
  <c r="L180" i="12"/>
  <c r="K185" i="12"/>
  <c r="K199" i="12"/>
  <c r="N201" i="12"/>
  <c r="N197" i="12"/>
  <c r="M192" i="12"/>
  <c r="M197" i="12"/>
  <c r="N192" i="12"/>
  <c r="M198" i="12"/>
  <c r="M193" i="12"/>
  <c r="N198" i="12"/>
  <c r="N183" i="12"/>
  <c r="M188" i="12"/>
  <c r="N194" i="12"/>
  <c r="N188" i="12"/>
  <c r="M69" i="12"/>
  <c r="M73" i="12"/>
  <c r="M77" i="12"/>
  <c r="M81" i="12"/>
  <c r="M94" i="12"/>
  <c r="M117" i="12"/>
  <c r="M121" i="12"/>
  <c r="M131" i="12"/>
  <c r="M135" i="12"/>
  <c r="M139" i="12"/>
  <c r="M149" i="12"/>
  <c r="M153" i="12"/>
  <c r="M194" i="12"/>
  <c r="M70" i="12"/>
  <c r="M74" i="12"/>
  <c r="M78" i="12"/>
  <c r="M82" i="12"/>
  <c r="M118" i="12"/>
  <c r="M122" i="12"/>
  <c r="M127" i="12"/>
  <c r="M132" i="12"/>
  <c r="M136" i="12"/>
  <c r="M150" i="12"/>
  <c r="M154" i="12"/>
  <c r="M190" i="12"/>
  <c r="M200" i="12"/>
  <c r="M67" i="12"/>
  <c r="M83" i="12"/>
  <c r="M87" i="12"/>
  <c r="M91" i="12"/>
  <c r="M101" i="12"/>
  <c r="M105" i="12"/>
  <c r="M128" i="12"/>
  <c r="M182" i="12"/>
  <c r="M186" i="12"/>
  <c r="M191" i="12"/>
  <c r="M196" i="12"/>
  <c r="M71" i="12"/>
  <c r="M75" i="12"/>
  <c r="M79" i="12"/>
  <c r="M115" i="12"/>
  <c r="M119" i="12"/>
  <c r="M123" i="12"/>
  <c r="M133" i="12"/>
  <c r="M137" i="12"/>
  <c r="M147" i="12"/>
  <c r="M151" i="12"/>
  <c r="M155" i="12"/>
  <c r="M160" i="12"/>
  <c r="M178" i="12"/>
  <c r="M60" i="12"/>
  <c r="M64" i="12"/>
  <c r="P64" i="12" s="1"/>
  <c r="M68" i="12"/>
  <c r="M84" i="12"/>
  <c r="Q84" i="12" s="1"/>
  <c r="M88" i="12"/>
  <c r="M102" i="12"/>
  <c r="M106" i="12"/>
  <c r="M124" i="12"/>
  <c r="M161" i="12"/>
  <c r="M179" i="12"/>
  <c r="M183" i="12"/>
  <c r="M187" i="12"/>
  <c r="K93" i="12"/>
  <c r="K97" i="12"/>
  <c r="K112" i="12"/>
  <c r="K127" i="12"/>
  <c r="K131" i="12"/>
  <c r="K142" i="12"/>
  <c r="K146" i="12"/>
  <c r="K157" i="12"/>
  <c r="K161" i="12"/>
  <c r="K176" i="12"/>
  <c r="K191" i="12"/>
  <c r="K195" i="12"/>
  <c r="K124" i="12"/>
  <c r="K188" i="12"/>
  <c r="K83" i="12"/>
  <c r="K94" i="12"/>
  <c r="K98" i="12"/>
  <c r="K109" i="12"/>
  <c r="K113" i="12"/>
  <c r="K128" i="12"/>
  <c r="K143" i="12"/>
  <c r="K147" i="12"/>
  <c r="K158" i="12"/>
  <c r="K162" i="12"/>
  <c r="K173" i="12"/>
  <c r="K177" i="12"/>
  <c r="K192" i="12"/>
  <c r="K200" i="12"/>
  <c r="K140" i="12"/>
  <c r="K95" i="12"/>
  <c r="K99" i="12"/>
  <c r="K110" i="12"/>
  <c r="K114" i="12"/>
  <c r="K125" i="12"/>
  <c r="K129" i="12"/>
  <c r="K144" i="12"/>
  <c r="K159" i="12"/>
  <c r="K163" i="12"/>
  <c r="K174" i="12"/>
  <c r="K178" i="12"/>
  <c r="K189" i="12"/>
  <c r="K193" i="12"/>
  <c r="K92" i="12"/>
  <c r="K156" i="12"/>
  <c r="K96" i="12"/>
  <c r="K111" i="12"/>
  <c r="K115" i="12"/>
  <c r="K126" i="12"/>
  <c r="K130" i="12"/>
  <c r="K141" i="12"/>
  <c r="K145" i="12"/>
  <c r="K160" i="12"/>
  <c r="K175" i="12"/>
  <c r="K179" i="12"/>
  <c r="K190" i="12"/>
  <c r="P4" i="10"/>
  <c r="P2" i="10"/>
  <c r="O29" i="10"/>
  <c r="P85" i="10"/>
  <c r="P115" i="10"/>
  <c r="P105" i="10"/>
  <c r="O129" i="10"/>
  <c r="O172" i="10"/>
  <c r="O140" i="10"/>
  <c r="O45" i="10"/>
  <c r="P73" i="10"/>
  <c r="P83" i="10"/>
  <c r="P180" i="10"/>
  <c r="P89" i="10"/>
  <c r="P184" i="10"/>
  <c r="P5" i="10"/>
  <c r="P69" i="10"/>
  <c r="P99" i="10"/>
  <c r="O31" i="10"/>
  <c r="P40" i="10"/>
  <c r="P131" i="10"/>
  <c r="O190" i="10"/>
  <c r="O15" i="10"/>
  <c r="P24" i="10"/>
  <c r="O33" i="10"/>
  <c r="P53" i="10"/>
  <c r="P72" i="10"/>
  <c r="P101" i="10"/>
  <c r="P121" i="10"/>
  <c r="P149" i="10"/>
  <c r="P164" i="10"/>
  <c r="P179" i="10"/>
  <c r="O193" i="10"/>
  <c r="P3" i="10"/>
  <c r="P21" i="10"/>
  <c r="P67" i="10"/>
  <c r="P116" i="10"/>
  <c r="P196" i="10"/>
  <c r="O42" i="10"/>
  <c r="P100" i="10"/>
  <c r="P120" i="10"/>
  <c r="P148" i="10"/>
  <c r="P37" i="10"/>
  <c r="P84" i="10"/>
  <c r="P104" i="10"/>
  <c r="O139" i="10"/>
  <c r="P201" i="10"/>
  <c r="O21" i="10"/>
  <c r="O13" i="10"/>
  <c r="P68" i="10"/>
  <c r="P88" i="10"/>
  <c r="P117" i="10"/>
  <c r="O144" i="10"/>
  <c r="O188" i="10"/>
  <c r="P51" i="10"/>
  <c r="O60" i="10"/>
  <c r="O80" i="10"/>
  <c r="O109" i="10"/>
  <c r="P7" i="10"/>
  <c r="O16" i="10"/>
  <c r="P25" i="10"/>
  <c r="P34" i="10"/>
  <c r="O43" i="10"/>
  <c r="O61" i="10"/>
  <c r="O81" i="10"/>
  <c r="O91" i="10"/>
  <c r="P8" i="10"/>
  <c r="O17" i="10"/>
  <c r="O26" i="10"/>
  <c r="P35" i="10"/>
  <c r="O92" i="10"/>
  <c r="O112" i="10"/>
  <c r="P9" i="10"/>
  <c r="P18" i="10"/>
  <c r="O27" i="10"/>
  <c r="P55" i="10"/>
  <c r="O64" i="10"/>
  <c r="O93" i="10"/>
  <c r="O113" i="10"/>
  <c r="O123" i="10"/>
  <c r="P168" i="10"/>
  <c r="O10" i="10"/>
  <c r="P19" i="10"/>
  <c r="O47" i="10"/>
  <c r="P56" i="10"/>
  <c r="O65" i="10"/>
  <c r="O75" i="10"/>
  <c r="O124" i="10"/>
  <c r="P169" i="10"/>
  <c r="O11" i="10"/>
  <c r="P39" i="10"/>
  <c r="O48" i="10"/>
  <c r="P57" i="10"/>
  <c r="O76" i="10"/>
  <c r="O96" i="10"/>
  <c r="O49" i="10"/>
  <c r="O58" i="10"/>
  <c r="O77" i="10"/>
  <c r="O97" i="10"/>
  <c r="O107" i="10"/>
  <c r="P23" i="10"/>
  <c r="O32" i="10"/>
  <c r="P41" i="10"/>
  <c r="P50" i="10"/>
  <c r="O59" i="10"/>
  <c r="O108" i="10"/>
  <c r="O160" i="10"/>
  <c r="O173" i="10"/>
  <c r="P109" i="10"/>
  <c r="P173" i="10"/>
  <c r="O201" i="10"/>
  <c r="O169" i="10"/>
  <c r="O105" i="10"/>
  <c r="O73" i="10"/>
  <c r="O57" i="10"/>
  <c r="P129" i="10"/>
  <c r="P81" i="10"/>
  <c r="P65" i="10"/>
  <c r="O117" i="10"/>
  <c r="O37" i="10"/>
  <c r="O121" i="10"/>
  <c r="O9" i="10"/>
  <c r="P193" i="10"/>
  <c r="P97" i="10"/>
  <c r="P49" i="10"/>
  <c r="P33" i="10"/>
  <c r="P17" i="10"/>
  <c r="O89" i="10"/>
  <c r="O41" i="10"/>
  <c r="O25" i="10"/>
  <c r="P113" i="10"/>
  <c r="O184" i="10"/>
  <c r="O168" i="10"/>
  <c r="O120" i="10"/>
  <c r="O104" i="10"/>
  <c r="O88" i="10"/>
  <c r="O72" i="10"/>
  <c r="O56" i="10"/>
  <c r="O40" i="10"/>
  <c r="O24" i="10"/>
  <c r="O8" i="10"/>
  <c r="P160" i="10"/>
  <c r="P144" i="10"/>
  <c r="P112" i="10"/>
  <c r="P96" i="10"/>
  <c r="P80" i="10"/>
  <c r="P64" i="10"/>
  <c r="P48" i="10"/>
  <c r="P32" i="10"/>
  <c r="P16" i="10"/>
  <c r="O55" i="10"/>
  <c r="O39" i="10"/>
  <c r="O23" i="10"/>
  <c r="O7" i="10"/>
  <c r="P47" i="10"/>
  <c r="P31" i="10"/>
  <c r="P15" i="10"/>
  <c r="P190" i="10"/>
  <c r="O149" i="10"/>
  <c r="O101" i="10"/>
  <c r="O85" i="10"/>
  <c r="O69" i="10"/>
  <c r="O53" i="10"/>
  <c r="O5" i="10"/>
  <c r="P93" i="10"/>
  <c r="P77" i="10"/>
  <c r="P61" i="10"/>
  <c r="P45" i="10"/>
  <c r="P29" i="10"/>
  <c r="P13" i="10"/>
  <c r="O196" i="10"/>
  <c r="O180" i="10"/>
  <c r="O164" i="10"/>
  <c r="O148" i="10"/>
  <c r="O116" i="10"/>
  <c r="O100" i="10"/>
  <c r="O84" i="10"/>
  <c r="O68" i="10"/>
  <c r="O4" i="10"/>
  <c r="P188" i="10"/>
  <c r="P172" i="10"/>
  <c r="P140" i="10"/>
  <c r="P124" i="10"/>
  <c r="P108" i="10"/>
  <c r="P92" i="10"/>
  <c r="P76" i="10"/>
  <c r="P60" i="10"/>
  <c r="O179" i="10"/>
  <c r="O131" i="10"/>
  <c r="O115" i="10"/>
  <c r="O99" i="10"/>
  <c r="O83" i="10"/>
  <c r="O67" i="10"/>
  <c r="O51" i="10"/>
  <c r="O35" i="10"/>
  <c r="O19" i="10"/>
  <c r="O3" i="10"/>
  <c r="P139" i="10"/>
  <c r="P123" i="10"/>
  <c r="P107" i="10"/>
  <c r="P91" i="10"/>
  <c r="P75" i="10"/>
  <c r="P59" i="10"/>
  <c r="P43" i="10"/>
  <c r="P27" i="10"/>
  <c r="P11" i="10"/>
  <c r="O50" i="10"/>
  <c r="O34" i="10"/>
  <c r="O18" i="10"/>
  <c r="O2" i="10"/>
  <c r="P58" i="10"/>
  <c r="P42" i="10"/>
  <c r="P26" i="10"/>
  <c r="P10" i="10"/>
  <c r="K189" i="10"/>
  <c r="K199" i="10"/>
  <c r="K141" i="10"/>
  <c r="K151" i="10"/>
  <c r="K161" i="10"/>
  <c r="K171" i="10"/>
  <c r="K200" i="10"/>
  <c r="K132" i="10"/>
  <c r="K152" i="10"/>
  <c r="K181" i="10"/>
  <c r="K191" i="10"/>
  <c r="K133" i="10"/>
  <c r="K143" i="10"/>
  <c r="K153" i="10"/>
  <c r="K163" i="10"/>
  <c r="K182" i="10"/>
  <c r="K192" i="10"/>
  <c r="K125" i="10"/>
  <c r="K135" i="10"/>
  <c r="K145" i="10"/>
  <c r="K155" i="10"/>
  <c r="K174" i="10"/>
  <c r="K136" i="10"/>
  <c r="K165" i="10"/>
  <c r="K175" i="10"/>
  <c r="K185" i="10"/>
  <c r="K194" i="10"/>
  <c r="K126" i="10"/>
  <c r="K146" i="10"/>
  <c r="K156" i="10"/>
  <c r="K176" i="10"/>
  <c r="K127" i="10"/>
  <c r="K137" i="10"/>
  <c r="K147" i="10"/>
  <c r="K166" i="10"/>
  <c r="K186" i="10"/>
  <c r="K195" i="10"/>
  <c r="K128" i="10"/>
  <c r="K157" i="10"/>
  <c r="K167" i="10"/>
  <c r="K177" i="10"/>
  <c r="L12" i="10"/>
  <c r="O12" i="10" s="1"/>
  <c r="L20" i="10"/>
  <c r="O20" i="10" s="1"/>
  <c r="L28" i="10"/>
  <c r="O28" i="10" s="1"/>
  <c r="L36" i="10"/>
  <c r="O36" i="10" s="1"/>
  <c r="L44" i="10"/>
  <c r="O44" i="10" s="1"/>
  <c r="L52" i="10"/>
  <c r="P52" i="10" s="1"/>
  <c r="L187" i="10"/>
  <c r="O187" i="10" s="1"/>
  <c r="L195" i="10"/>
  <c r="L6" i="10"/>
  <c r="O6" i="10" s="1"/>
  <c r="L14" i="10"/>
  <c r="O14" i="10" s="1"/>
  <c r="L22" i="10"/>
  <c r="O22" i="10" s="1"/>
  <c r="L30" i="10"/>
  <c r="O30" i="10" s="1"/>
  <c r="L38" i="10"/>
  <c r="O38" i="10" s="1"/>
  <c r="L46" i="10"/>
  <c r="P46" i="10" s="1"/>
  <c r="L54" i="10"/>
  <c r="P54" i="10" s="1"/>
  <c r="L189" i="10"/>
  <c r="L197" i="10"/>
  <c r="O197" i="10" s="1"/>
  <c r="L62" i="10"/>
  <c r="O62" i="10" s="1"/>
  <c r="L70" i="10"/>
  <c r="P70" i="10" s="1"/>
  <c r="L78" i="10"/>
  <c r="O78" i="10" s="1"/>
  <c r="L86" i="10"/>
  <c r="P86" i="10" s="1"/>
  <c r="L94" i="10"/>
  <c r="O94" i="10" s="1"/>
  <c r="L102" i="10"/>
  <c r="P102" i="10" s="1"/>
  <c r="L110" i="10"/>
  <c r="O110" i="10" s="1"/>
  <c r="L118" i="10"/>
  <c r="P118" i="10" s="1"/>
  <c r="L126" i="10"/>
  <c r="L134" i="10"/>
  <c r="P134" i="10" s="1"/>
  <c r="L142" i="10"/>
  <c r="O142" i="10" s="1"/>
  <c r="L150" i="10"/>
  <c r="P150" i="10" s="1"/>
  <c r="L158" i="10"/>
  <c r="O158" i="10" s="1"/>
  <c r="L166" i="10"/>
  <c r="L174" i="10"/>
  <c r="L182" i="10"/>
  <c r="L198" i="10"/>
  <c r="P198" i="10" s="1"/>
  <c r="L63" i="10"/>
  <c r="O63" i="10" s="1"/>
  <c r="L71" i="10"/>
  <c r="P71" i="10" s="1"/>
  <c r="L79" i="10"/>
  <c r="P79" i="10" s="1"/>
  <c r="L87" i="10"/>
  <c r="O87" i="10" s="1"/>
  <c r="L95" i="10"/>
  <c r="P95" i="10" s="1"/>
  <c r="L103" i="10"/>
  <c r="O103" i="10" s="1"/>
  <c r="L111" i="10"/>
  <c r="P111" i="10" s="1"/>
  <c r="L119" i="10"/>
  <c r="O119" i="10" s="1"/>
  <c r="L127" i="10"/>
  <c r="L135" i="10"/>
  <c r="L143" i="10"/>
  <c r="L151" i="10"/>
  <c r="L159" i="10"/>
  <c r="P159" i="10" s="1"/>
  <c r="L167" i="10"/>
  <c r="L175" i="10"/>
  <c r="L183" i="10"/>
  <c r="P183" i="10" s="1"/>
  <c r="L66" i="10"/>
  <c r="P66" i="10" s="1"/>
  <c r="L74" i="10"/>
  <c r="P74" i="10" s="1"/>
  <c r="L82" i="10"/>
  <c r="P82" i="10" s="1"/>
  <c r="L90" i="10"/>
  <c r="O90" i="10" s="1"/>
  <c r="L98" i="10"/>
  <c r="P98" i="10" s="1"/>
  <c r="L106" i="10"/>
  <c r="O106" i="10" s="1"/>
  <c r="L114" i="10"/>
  <c r="P114" i="10" s="1"/>
  <c r="L122" i="10"/>
  <c r="P122" i="10" s="1"/>
  <c r="L130" i="10"/>
  <c r="O130" i="10" s="1"/>
  <c r="L138" i="10"/>
  <c r="O138" i="10" s="1"/>
  <c r="L146" i="10"/>
  <c r="L154" i="10"/>
  <c r="P154" i="10" s="1"/>
  <c r="L162" i="10"/>
  <c r="O162" i="10" s="1"/>
  <c r="L170" i="10"/>
  <c r="O170" i="10" s="1"/>
  <c r="L178" i="10"/>
  <c r="P178" i="10" s="1"/>
  <c r="O149" i="8"/>
  <c r="O72" i="8"/>
  <c r="O88" i="8"/>
  <c r="O104" i="8"/>
  <c r="O120" i="8"/>
  <c r="N12" i="8"/>
  <c r="N28" i="8"/>
  <c r="N44" i="8"/>
  <c r="N60" i="8"/>
  <c r="N76" i="8"/>
  <c r="O181" i="8"/>
  <c r="O3" i="8"/>
  <c r="O19" i="8"/>
  <c r="O35" i="8"/>
  <c r="O51" i="8"/>
  <c r="O67" i="8"/>
  <c r="O83" i="8"/>
  <c r="O99" i="8"/>
  <c r="O115" i="8"/>
  <c r="O131" i="8"/>
  <c r="N147" i="8"/>
  <c r="N163" i="8"/>
  <c r="N179" i="8"/>
  <c r="O199" i="8"/>
  <c r="O6" i="8"/>
  <c r="O22" i="8"/>
  <c r="O38" i="8"/>
  <c r="O54" i="8"/>
  <c r="O70" i="8"/>
  <c r="O86" i="8"/>
  <c r="O102" i="8"/>
  <c r="O118" i="8"/>
  <c r="O134" i="8"/>
  <c r="O150" i="8"/>
  <c r="O166" i="8"/>
  <c r="O182" i="8"/>
  <c r="N92" i="8"/>
  <c r="N108" i="8"/>
  <c r="N124" i="8"/>
  <c r="N140" i="8"/>
  <c r="N156" i="8"/>
  <c r="N172" i="8"/>
  <c r="N188" i="8"/>
  <c r="O9" i="8"/>
  <c r="O25" i="8"/>
  <c r="O41" i="8"/>
  <c r="O57" i="8"/>
  <c r="O73" i="8"/>
  <c r="O89" i="8"/>
  <c r="O105" i="8"/>
  <c r="O121" i="8"/>
  <c r="O137" i="8"/>
  <c r="O194" i="8"/>
  <c r="N17" i="8"/>
  <c r="N33" i="8"/>
  <c r="N49" i="8"/>
  <c r="N65" i="8"/>
  <c r="N81" i="8"/>
  <c r="N97" i="8"/>
  <c r="O198" i="8"/>
  <c r="O7" i="8"/>
  <c r="O23" i="8"/>
  <c r="O39" i="8"/>
  <c r="O55" i="8"/>
  <c r="O71" i="8"/>
  <c r="O87" i="8"/>
  <c r="O103" i="8"/>
  <c r="O119" i="8"/>
  <c r="O135" i="8"/>
  <c r="O167" i="8"/>
  <c r="O183" i="8"/>
  <c r="O153" i="8"/>
  <c r="O169" i="8"/>
  <c r="O185" i="8"/>
  <c r="N15" i="8"/>
  <c r="N31" i="8"/>
  <c r="N47" i="8"/>
  <c r="N63" i="8"/>
  <c r="N79" i="8"/>
  <c r="N95" i="8"/>
  <c r="O151" i="8"/>
  <c r="N113" i="8"/>
  <c r="O136" i="8"/>
  <c r="O152" i="8"/>
  <c r="O168" i="8"/>
  <c r="O184" i="8"/>
  <c r="O2" i="8"/>
  <c r="N14" i="8"/>
  <c r="N30" i="8"/>
  <c r="N46" i="8"/>
  <c r="N62" i="8"/>
  <c r="N78" i="8"/>
  <c r="N94" i="8"/>
  <c r="O197" i="8"/>
  <c r="N110" i="8"/>
  <c r="N126" i="8"/>
  <c r="N142" i="8"/>
  <c r="N158" i="8"/>
  <c r="N174" i="8"/>
  <c r="N111" i="8"/>
  <c r="N127" i="8"/>
  <c r="N143" i="8"/>
  <c r="N159" i="8"/>
  <c r="N175" i="8"/>
  <c r="N192" i="8"/>
  <c r="O18" i="8"/>
  <c r="O34" i="8"/>
  <c r="O50" i="8"/>
  <c r="O66" i="8"/>
  <c r="O82" i="8"/>
  <c r="O98" i="8"/>
  <c r="O114" i="8"/>
  <c r="O130" i="8"/>
  <c r="O146" i="8"/>
  <c r="O162" i="8"/>
  <c r="O178" i="8"/>
  <c r="O196" i="8"/>
  <c r="N16" i="8"/>
  <c r="N32" i="8"/>
  <c r="N48" i="8"/>
  <c r="N64" i="8"/>
  <c r="N80" i="8"/>
  <c r="N96" i="8"/>
  <c r="N112" i="8"/>
  <c r="N128" i="8"/>
  <c r="N144" i="8"/>
  <c r="N160" i="8"/>
  <c r="N13" i="8"/>
  <c r="N29" i="8"/>
  <c r="N45" i="8"/>
  <c r="N61" i="8"/>
  <c r="N77" i="8"/>
  <c r="N93" i="8"/>
  <c r="N109" i="8"/>
  <c r="N125" i="8"/>
  <c r="N141" i="8"/>
  <c r="N157" i="8"/>
  <c r="N190" i="8"/>
  <c r="N129" i="8"/>
  <c r="N145" i="8"/>
  <c r="O200" i="8"/>
  <c r="N161" i="8"/>
  <c r="N195" i="8"/>
  <c r="N10" i="8"/>
  <c r="N26" i="8"/>
  <c r="N42" i="8"/>
  <c r="N58" i="8"/>
  <c r="N74" i="8"/>
  <c r="N90" i="8"/>
  <c r="N106" i="8"/>
  <c r="N122" i="8"/>
  <c r="N138" i="8"/>
  <c r="N154" i="8"/>
  <c r="N170" i="8"/>
  <c r="N186" i="8"/>
  <c r="O11" i="8"/>
  <c r="O27" i="8"/>
  <c r="O43" i="8"/>
  <c r="O59" i="8"/>
  <c r="O75" i="8"/>
  <c r="O91" i="8"/>
  <c r="O107" i="8"/>
  <c r="O123" i="8"/>
  <c r="O139" i="8"/>
  <c r="O155" i="8"/>
  <c r="O171" i="8"/>
  <c r="O187" i="8"/>
  <c r="N173" i="8"/>
  <c r="N189" i="8"/>
  <c r="N176" i="8"/>
  <c r="N193" i="8"/>
  <c r="N177" i="8"/>
  <c r="N187" i="8"/>
  <c r="O179" i="8"/>
  <c r="O163" i="8"/>
  <c r="N171" i="8"/>
  <c r="N155" i="8"/>
  <c r="N139" i="8"/>
  <c r="N123" i="8"/>
  <c r="N107" i="8"/>
  <c r="N91" i="8"/>
  <c r="N75" i="8"/>
  <c r="N59" i="8"/>
  <c r="N43" i="8"/>
  <c r="N27" i="8"/>
  <c r="N11" i="8"/>
  <c r="O195" i="8"/>
  <c r="O147" i="8"/>
  <c r="N185" i="8"/>
  <c r="N169" i="8"/>
  <c r="N153" i="8"/>
  <c r="N137" i="8"/>
  <c r="N121" i="8"/>
  <c r="N105" i="8"/>
  <c r="N89" i="8"/>
  <c r="N73" i="8"/>
  <c r="N57" i="8"/>
  <c r="N41" i="8"/>
  <c r="N25" i="8"/>
  <c r="N9" i="8"/>
  <c r="O193" i="8"/>
  <c r="O177" i="8"/>
  <c r="O161" i="8"/>
  <c r="O145" i="8"/>
  <c r="O129" i="8"/>
  <c r="O113" i="8"/>
  <c r="O97" i="8"/>
  <c r="O81" i="8"/>
  <c r="O65" i="8"/>
  <c r="O49" i="8"/>
  <c r="O33" i="8"/>
  <c r="O17" i="8"/>
  <c r="N200" i="8"/>
  <c r="N184" i="8"/>
  <c r="N168" i="8"/>
  <c r="N152" i="8"/>
  <c r="N136" i="8"/>
  <c r="N120" i="8"/>
  <c r="N104" i="8"/>
  <c r="N88" i="8"/>
  <c r="N72" i="8"/>
  <c r="N56" i="8"/>
  <c r="N40" i="8"/>
  <c r="N24" i="8"/>
  <c r="N8" i="8"/>
  <c r="O192" i="8"/>
  <c r="O176" i="8"/>
  <c r="O160" i="8"/>
  <c r="O144" i="8"/>
  <c r="O128" i="8"/>
  <c r="O112" i="8"/>
  <c r="O96" i="8"/>
  <c r="O80" i="8"/>
  <c r="O64" i="8"/>
  <c r="O48" i="8"/>
  <c r="O32" i="8"/>
  <c r="O16" i="8"/>
  <c r="N199" i="8"/>
  <c r="N183" i="8"/>
  <c r="N167" i="8"/>
  <c r="N151" i="8"/>
  <c r="N135" i="8"/>
  <c r="N119" i="8"/>
  <c r="N103" i="8"/>
  <c r="N87" i="8"/>
  <c r="N71" i="8"/>
  <c r="N55" i="8"/>
  <c r="N39" i="8"/>
  <c r="N23" i="8"/>
  <c r="N7" i="8"/>
  <c r="O175" i="8"/>
  <c r="O159" i="8"/>
  <c r="O143" i="8"/>
  <c r="O127" i="8"/>
  <c r="O111" i="8"/>
  <c r="O95" i="8"/>
  <c r="O79" i="8"/>
  <c r="O63" i="8"/>
  <c r="O47" i="8"/>
  <c r="O31" i="8"/>
  <c r="O15" i="8"/>
  <c r="N198" i="8"/>
  <c r="N182" i="8"/>
  <c r="N166" i="8"/>
  <c r="N150" i="8"/>
  <c r="N134" i="8"/>
  <c r="N118" i="8"/>
  <c r="N102" i="8"/>
  <c r="N86" i="8"/>
  <c r="N70" i="8"/>
  <c r="N54" i="8"/>
  <c r="N38" i="8"/>
  <c r="N22" i="8"/>
  <c r="N6" i="8"/>
  <c r="O190" i="8"/>
  <c r="O174" i="8"/>
  <c r="O158" i="8"/>
  <c r="O142" i="8"/>
  <c r="O126" i="8"/>
  <c r="O110" i="8"/>
  <c r="O94" i="8"/>
  <c r="O78" i="8"/>
  <c r="O62" i="8"/>
  <c r="O46" i="8"/>
  <c r="O30" i="8"/>
  <c r="O14" i="8"/>
  <c r="N197" i="8"/>
  <c r="N181" i="8"/>
  <c r="N165" i="8"/>
  <c r="N149" i="8"/>
  <c r="N133" i="8"/>
  <c r="N117" i="8"/>
  <c r="N101" i="8"/>
  <c r="N85" i="8"/>
  <c r="N69" i="8"/>
  <c r="N53" i="8"/>
  <c r="N37" i="8"/>
  <c r="N21" i="8"/>
  <c r="N5" i="8"/>
  <c r="O189" i="8"/>
  <c r="O173" i="8"/>
  <c r="O157" i="8"/>
  <c r="O141" i="8"/>
  <c r="O125" i="8"/>
  <c r="O109" i="8"/>
  <c r="O93" i="8"/>
  <c r="O77" i="8"/>
  <c r="O61" i="8"/>
  <c r="O45" i="8"/>
  <c r="O29" i="8"/>
  <c r="O13" i="8"/>
  <c r="N196" i="8"/>
  <c r="N180" i="8"/>
  <c r="N164" i="8"/>
  <c r="N148" i="8"/>
  <c r="N132" i="8"/>
  <c r="N116" i="8"/>
  <c r="N100" i="8"/>
  <c r="N84" i="8"/>
  <c r="N68" i="8"/>
  <c r="N52" i="8"/>
  <c r="N36" i="8"/>
  <c r="N20" i="8"/>
  <c r="N4" i="8"/>
  <c r="O188" i="8"/>
  <c r="O172" i="8"/>
  <c r="O156" i="8"/>
  <c r="O140" i="8"/>
  <c r="O124" i="8"/>
  <c r="O108" i="8"/>
  <c r="O92" i="8"/>
  <c r="O76" i="8"/>
  <c r="O60" i="8"/>
  <c r="O44" i="8"/>
  <c r="O28" i="8"/>
  <c r="O12" i="8"/>
  <c r="N131" i="8"/>
  <c r="N115" i="8"/>
  <c r="N99" i="8"/>
  <c r="N83" i="8"/>
  <c r="N67" i="8"/>
  <c r="N51" i="8"/>
  <c r="N35" i="8"/>
  <c r="N19" i="8"/>
  <c r="N3" i="8"/>
  <c r="N194" i="8"/>
  <c r="N178" i="8"/>
  <c r="N162" i="8"/>
  <c r="N146" i="8"/>
  <c r="N130" i="8"/>
  <c r="N114" i="8"/>
  <c r="N98" i="8"/>
  <c r="N82" i="8"/>
  <c r="N66" i="8"/>
  <c r="N50" i="8"/>
  <c r="N34" i="8"/>
  <c r="N18" i="8"/>
  <c r="N2" i="8"/>
  <c r="O186" i="8"/>
  <c r="O170" i="8"/>
  <c r="O154" i="8"/>
  <c r="O138" i="8"/>
  <c r="O122" i="8"/>
  <c r="O106" i="8"/>
  <c r="O90" i="8"/>
  <c r="O74" i="8"/>
  <c r="O58" i="8"/>
  <c r="O42" i="8"/>
  <c r="O26" i="8"/>
  <c r="O10" i="8"/>
  <c r="K201" i="8"/>
  <c r="K191" i="8"/>
  <c r="N194" i="6"/>
  <c r="N114" i="6"/>
  <c r="M194" i="6"/>
  <c r="M114" i="6"/>
  <c r="K90" i="6"/>
  <c r="K98" i="6"/>
  <c r="K106" i="6"/>
  <c r="K122" i="6"/>
  <c r="K3" i="6"/>
  <c r="K11" i="6"/>
  <c r="K19" i="6"/>
  <c r="K27" i="6"/>
  <c r="K35" i="6"/>
  <c r="K43" i="6"/>
  <c r="K51" i="6"/>
  <c r="K59" i="6"/>
  <c r="K67" i="6"/>
  <c r="K75" i="6"/>
  <c r="K83" i="6"/>
  <c r="K91" i="6"/>
  <c r="K99" i="6"/>
  <c r="K107" i="6"/>
  <c r="K115" i="6"/>
  <c r="K123" i="6"/>
  <c r="K131" i="6"/>
  <c r="K139" i="6"/>
  <c r="K147" i="6"/>
  <c r="K155" i="6"/>
  <c r="K163" i="6"/>
  <c r="K171" i="6"/>
  <c r="K179" i="6"/>
  <c r="K187" i="6"/>
  <c r="K195" i="6"/>
  <c r="K18" i="6"/>
  <c r="K146" i="6"/>
  <c r="K4" i="6"/>
  <c r="K12" i="6"/>
  <c r="K20" i="6"/>
  <c r="K28" i="6"/>
  <c r="K36" i="6"/>
  <c r="K44" i="6"/>
  <c r="K52" i="6"/>
  <c r="K60" i="6"/>
  <c r="K68" i="6"/>
  <c r="K76" i="6"/>
  <c r="K84" i="6"/>
  <c r="K92" i="6"/>
  <c r="K100" i="6"/>
  <c r="K108" i="6"/>
  <c r="K116" i="6"/>
  <c r="K124" i="6"/>
  <c r="K132" i="6"/>
  <c r="K140" i="6"/>
  <c r="K148" i="6"/>
  <c r="K156" i="6"/>
  <c r="K164" i="6"/>
  <c r="K172" i="6"/>
  <c r="K180" i="6"/>
  <c r="K188" i="6"/>
  <c r="K196" i="6"/>
  <c r="K66" i="6"/>
  <c r="K162" i="6"/>
  <c r="K130" i="6"/>
  <c r="K5" i="6"/>
  <c r="K13" i="6"/>
  <c r="K21" i="6"/>
  <c r="K29" i="6"/>
  <c r="K37" i="6"/>
  <c r="K45" i="6"/>
  <c r="K53" i="6"/>
  <c r="K61" i="6"/>
  <c r="K69" i="6"/>
  <c r="K77" i="6"/>
  <c r="K85" i="6"/>
  <c r="K93" i="6"/>
  <c r="K101" i="6"/>
  <c r="K109" i="6"/>
  <c r="K117" i="6"/>
  <c r="K125" i="6"/>
  <c r="K133" i="6"/>
  <c r="K141" i="6"/>
  <c r="K149" i="6"/>
  <c r="K157" i="6"/>
  <c r="K165" i="6"/>
  <c r="K173" i="6"/>
  <c r="K181" i="6"/>
  <c r="K189" i="6"/>
  <c r="K197" i="6"/>
  <c r="K6" i="6"/>
  <c r="K14" i="6"/>
  <c r="K22" i="6"/>
  <c r="K30" i="6"/>
  <c r="K38" i="6"/>
  <c r="K46" i="6"/>
  <c r="K54" i="6"/>
  <c r="K62" i="6"/>
  <c r="K70" i="6"/>
  <c r="K78" i="6"/>
  <c r="K86" i="6"/>
  <c r="K94" i="6"/>
  <c r="K102" i="6"/>
  <c r="K110" i="6"/>
  <c r="K118" i="6"/>
  <c r="K126" i="6"/>
  <c r="K134" i="6"/>
  <c r="K142" i="6"/>
  <c r="K150" i="6"/>
  <c r="K158" i="6"/>
  <c r="K166" i="6"/>
  <c r="K174" i="6"/>
  <c r="K182" i="6"/>
  <c r="K190" i="6"/>
  <c r="K198" i="6"/>
  <c r="K34" i="6"/>
  <c r="K82" i="6"/>
  <c r="K154" i="6"/>
  <c r="K50" i="6"/>
  <c r="K186" i="6"/>
  <c r="K7" i="6"/>
  <c r="K15" i="6"/>
  <c r="K23" i="6"/>
  <c r="K31" i="6"/>
  <c r="K39" i="6"/>
  <c r="K47" i="6"/>
  <c r="K55" i="6"/>
  <c r="K63" i="6"/>
  <c r="K71" i="6"/>
  <c r="K79" i="6"/>
  <c r="K87" i="6"/>
  <c r="K95" i="6"/>
  <c r="K103" i="6"/>
  <c r="K111" i="6"/>
  <c r="K119" i="6"/>
  <c r="K127" i="6"/>
  <c r="K135" i="6"/>
  <c r="K143" i="6"/>
  <c r="K151" i="6"/>
  <c r="K159" i="6"/>
  <c r="K167" i="6"/>
  <c r="K175" i="6"/>
  <c r="K183" i="6"/>
  <c r="K191" i="6"/>
  <c r="K199" i="6"/>
  <c r="K26" i="6"/>
  <c r="K138" i="6"/>
  <c r="K8" i="6"/>
  <c r="K16" i="6"/>
  <c r="K24" i="6"/>
  <c r="K32" i="6"/>
  <c r="K40" i="6"/>
  <c r="K48" i="6"/>
  <c r="K56" i="6"/>
  <c r="K64" i="6"/>
  <c r="K72" i="6"/>
  <c r="K80" i="6"/>
  <c r="K88" i="6"/>
  <c r="K96" i="6"/>
  <c r="K104" i="6"/>
  <c r="K112" i="6"/>
  <c r="K120" i="6"/>
  <c r="K128" i="6"/>
  <c r="K136" i="6"/>
  <c r="K144" i="6"/>
  <c r="K152" i="6"/>
  <c r="K160" i="6"/>
  <c r="K168" i="6"/>
  <c r="K176" i="6"/>
  <c r="K184" i="6"/>
  <c r="K192" i="6"/>
  <c r="K200" i="6"/>
  <c r="K10" i="6"/>
  <c r="K74" i="6"/>
  <c r="K170" i="6"/>
  <c r="K58" i="6"/>
  <c r="K178" i="6"/>
  <c r="K2" i="6"/>
  <c r="K9" i="6"/>
  <c r="K17" i="6"/>
  <c r="K25" i="6"/>
  <c r="K33" i="6"/>
  <c r="K41" i="6"/>
  <c r="K49" i="6"/>
  <c r="K57" i="6"/>
  <c r="K65" i="6"/>
  <c r="K73" i="6"/>
  <c r="K81" i="6"/>
  <c r="K89" i="6"/>
  <c r="K97" i="6"/>
  <c r="K105" i="6"/>
  <c r="K113" i="6"/>
  <c r="K121" i="6"/>
  <c r="K129" i="6"/>
  <c r="K137" i="6"/>
  <c r="K145" i="6"/>
  <c r="K153" i="6"/>
  <c r="K161" i="6"/>
  <c r="K169" i="6"/>
  <c r="K177" i="6"/>
  <c r="K185" i="6"/>
  <c r="K193" i="6"/>
  <c r="K201" i="6"/>
  <c r="K42" i="6"/>
  <c r="K201" i="2"/>
  <c r="L201" i="2" s="1"/>
  <c r="K165" i="2"/>
  <c r="L165" i="2" s="1"/>
  <c r="K128" i="2"/>
  <c r="L128" i="2" s="1"/>
  <c r="K86" i="2"/>
  <c r="L86" i="2" s="1"/>
  <c r="K46" i="2"/>
  <c r="L46" i="2" s="1"/>
  <c r="K198" i="2"/>
  <c r="L198" i="2" s="1"/>
  <c r="K161" i="2"/>
  <c r="L161" i="2" s="1"/>
  <c r="K127" i="2"/>
  <c r="L127" i="2" s="1"/>
  <c r="K85" i="2"/>
  <c r="L85" i="2" s="1"/>
  <c r="K45" i="2"/>
  <c r="L45" i="2" s="1"/>
  <c r="K197" i="2"/>
  <c r="L197" i="2" s="1"/>
  <c r="K160" i="2"/>
  <c r="L160" i="2" s="1"/>
  <c r="K126" i="2"/>
  <c r="L126" i="2" s="1"/>
  <c r="K81" i="2"/>
  <c r="L81" i="2" s="1"/>
  <c r="K38" i="2"/>
  <c r="L38" i="2" s="1"/>
  <c r="K193" i="2"/>
  <c r="L193" i="2" s="1"/>
  <c r="K159" i="2"/>
  <c r="L159" i="2" s="1"/>
  <c r="K125" i="2"/>
  <c r="L125" i="2" s="1"/>
  <c r="K80" i="2"/>
  <c r="L80" i="2" s="1"/>
  <c r="K37" i="2"/>
  <c r="L37" i="2" s="1"/>
  <c r="K192" i="2"/>
  <c r="L192" i="2" s="1"/>
  <c r="K158" i="2"/>
  <c r="L158" i="2" s="1"/>
  <c r="K118" i="2"/>
  <c r="L118" i="2" s="1"/>
  <c r="K78" i="2"/>
  <c r="L78" i="2" s="1"/>
  <c r="K33" i="2"/>
  <c r="L33" i="2" s="1"/>
  <c r="K191" i="2"/>
  <c r="L191" i="2" s="1"/>
  <c r="K157" i="2"/>
  <c r="L157" i="2" s="1"/>
  <c r="K117" i="2"/>
  <c r="L117" i="2" s="1"/>
  <c r="K77" i="2"/>
  <c r="L77" i="2" s="1"/>
  <c r="K32" i="2"/>
  <c r="L32" i="2" s="1"/>
  <c r="K190" i="2"/>
  <c r="L190" i="2" s="1"/>
  <c r="K150" i="2"/>
  <c r="L150" i="2" s="1"/>
  <c r="K113" i="2"/>
  <c r="L113" i="2" s="1"/>
  <c r="K70" i="2"/>
  <c r="L70" i="2" s="1"/>
  <c r="K30" i="2"/>
  <c r="L30" i="2" s="1"/>
  <c r="K189" i="2"/>
  <c r="L189" i="2" s="1"/>
  <c r="K149" i="2"/>
  <c r="L149" i="2" s="1"/>
  <c r="K112" i="2"/>
  <c r="L112" i="2" s="1"/>
  <c r="K69" i="2"/>
  <c r="L69" i="2" s="1"/>
  <c r="K29" i="2"/>
  <c r="L29" i="2" s="1"/>
  <c r="K182" i="2"/>
  <c r="L182" i="2" s="1"/>
  <c r="K145" i="2"/>
  <c r="L145" i="2" s="1"/>
  <c r="K110" i="2"/>
  <c r="L110" i="2" s="1"/>
  <c r="K65" i="2"/>
  <c r="L65" i="2" s="1"/>
  <c r="K22" i="2"/>
  <c r="L22" i="2" s="1"/>
  <c r="K181" i="2"/>
  <c r="L181" i="2" s="1"/>
  <c r="K144" i="2"/>
  <c r="L144" i="2" s="1"/>
  <c r="K109" i="2"/>
  <c r="L109" i="2" s="1"/>
  <c r="K64" i="2"/>
  <c r="L64" i="2" s="1"/>
  <c r="K21" i="2"/>
  <c r="L21" i="2" s="1"/>
  <c r="K177" i="2"/>
  <c r="L177" i="2" s="1"/>
  <c r="K143" i="2"/>
  <c r="L143" i="2" s="1"/>
  <c r="K102" i="2"/>
  <c r="L102" i="2" s="1"/>
  <c r="K62" i="2"/>
  <c r="L62" i="2" s="1"/>
  <c r="K17" i="2"/>
  <c r="L17" i="2" s="1"/>
  <c r="K176" i="2"/>
  <c r="L176" i="2" s="1"/>
  <c r="K142" i="2"/>
  <c r="L142" i="2" s="1"/>
  <c r="K101" i="2"/>
  <c r="L101" i="2" s="1"/>
  <c r="K61" i="2"/>
  <c r="L61" i="2" s="1"/>
  <c r="K16" i="2"/>
  <c r="L16" i="2" s="1"/>
  <c r="K175" i="2"/>
  <c r="L175" i="2" s="1"/>
  <c r="K141" i="2"/>
  <c r="L141" i="2" s="1"/>
  <c r="K97" i="2"/>
  <c r="L97" i="2" s="1"/>
  <c r="K54" i="2"/>
  <c r="L54" i="2" s="1"/>
  <c r="K14" i="2"/>
  <c r="L14" i="2" s="1"/>
  <c r="K174" i="2"/>
  <c r="L174" i="2" s="1"/>
  <c r="K134" i="2"/>
  <c r="L134" i="2" s="1"/>
  <c r="K96" i="2"/>
  <c r="L96" i="2" s="1"/>
  <c r="K53" i="2"/>
  <c r="L53" i="2" s="1"/>
  <c r="K13" i="2"/>
  <c r="L13" i="2" s="1"/>
  <c r="K173" i="2"/>
  <c r="L173" i="2" s="1"/>
  <c r="K133" i="2"/>
  <c r="L133" i="2" s="1"/>
  <c r="K94" i="2"/>
  <c r="L94" i="2" s="1"/>
  <c r="K49" i="2"/>
  <c r="L49" i="2" s="1"/>
  <c r="K6" i="2"/>
  <c r="L6" i="2" s="1"/>
  <c r="K166" i="2"/>
  <c r="L166" i="2" s="1"/>
  <c r="K129" i="2"/>
  <c r="L129" i="2" s="1"/>
  <c r="K93" i="2"/>
  <c r="L93" i="2" s="1"/>
  <c r="K48" i="2"/>
  <c r="L48" i="2" s="1"/>
  <c r="K5" i="2"/>
  <c r="L5" i="2" s="1"/>
  <c r="K111" i="2"/>
  <c r="L111" i="2" s="1"/>
  <c r="K95" i="2"/>
  <c r="L95" i="2" s="1"/>
  <c r="K79" i="2"/>
  <c r="L79" i="2" s="1"/>
  <c r="K63" i="2"/>
  <c r="L63" i="2" s="1"/>
  <c r="K47" i="2"/>
  <c r="L47" i="2" s="1"/>
  <c r="K31" i="2"/>
  <c r="L31" i="2" s="1"/>
  <c r="K15" i="2"/>
  <c r="L15" i="2" s="1"/>
  <c r="K188" i="2"/>
  <c r="L188" i="2" s="1"/>
  <c r="K172" i="2"/>
  <c r="L172" i="2" s="1"/>
  <c r="K156" i="2"/>
  <c r="L156" i="2" s="1"/>
  <c r="K140" i="2"/>
  <c r="L140" i="2" s="1"/>
  <c r="K124" i="2"/>
  <c r="L124" i="2" s="1"/>
  <c r="K108" i="2"/>
  <c r="L108" i="2" s="1"/>
  <c r="K92" i="2"/>
  <c r="L92" i="2" s="1"/>
  <c r="K76" i="2"/>
  <c r="L76" i="2" s="1"/>
  <c r="K60" i="2"/>
  <c r="L60" i="2" s="1"/>
  <c r="K44" i="2"/>
  <c r="L44" i="2" s="1"/>
  <c r="K28" i="2"/>
  <c r="L28" i="2" s="1"/>
  <c r="K12" i="2"/>
  <c r="L12" i="2" s="1"/>
  <c r="K187" i="2"/>
  <c r="L187" i="2" s="1"/>
  <c r="K171" i="2"/>
  <c r="L171" i="2" s="1"/>
  <c r="K155" i="2"/>
  <c r="L155" i="2" s="1"/>
  <c r="K139" i="2"/>
  <c r="L139" i="2" s="1"/>
  <c r="K123" i="2"/>
  <c r="L123" i="2" s="1"/>
  <c r="K107" i="2"/>
  <c r="L107" i="2" s="1"/>
  <c r="K91" i="2"/>
  <c r="L91" i="2" s="1"/>
  <c r="K75" i="2"/>
  <c r="L75" i="2" s="1"/>
  <c r="K59" i="2"/>
  <c r="L59" i="2" s="1"/>
  <c r="K43" i="2"/>
  <c r="L43" i="2" s="1"/>
  <c r="K27" i="2"/>
  <c r="L27" i="2" s="1"/>
  <c r="K11" i="2"/>
  <c r="L11" i="2" s="1"/>
  <c r="K186" i="2"/>
  <c r="L186" i="2" s="1"/>
  <c r="K170" i="2"/>
  <c r="L170" i="2" s="1"/>
  <c r="K154" i="2"/>
  <c r="L154" i="2" s="1"/>
  <c r="K138" i="2"/>
  <c r="L138" i="2" s="1"/>
  <c r="K122" i="2"/>
  <c r="L122" i="2" s="1"/>
  <c r="K106" i="2"/>
  <c r="L106" i="2" s="1"/>
  <c r="K90" i="2"/>
  <c r="L90" i="2" s="1"/>
  <c r="K74" i="2"/>
  <c r="L74" i="2" s="1"/>
  <c r="K58" i="2"/>
  <c r="L58" i="2" s="1"/>
  <c r="K42" i="2"/>
  <c r="L42" i="2" s="1"/>
  <c r="K26" i="2"/>
  <c r="L26" i="2" s="1"/>
  <c r="K10" i="2"/>
  <c r="L10" i="2" s="1"/>
  <c r="K185" i="2"/>
  <c r="L185" i="2" s="1"/>
  <c r="K169" i="2"/>
  <c r="L169" i="2" s="1"/>
  <c r="K153" i="2"/>
  <c r="L153" i="2" s="1"/>
  <c r="K137" i="2"/>
  <c r="L137" i="2" s="1"/>
  <c r="K121" i="2"/>
  <c r="L121" i="2" s="1"/>
  <c r="K105" i="2"/>
  <c r="L105" i="2" s="1"/>
  <c r="K89" i="2"/>
  <c r="L89" i="2" s="1"/>
  <c r="K73" i="2"/>
  <c r="L73" i="2" s="1"/>
  <c r="K57" i="2"/>
  <c r="L57" i="2" s="1"/>
  <c r="K41" i="2"/>
  <c r="L41" i="2" s="1"/>
  <c r="K25" i="2"/>
  <c r="L25" i="2" s="1"/>
  <c r="K9" i="2"/>
  <c r="L9" i="2" s="1"/>
  <c r="K200" i="2"/>
  <c r="L200" i="2" s="1"/>
  <c r="K184" i="2"/>
  <c r="L184" i="2" s="1"/>
  <c r="K168" i="2"/>
  <c r="L168" i="2" s="1"/>
  <c r="K152" i="2"/>
  <c r="L152" i="2" s="1"/>
  <c r="K136" i="2"/>
  <c r="L136" i="2" s="1"/>
  <c r="K120" i="2"/>
  <c r="L120" i="2" s="1"/>
  <c r="K104" i="2"/>
  <c r="L104" i="2" s="1"/>
  <c r="K88" i="2"/>
  <c r="L88" i="2" s="1"/>
  <c r="K72" i="2"/>
  <c r="L72" i="2" s="1"/>
  <c r="K56" i="2"/>
  <c r="L56" i="2" s="1"/>
  <c r="K40" i="2"/>
  <c r="L40" i="2" s="1"/>
  <c r="K24" i="2"/>
  <c r="L24" i="2" s="1"/>
  <c r="K8" i="2"/>
  <c r="L8" i="2" s="1"/>
  <c r="K199" i="2"/>
  <c r="L199" i="2" s="1"/>
  <c r="K183" i="2"/>
  <c r="L183" i="2" s="1"/>
  <c r="K167" i="2"/>
  <c r="L167" i="2" s="1"/>
  <c r="K151" i="2"/>
  <c r="L151" i="2" s="1"/>
  <c r="K135" i="2"/>
  <c r="L135" i="2" s="1"/>
  <c r="K119" i="2"/>
  <c r="L119" i="2" s="1"/>
  <c r="K103" i="2"/>
  <c r="L103" i="2" s="1"/>
  <c r="K87" i="2"/>
  <c r="L87" i="2" s="1"/>
  <c r="K71" i="2"/>
  <c r="L71" i="2" s="1"/>
  <c r="K55" i="2"/>
  <c r="L55" i="2" s="1"/>
  <c r="K39" i="2"/>
  <c r="L39" i="2" s="1"/>
  <c r="K23" i="2"/>
  <c r="L23" i="2" s="1"/>
  <c r="K7" i="2"/>
  <c r="L7" i="2" s="1"/>
  <c r="K196" i="2"/>
  <c r="L196" i="2" s="1"/>
  <c r="K180" i="2"/>
  <c r="L180" i="2" s="1"/>
  <c r="K164" i="2"/>
  <c r="L164" i="2" s="1"/>
  <c r="K148" i="2"/>
  <c r="L148" i="2" s="1"/>
  <c r="K132" i="2"/>
  <c r="L132" i="2" s="1"/>
  <c r="K116" i="2"/>
  <c r="L116" i="2" s="1"/>
  <c r="K100" i="2"/>
  <c r="L100" i="2" s="1"/>
  <c r="K84" i="2"/>
  <c r="L84" i="2" s="1"/>
  <c r="K68" i="2"/>
  <c r="L68" i="2" s="1"/>
  <c r="K52" i="2"/>
  <c r="L52" i="2" s="1"/>
  <c r="K36" i="2"/>
  <c r="L36" i="2" s="1"/>
  <c r="K20" i="2"/>
  <c r="L20" i="2" s="1"/>
  <c r="K4" i="2"/>
  <c r="L4" i="2" s="1"/>
  <c r="K195" i="2"/>
  <c r="L195" i="2" s="1"/>
  <c r="K179" i="2"/>
  <c r="L179" i="2" s="1"/>
  <c r="K163" i="2"/>
  <c r="L163" i="2" s="1"/>
  <c r="K147" i="2"/>
  <c r="L147" i="2" s="1"/>
  <c r="K131" i="2"/>
  <c r="L131" i="2" s="1"/>
  <c r="K115" i="2"/>
  <c r="L115" i="2" s="1"/>
  <c r="K99" i="2"/>
  <c r="L99" i="2" s="1"/>
  <c r="K83" i="2"/>
  <c r="L83" i="2" s="1"/>
  <c r="K67" i="2"/>
  <c r="L67" i="2" s="1"/>
  <c r="K51" i="2"/>
  <c r="L51" i="2" s="1"/>
  <c r="K35" i="2"/>
  <c r="L35" i="2" s="1"/>
  <c r="K19" i="2"/>
  <c r="L19" i="2" s="1"/>
  <c r="K3" i="2"/>
  <c r="L3" i="2" s="1"/>
  <c r="K194" i="2"/>
  <c r="L194" i="2" s="1"/>
  <c r="K178" i="2"/>
  <c r="L178" i="2" s="1"/>
  <c r="K162" i="2"/>
  <c r="L162" i="2" s="1"/>
  <c r="K146" i="2"/>
  <c r="L146" i="2" s="1"/>
  <c r="K130" i="2"/>
  <c r="L130" i="2" s="1"/>
  <c r="K114" i="2"/>
  <c r="L114" i="2" s="1"/>
  <c r="K98" i="2"/>
  <c r="L98" i="2" s="1"/>
  <c r="K82" i="2"/>
  <c r="L82" i="2" s="1"/>
  <c r="K66" i="2"/>
  <c r="L66" i="2" s="1"/>
  <c r="K50" i="2"/>
  <c r="L50" i="2" s="1"/>
  <c r="K34" i="2"/>
  <c r="L34" i="2" s="1"/>
  <c r="K18" i="2"/>
  <c r="L18" i="2" s="1"/>
  <c r="L202" i="2" l="1"/>
  <c r="P182" i="12"/>
  <c r="Q194" i="12"/>
  <c r="Q150" i="12"/>
  <c r="Q119" i="12"/>
  <c r="Q105" i="12"/>
  <c r="P187" i="12"/>
  <c r="Q79" i="12"/>
  <c r="P69" i="12"/>
  <c r="Q60" i="12"/>
  <c r="Q137" i="12"/>
  <c r="Q132" i="12"/>
  <c r="Q151" i="12"/>
  <c r="P74" i="12"/>
  <c r="Q20" i="12"/>
  <c r="P102" i="12"/>
  <c r="P45" i="12"/>
  <c r="P104" i="12"/>
  <c r="P24" i="12"/>
  <c r="P56" i="12"/>
  <c r="Q90" i="12"/>
  <c r="P72" i="12"/>
  <c r="Q27" i="12"/>
  <c r="P96" i="12"/>
  <c r="Q96" i="12"/>
  <c r="Q140" i="12"/>
  <c r="P140" i="12"/>
  <c r="Q124" i="12"/>
  <c r="P124" i="12"/>
  <c r="Q123" i="12"/>
  <c r="P123" i="12"/>
  <c r="P34" i="12"/>
  <c r="Q34" i="12"/>
  <c r="Q76" i="12"/>
  <c r="P76" i="12"/>
  <c r="Q152" i="12"/>
  <c r="P152" i="12"/>
  <c r="P55" i="12"/>
  <c r="Q49" i="12"/>
  <c r="Q35" i="12"/>
  <c r="P60" i="12"/>
  <c r="Q187" i="12"/>
  <c r="P84" i="12"/>
  <c r="Q156" i="12"/>
  <c r="P156" i="12"/>
  <c r="Q200" i="12"/>
  <c r="P200" i="12"/>
  <c r="P195" i="12"/>
  <c r="Q195" i="12"/>
  <c r="Q118" i="12"/>
  <c r="P118" i="12"/>
  <c r="Q87" i="12"/>
  <c r="P87" i="12"/>
  <c r="P30" i="12"/>
  <c r="Q30" i="12"/>
  <c r="P81" i="12"/>
  <c r="Q81" i="12"/>
  <c r="Q71" i="12"/>
  <c r="P71" i="12"/>
  <c r="P103" i="12"/>
  <c r="Q65" i="12"/>
  <c r="Q51" i="12"/>
  <c r="Q57" i="12"/>
  <c r="Q102" i="12"/>
  <c r="Q74" i="12"/>
  <c r="Q92" i="12"/>
  <c r="P92" i="12"/>
  <c r="P192" i="12"/>
  <c r="Q192" i="12"/>
  <c r="P191" i="12"/>
  <c r="Q191" i="12"/>
  <c r="P63" i="12"/>
  <c r="Q63" i="12"/>
  <c r="P82" i="12"/>
  <c r="Q82" i="12"/>
  <c r="Q26" i="12"/>
  <c r="P26" i="12"/>
  <c r="P66" i="12"/>
  <c r="Q66" i="12"/>
  <c r="P119" i="12"/>
  <c r="Q21" i="12"/>
  <c r="Q41" i="12"/>
  <c r="P193" i="12"/>
  <c r="Q193" i="12"/>
  <c r="P177" i="12"/>
  <c r="Q177" i="12"/>
  <c r="P176" i="12"/>
  <c r="Q176" i="12"/>
  <c r="Q88" i="12"/>
  <c r="P88" i="12"/>
  <c r="Q77" i="12"/>
  <c r="P77" i="12"/>
  <c r="Q22" i="12"/>
  <c r="P22" i="12"/>
  <c r="P80" i="12"/>
  <c r="Q80" i="12"/>
  <c r="P181" i="12"/>
  <c r="Q181" i="12"/>
  <c r="P151" i="12"/>
  <c r="P25" i="12"/>
  <c r="Q37" i="12"/>
  <c r="Q29" i="12"/>
  <c r="Q59" i="12"/>
  <c r="Q189" i="12"/>
  <c r="P189" i="12"/>
  <c r="Q173" i="12"/>
  <c r="P173" i="12"/>
  <c r="P161" i="12"/>
  <c r="Q161" i="12"/>
  <c r="Q198" i="12"/>
  <c r="P198" i="12"/>
  <c r="P18" i="12"/>
  <c r="Q18" i="12"/>
  <c r="Q75" i="12"/>
  <c r="P75" i="12"/>
  <c r="Q16" i="12"/>
  <c r="P43" i="12"/>
  <c r="Q53" i="12"/>
  <c r="Q89" i="12"/>
  <c r="P194" i="12"/>
  <c r="P178" i="12"/>
  <c r="Q178" i="12"/>
  <c r="P162" i="12"/>
  <c r="Q162" i="12"/>
  <c r="Q157" i="12"/>
  <c r="P157" i="12"/>
  <c r="P78" i="12"/>
  <c r="Q78" i="12"/>
  <c r="P67" i="12"/>
  <c r="Q67" i="12"/>
  <c r="P14" i="12"/>
  <c r="P202" i="12" s="1"/>
  <c r="Q14" i="12"/>
  <c r="P62" i="12"/>
  <c r="Q62" i="12"/>
  <c r="Q70" i="12"/>
  <c r="P70" i="12"/>
  <c r="P100" i="12"/>
  <c r="Q100" i="12"/>
  <c r="Q32" i="12"/>
  <c r="Q69" i="12"/>
  <c r="P190" i="12"/>
  <c r="Q190" i="12"/>
  <c r="P174" i="12"/>
  <c r="Q174" i="12"/>
  <c r="P158" i="12"/>
  <c r="Q158" i="12"/>
  <c r="P146" i="12"/>
  <c r="Q146" i="12"/>
  <c r="Q73" i="12"/>
  <c r="P73" i="12"/>
  <c r="P197" i="12"/>
  <c r="Q197" i="12"/>
  <c r="P196" i="12"/>
  <c r="Q196" i="12"/>
  <c r="Q172" i="12"/>
  <c r="P172" i="12"/>
  <c r="P85" i="12"/>
  <c r="Q85" i="12"/>
  <c r="Q48" i="12"/>
  <c r="Q39" i="12"/>
  <c r="Q182" i="12"/>
  <c r="P179" i="12"/>
  <c r="Q179" i="12"/>
  <c r="P163" i="12"/>
  <c r="Q163" i="12"/>
  <c r="P147" i="12"/>
  <c r="Q147" i="12"/>
  <c r="P142" i="12"/>
  <c r="Q142" i="12"/>
  <c r="Q199" i="12"/>
  <c r="P199" i="12"/>
  <c r="P68" i="12"/>
  <c r="Q68" i="12"/>
  <c r="Q139" i="12"/>
  <c r="P139" i="12"/>
  <c r="Q184" i="12"/>
  <c r="P184" i="12"/>
  <c r="Q91" i="12"/>
  <c r="P91" i="12"/>
  <c r="Q183" i="12"/>
  <c r="P183" i="12"/>
  <c r="Q168" i="12"/>
  <c r="P168" i="12"/>
  <c r="Q61" i="12"/>
  <c r="P61" i="12"/>
  <c r="Q201" i="12"/>
  <c r="P201" i="12"/>
  <c r="P150" i="12"/>
  <c r="Q64" i="12"/>
  <c r="P105" i="12"/>
  <c r="P79" i="12"/>
  <c r="Q23" i="12"/>
  <c r="P132" i="12"/>
  <c r="P175" i="12"/>
  <c r="Q175" i="12"/>
  <c r="P159" i="12"/>
  <c r="Q159" i="12"/>
  <c r="P143" i="12"/>
  <c r="Q143" i="12"/>
  <c r="P131" i="12"/>
  <c r="Q131" i="12"/>
  <c r="Q185" i="12"/>
  <c r="P185" i="12"/>
  <c r="P164" i="12"/>
  <c r="Q164" i="12"/>
  <c r="Q186" i="12"/>
  <c r="P186" i="12"/>
  <c r="P137" i="12"/>
  <c r="P160" i="12"/>
  <c r="Q160" i="12"/>
  <c r="P144" i="12"/>
  <c r="Q144" i="12"/>
  <c r="P128" i="12"/>
  <c r="Q128" i="12"/>
  <c r="P127" i="12"/>
  <c r="Q127" i="12"/>
  <c r="P180" i="12"/>
  <c r="Q180" i="12"/>
  <c r="Q169" i="12"/>
  <c r="P169" i="12"/>
  <c r="Q36" i="12"/>
  <c r="Q44" i="12"/>
  <c r="P145" i="12"/>
  <c r="Q145" i="12"/>
  <c r="P129" i="12"/>
  <c r="Q129" i="12"/>
  <c r="P113" i="12"/>
  <c r="Q113" i="12"/>
  <c r="P112" i="12"/>
  <c r="Q112" i="12"/>
  <c r="Q170" i="12"/>
  <c r="P170" i="12"/>
  <c r="P165" i="12"/>
  <c r="Q165" i="12"/>
  <c r="Q58" i="12"/>
  <c r="P58" i="12"/>
  <c r="Q138" i="12"/>
  <c r="P138" i="12"/>
  <c r="Q153" i="12"/>
  <c r="P153" i="12"/>
  <c r="P148" i="12"/>
  <c r="Q148" i="12"/>
  <c r="Q171" i="12"/>
  <c r="P171" i="12"/>
  <c r="Q31" i="12"/>
  <c r="P40" i="12"/>
  <c r="Q52" i="12"/>
  <c r="P19" i="12"/>
  <c r="Q28" i="12"/>
  <c r="Q141" i="12"/>
  <c r="P141" i="12"/>
  <c r="Q125" i="12"/>
  <c r="P125" i="12"/>
  <c r="Q109" i="12"/>
  <c r="P109" i="12"/>
  <c r="P97" i="12"/>
  <c r="Q97" i="12"/>
  <c r="Q166" i="12"/>
  <c r="P166" i="12"/>
  <c r="Q134" i="12"/>
  <c r="P134" i="12"/>
  <c r="Q154" i="12"/>
  <c r="P154" i="12"/>
  <c r="Q54" i="12"/>
  <c r="P54" i="12"/>
  <c r="P133" i="12"/>
  <c r="Q133" i="12"/>
  <c r="Q167" i="12"/>
  <c r="P167" i="12"/>
  <c r="Q135" i="12"/>
  <c r="P135" i="12"/>
  <c r="Q47" i="12"/>
  <c r="P130" i="12"/>
  <c r="Q130" i="12"/>
  <c r="P114" i="12"/>
  <c r="Q114" i="12"/>
  <c r="P98" i="12"/>
  <c r="Q98" i="12"/>
  <c r="Q93" i="12"/>
  <c r="P93" i="12"/>
  <c r="P149" i="12"/>
  <c r="Q149" i="12"/>
  <c r="P50" i="12"/>
  <c r="Q50" i="12"/>
  <c r="Q121" i="12"/>
  <c r="P121" i="12"/>
  <c r="P116" i="12"/>
  <c r="Q116" i="12"/>
  <c r="P126" i="12"/>
  <c r="Q126" i="12"/>
  <c r="P110" i="12"/>
  <c r="Q110" i="12"/>
  <c r="P94" i="12"/>
  <c r="Q94" i="12"/>
  <c r="Q155" i="12"/>
  <c r="P155" i="12"/>
  <c r="Q122" i="12"/>
  <c r="P122" i="12"/>
  <c r="P46" i="12"/>
  <c r="Q46" i="12"/>
  <c r="P101" i="12"/>
  <c r="Q101" i="12"/>
  <c r="Q136" i="12"/>
  <c r="P136" i="12"/>
  <c r="P33" i="12"/>
  <c r="P115" i="12"/>
  <c r="Q115" i="12"/>
  <c r="P99" i="12"/>
  <c r="Q99" i="12"/>
  <c r="P83" i="12"/>
  <c r="Q83" i="12"/>
  <c r="P117" i="12"/>
  <c r="Q117" i="12"/>
  <c r="Q42" i="12"/>
  <c r="P42" i="12"/>
  <c r="Q106" i="12"/>
  <c r="P106" i="12"/>
  <c r="Q17" i="12"/>
  <c r="P111" i="12"/>
  <c r="Q111" i="12"/>
  <c r="P95" i="12"/>
  <c r="Q95" i="12"/>
  <c r="Q188" i="12"/>
  <c r="P188" i="12"/>
  <c r="Q107" i="12"/>
  <c r="P107" i="12"/>
  <c r="Q38" i="12"/>
  <c r="P38" i="12"/>
  <c r="Q86" i="12"/>
  <c r="P86" i="12"/>
  <c r="Q120" i="12"/>
  <c r="P120" i="12"/>
  <c r="Q108" i="12"/>
  <c r="P108" i="12"/>
  <c r="P38" i="10"/>
  <c r="O150" i="10"/>
  <c r="P103" i="10"/>
  <c r="P90" i="10"/>
  <c r="P106" i="10"/>
  <c r="P138" i="10"/>
  <c r="O52" i="10"/>
  <c r="P30" i="10"/>
  <c r="P94" i="10"/>
  <c r="P110" i="10"/>
  <c r="P142" i="10"/>
  <c r="O128" i="10"/>
  <c r="P128" i="10"/>
  <c r="O174" i="10"/>
  <c r="P174" i="10"/>
  <c r="O171" i="10"/>
  <c r="P171" i="10"/>
  <c r="P170" i="10"/>
  <c r="P12" i="10"/>
  <c r="O54" i="10"/>
  <c r="P162" i="10"/>
  <c r="P195" i="10"/>
  <c r="O195" i="10"/>
  <c r="O155" i="10"/>
  <c r="P155" i="10"/>
  <c r="O161" i="10"/>
  <c r="P161" i="10"/>
  <c r="P28" i="10"/>
  <c r="O70" i="10"/>
  <c r="P87" i="10"/>
  <c r="O186" i="10"/>
  <c r="P186" i="10"/>
  <c r="P145" i="10"/>
  <c r="O145" i="10"/>
  <c r="P151" i="10"/>
  <c r="O151" i="10"/>
  <c r="P44" i="10"/>
  <c r="O86" i="10"/>
  <c r="P197" i="10"/>
  <c r="P166" i="10"/>
  <c r="O166" i="10"/>
  <c r="P135" i="10"/>
  <c r="O135" i="10"/>
  <c r="O141" i="10"/>
  <c r="P141" i="10"/>
  <c r="P14" i="10"/>
  <c r="O102" i="10"/>
  <c r="P6" i="10"/>
  <c r="O74" i="10"/>
  <c r="P147" i="10"/>
  <c r="O147" i="10"/>
  <c r="O125" i="10"/>
  <c r="P125" i="10"/>
  <c r="P199" i="10"/>
  <c r="O199" i="10"/>
  <c r="O118" i="10"/>
  <c r="O71" i="10"/>
  <c r="P119" i="10"/>
  <c r="O46" i="10"/>
  <c r="P137" i="10"/>
  <c r="O137" i="10"/>
  <c r="O192" i="10"/>
  <c r="P192" i="10"/>
  <c r="O189" i="10"/>
  <c r="P189" i="10"/>
  <c r="O66" i="10"/>
  <c r="P187" i="10"/>
  <c r="O134" i="10"/>
  <c r="O127" i="10"/>
  <c r="P127" i="10"/>
  <c r="P182" i="10"/>
  <c r="O182" i="10"/>
  <c r="O82" i="10"/>
  <c r="P62" i="10"/>
  <c r="O79" i="10"/>
  <c r="O176" i="10"/>
  <c r="P176" i="10"/>
  <c r="P163" i="10"/>
  <c r="O163" i="10"/>
  <c r="O98" i="10"/>
  <c r="P78" i="10"/>
  <c r="O198" i="10"/>
  <c r="P36" i="10"/>
  <c r="O156" i="10"/>
  <c r="P156" i="10"/>
  <c r="P153" i="10"/>
  <c r="O153" i="10"/>
  <c r="O114" i="10"/>
  <c r="O183" i="10"/>
  <c r="P130" i="10"/>
  <c r="P20" i="10"/>
  <c r="P146" i="10"/>
  <c r="O146" i="10"/>
  <c r="O143" i="10"/>
  <c r="P143" i="10"/>
  <c r="O111" i="10"/>
  <c r="O122" i="10"/>
  <c r="O126" i="10"/>
  <c r="P126" i="10"/>
  <c r="P133" i="10"/>
  <c r="O133" i="10"/>
  <c r="O95" i="10"/>
  <c r="P194" i="10"/>
  <c r="O194" i="10"/>
  <c r="O191" i="10"/>
  <c r="P191" i="10"/>
  <c r="O178" i="10"/>
  <c r="P158" i="10"/>
  <c r="P63" i="10"/>
  <c r="O185" i="10"/>
  <c r="P185" i="10"/>
  <c r="P181" i="10"/>
  <c r="O181" i="10"/>
  <c r="O159" i="10"/>
  <c r="O177" i="10"/>
  <c r="P177" i="10"/>
  <c r="O175" i="10"/>
  <c r="P175" i="10"/>
  <c r="P152" i="10"/>
  <c r="O152" i="10"/>
  <c r="P22" i="10"/>
  <c r="P167" i="10"/>
  <c r="O167" i="10"/>
  <c r="P165" i="10"/>
  <c r="O165" i="10"/>
  <c r="P132" i="10"/>
  <c r="O132" i="10"/>
  <c r="O154" i="10"/>
  <c r="O157" i="10"/>
  <c r="P157" i="10"/>
  <c r="P136" i="10"/>
  <c r="O136" i="10"/>
  <c r="P200" i="10"/>
  <c r="O200" i="10"/>
  <c r="N191" i="8"/>
  <c r="O191" i="8"/>
  <c r="O201" i="8"/>
  <c r="N201" i="8"/>
  <c r="M75" i="6"/>
  <c r="N75" i="6"/>
  <c r="N67" i="6"/>
  <c r="M67" i="6"/>
  <c r="N129" i="6"/>
  <c r="M129" i="6"/>
  <c r="N2" i="6"/>
  <c r="M2" i="6"/>
  <c r="M120" i="6"/>
  <c r="N120" i="6"/>
  <c r="M26" i="6"/>
  <c r="N26" i="6"/>
  <c r="M79" i="6"/>
  <c r="N79" i="6"/>
  <c r="M190" i="6"/>
  <c r="N190" i="6"/>
  <c r="M62" i="6"/>
  <c r="N62" i="6"/>
  <c r="N133" i="6"/>
  <c r="M133" i="6"/>
  <c r="N5" i="6"/>
  <c r="M5" i="6"/>
  <c r="N100" i="6"/>
  <c r="M100" i="6"/>
  <c r="M187" i="6"/>
  <c r="N187" i="6"/>
  <c r="M59" i="6"/>
  <c r="N59" i="6"/>
  <c r="M95" i="6"/>
  <c r="N95" i="6"/>
  <c r="N195" i="6"/>
  <c r="M195" i="6"/>
  <c r="M121" i="6"/>
  <c r="N121" i="6"/>
  <c r="N178" i="6"/>
  <c r="M178" i="6"/>
  <c r="M112" i="6"/>
  <c r="N112" i="6"/>
  <c r="M199" i="6"/>
  <c r="N199" i="6"/>
  <c r="N71" i="6"/>
  <c r="M71" i="6"/>
  <c r="N182" i="6"/>
  <c r="M182" i="6"/>
  <c r="N54" i="6"/>
  <c r="M54" i="6"/>
  <c r="M125" i="6"/>
  <c r="N125" i="6"/>
  <c r="N130" i="6"/>
  <c r="M130" i="6"/>
  <c r="M92" i="6"/>
  <c r="N92" i="6"/>
  <c r="N179" i="6"/>
  <c r="M179" i="6"/>
  <c r="N51" i="6"/>
  <c r="M51" i="6"/>
  <c r="N17" i="6"/>
  <c r="M17" i="6"/>
  <c r="M141" i="6"/>
  <c r="N141" i="6"/>
  <c r="M113" i="6"/>
  <c r="N113" i="6"/>
  <c r="M58" i="6"/>
  <c r="N58" i="6"/>
  <c r="N104" i="6"/>
  <c r="M104" i="6"/>
  <c r="M191" i="6"/>
  <c r="N191" i="6"/>
  <c r="M63" i="6"/>
  <c r="N63" i="6"/>
  <c r="M174" i="6"/>
  <c r="N174" i="6"/>
  <c r="M46" i="6"/>
  <c r="N46" i="6"/>
  <c r="N117" i="6"/>
  <c r="M117" i="6"/>
  <c r="N162" i="6"/>
  <c r="M162" i="6"/>
  <c r="N84" i="6"/>
  <c r="M84" i="6"/>
  <c r="M171" i="6"/>
  <c r="N171" i="6"/>
  <c r="M43" i="6"/>
  <c r="N43" i="6"/>
  <c r="N21" i="6"/>
  <c r="M21" i="6"/>
  <c r="N198" i="6"/>
  <c r="M198" i="6"/>
  <c r="M105" i="6"/>
  <c r="N105" i="6"/>
  <c r="M170" i="6"/>
  <c r="N170" i="6"/>
  <c r="M96" i="6"/>
  <c r="N96" i="6"/>
  <c r="M183" i="6"/>
  <c r="N183" i="6"/>
  <c r="M55" i="6"/>
  <c r="N55" i="6"/>
  <c r="N166" i="6"/>
  <c r="M166" i="6"/>
  <c r="N38" i="6"/>
  <c r="M38" i="6"/>
  <c r="M109" i="6"/>
  <c r="N109" i="6"/>
  <c r="N66" i="6"/>
  <c r="M66" i="6"/>
  <c r="M76" i="6"/>
  <c r="N76" i="6"/>
  <c r="N163" i="6"/>
  <c r="M163" i="6"/>
  <c r="N35" i="6"/>
  <c r="M35" i="6"/>
  <c r="M145" i="6"/>
  <c r="N145" i="6"/>
  <c r="M97" i="6"/>
  <c r="N97" i="6"/>
  <c r="M74" i="6"/>
  <c r="N74" i="6"/>
  <c r="N88" i="6"/>
  <c r="M88" i="6"/>
  <c r="M175" i="6"/>
  <c r="N175" i="6"/>
  <c r="M47" i="6"/>
  <c r="N47" i="6"/>
  <c r="M158" i="6"/>
  <c r="N158" i="6"/>
  <c r="M30" i="6"/>
  <c r="N30" i="6"/>
  <c r="N101" i="6"/>
  <c r="M101" i="6"/>
  <c r="N196" i="6"/>
  <c r="M196" i="6"/>
  <c r="N68" i="6"/>
  <c r="M68" i="6"/>
  <c r="M155" i="6"/>
  <c r="N155" i="6"/>
  <c r="M27" i="6"/>
  <c r="N27" i="6"/>
  <c r="M89" i="6"/>
  <c r="N89" i="6"/>
  <c r="M10" i="6"/>
  <c r="N10" i="6"/>
  <c r="M80" i="6"/>
  <c r="N80" i="6"/>
  <c r="M167" i="6"/>
  <c r="N167" i="6"/>
  <c r="M39" i="6"/>
  <c r="N39" i="6"/>
  <c r="N150" i="6"/>
  <c r="M150" i="6"/>
  <c r="N22" i="6"/>
  <c r="M22" i="6"/>
  <c r="M93" i="6"/>
  <c r="N93" i="6"/>
  <c r="M188" i="6"/>
  <c r="N188" i="6"/>
  <c r="M60" i="6"/>
  <c r="N60" i="6"/>
  <c r="N147" i="6"/>
  <c r="M147" i="6"/>
  <c r="N19" i="6"/>
  <c r="M19" i="6"/>
  <c r="M137" i="6"/>
  <c r="N137" i="6"/>
  <c r="M42" i="6"/>
  <c r="N42" i="6"/>
  <c r="N81" i="6"/>
  <c r="M81" i="6"/>
  <c r="N200" i="6"/>
  <c r="M200" i="6"/>
  <c r="N72" i="6"/>
  <c r="M72" i="6"/>
  <c r="M159" i="6"/>
  <c r="N159" i="6"/>
  <c r="M31" i="6"/>
  <c r="N31" i="6"/>
  <c r="M142" i="6"/>
  <c r="N142" i="6"/>
  <c r="M14" i="6"/>
  <c r="N14" i="6"/>
  <c r="N85" i="6"/>
  <c r="M85" i="6"/>
  <c r="N180" i="6"/>
  <c r="M180" i="6"/>
  <c r="N52" i="6"/>
  <c r="M52" i="6"/>
  <c r="M139" i="6"/>
  <c r="N139" i="6"/>
  <c r="M11" i="6"/>
  <c r="N11" i="6"/>
  <c r="N116" i="6"/>
  <c r="M116" i="6"/>
  <c r="M138" i="6"/>
  <c r="N138" i="6"/>
  <c r="M201" i="6"/>
  <c r="N201" i="6"/>
  <c r="M73" i="6"/>
  <c r="N73" i="6"/>
  <c r="N192" i="6"/>
  <c r="M192" i="6"/>
  <c r="M64" i="6"/>
  <c r="N64" i="6"/>
  <c r="M151" i="6"/>
  <c r="N151" i="6"/>
  <c r="M23" i="6"/>
  <c r="N23" i="6"/>
  <c r="N134" i="6"/>
  <c r="M134" i="6"/>
  <c r="N6" i="6"/>
  <c r="M6" i="6"/>
  <c r="M77" i="6"/>
  <c r="N77" i="6"/>
  <c r="M172" i="6"/>
  <c r="N172" i="6"/>
  <c r="M44" i="6"/>
  <c r="N44" i="6"/>
  <c r="N131" i="6"/>
  <c r="M131" i="6"/>
  <c r="N3" i="6"/>
  <c r="M3" i="6"/>
  <c r="N34" i="6"/>
  <c r="M34" i="6"/>
  <c r="M13" i="6"/>
  <c r="N13" i="6"/>
  <c r="N193" i="6"/>
  <c r="M193" i="6"/>
  <c r="M65" i="6"/>
  <c r="N65" i="6"/>
  <c r="M184" i="6"/>
  <c r="N184" i="6"/>
  <c r="M56" i="6"/>
  <c r="N56" i="6"/>
  <c r="M143" i="6"/>
  <c r="N143" i="6"/>
  <c r="M15" i="6"/>
  <c r="N15" i="6"/>
  <c r="M126" i="6"/>
  <c r="N126" i="6"/>
  <c r="N197" i="6"/>
  <c r="M197" i="6"/>
  <c r="N69" i="6"/>
  <c r="M69" i="6"/>
  <c r="N164" i="6"/>
  <c r="M164" i="6"/>
  <c r="N36" i="6"/>
  <c r="M36" i="6"/>
  <c r="M123" i="6"/>
  <c r="N123" i="6"/>
  <c r="M122" i="6"/>
  <c r="N122" i="6"/>
  <c r="M8" i="6"/>
  <c r="N8" i="6"/>
  <c r="M108" i="6"/>
  <c r="N108" i="6"/>
  <c r="M185" i="6"/>
  <c r="N185" i="6"/>
  <c r="M57" i="6"/>
  <c r="N57" i="6"/>
  <c r="N176" i="6"/>
  <c r="M176" i="6"/>
  <c r="M48" i="6"/>
  <c r="N48" i="6"/>
  <c r="N135" i="6"/>
  <c r="M135" i="6"/>
  <c r="M7" i="6"/>
  <c r="N7" i="6"/>
  <c r="N118" i="6"/>
  <c r="M118" i="6"/>
  <c r="M189" i="6"/>
  <c r="N189" i="6"/>
  <c r="M61" i="6"/>
  <c r="N61" i="6"/>
  <c r="M156" i="6"/>
  <c r="N156" i="6"/>
  <c r="M28" i="6"/>
  <c r="N28" i="6"/>
  <c r="N115" i="6"/>
  <c r="M115" i="6"/>
  <c r="M106" i="6"/>
  <c r="N106" i="6"/>
  <c r="M136" i="6"/>
  <c r="N136" i="6"/>
  <c r="N70" i="6"/>
  <c r="M70" i="6"/>
  <c r="N177" i="6"/>
  <c r="M177" i="6"/>
  <c r="M49" i="6"/>
  <c r="N49" i="6"/>
  <c r="N168" i="6"/>
  <c r="M168" i="6"/>
  <c r="N40" i="6"/>
  <c r="M40" i="6"/>
  <c r="M127" i="6"/>
  <c r="N127" i="6"/>
  <c r="M186" i="6"/>
  <c r="N186" i="6"/>
  <c r="M110" i="6"/>
  <c r="N110" i="6"/>
  <c r="N181" i="6"/>
  <c r="M181" i="6"/>
  <c r="N53" i="6"/>
  <c r="M53" i="6"/>
  <c r="N148" i="6"/>
  <c r="M148" i="6"/>
  <c r="N20" i="6"/>
  <c r="M20" i="6"/>
  <c r="M107" i="6"/>
  <c r="N107" i="6"/>
  <c r="N98" i="6"/>
  <c r="M98" i="6"/>
  <c r="N18" i="6"/>
  <c r="M18" i="6"/>
  <c r="N128" i="6"/>
  <c r="M128" i="6"/>
  <c r="M169" i="6"/>
  <c r="N169" i="6"/>
  <c r="M41" i="6"/>
  <c r="N41" i="6"/>
  <c r="N160" i="6"/>
  <c r="M160" i="6"/>
  <c r="M32" i="6"/>
  <c r="N32" i="6"/>
  <c r="M119" i="6"/>
  <c r="N119" i="6"/>
  <c r="N50" i="6"/>
  <c r="M50" i="6"/>
  <c r="N102" i="6"/>
  <c r="M102" i="6"/>
  <c r="M173" i="6"/>
  <c r="N173" i="6"/>
  <c r="M45" i="6"/>
  <c r="N45" i="6"/>
  <c r="M140" i="6"/>
  <c r="N140" i="6"/>
  <c r="M12" i="6"/>
  <c r="N12" i="6"/>
  <c r="N99" i="6"/>
  <c r="M99" i="6"/>
  <c r="M90" i="6"/>
  <c r="N90" i="6"/>
  <c r="N149" i="6"/>
  <c r="M149" i="6"/>
  <c r="N87" i="6"/>
  <c r="M87" i="6"/>
  <c r="N161" i="6"/>
  <c r="M161" i="6"/>
  <c r="N33" i="6"/>
  <c r="M33" i="6"/>
  <c r="N152" i="6"/>
  <c r="M152" i="6"/>
  <c r="N24" i="6"/>
  <c r="M24" i="6"/>
  <c r="M111" i="6"/>
  <c r="N111" i="6"/>
  <c r="M154" i="6"/>
  <c r="N154" i="6"/>
  <c r="M94" i="6"/>
  <c r="N94" i="6"/>
  <c r="N165" i="6"/>
  <c r="M165" i="6"/>
  <c r="N37" i="6"/>
  <c r="M37" i="6"/>
  <c r="N132" i="6"/>
  <c r="M132" i="6"/>
  <c r="N4" i="6"/>
  <c r="M4" i="6"/>
  <c r="M91" i="6"/>
  <c r="N91" i="6"/>
  <c r="M78" i="6"/>
  <c r="N78" i="6"/>
  <c r="M9" i="6"/>
  <c r="N9" i="6"/>
  <c r="M153" i="6"/>
  <c r="N153" i="6"/>
  <c r="M25" i="6"/>
  <c r="N25" i="6"/>
  <c r="N144" i="6"/>
  <c r="M144" i="6"/>
  <c r="M16" i="6"/>
  <c r="N16" i="6"/>
  <c r="N103" i="6"/>
  <c r="M103" i="6"/>
  <c r="N82" i="6"/>
  <c r="M82" i="6"/>
  <c r="N86" i="6"/>
  <c r="M86" i="6"/>
  <c r="M157" i="6"/>
  <c r="N157" i="6"/>
  <c r="M29" i="6"/>
  <c r="N29" i="6"/>
  <c r="M124" i="6"/>
  <c r="N124" i="6"/>
  <c r="N146" i="6"/>
  <c r="M146" i="6"/>
  <c r="N83" i="6"/>
  <c r="M83" i="6"/>
  <c r="B6" i="20" l="1"/>
  <c r="O202" i="10"/>
  <c r="N202" i="8"/>
  <c r="M202" i="6"/>
</calcChain>
</file>

<file path=xl/sharedStrings.xml><?xml version="1.0" encoding="utf-8"?>
<sst xmlns="http://schemas.openxmlformats.org/spreadsheetml/2006/main" count="1083" uniqueCount="160">
  <si>
    <t>CustomerID</t>
  </si>
  <si>
    <t>Gender</t>
  </si>
  <si>
    <t>Geneder_M</t>
  </si>
  <si>
    <t>Age</t>
  </si>
  <si>
    <t>Annual Income (k$)</t>
  </si>
  <si>
    <t>Spending Score (1-100)</t>
  </si>
  <si>
    <t>Clusters</t>
  </si>
  <si>
    <t>Male</t>
  </si>
  <si>
    <t>Female</t>
  </si>
  <si>
    <t>Mean</t>
  </si>
  <si>
    <t>Std Dev P</t>
  </si>
  <si>
    <t>Std Dev N</t>
  </si>
  <si>
    <t>Initial Clusters</t>
  </si>
  <si>
    <t>DIst1</t>
  </si>
  <si>
    <t>Cluster Centroid 1</t>
  </si>
  <si>
    <t>Minimum Dist</t>
  </si>
  <si>
    <t>Cluster1</t>
  </si>
  <si>
    <t>Cluster Centroid 2</t>
  </si>
  <si>
    <t>DIst2</t>
  </si>
  <si>
    <t>Microsoft Excel 16.0 Answer Report</t>
  </si>
  <si>
    <t>Result: Solver has converged to the current solution.  All Constraints are satisfied.</t>
  </si>
  <si>
    <t>Solver Engine</t>
  </si>
  <si>
    <t>Engine: GRG Nonlinear</t>
  </si>
  <si>
    <t>Iterations: 5 Subproblems: 0</t>
  </si>
  <si>
    <t>Solver Options</t>
  </si>
  <si>
    <t>Max Time Unlimited,  Iterations Unlimited, Precision 0.000001, Use Automatic Scaling</t>
  </si>
  <si>
    <t xml:space="preserve"> Convergence 0.0001, Population Size 100, Random Seed 0, Derivatives Forward, Require Bounds</t>
  </si>
  <si>
    <t>Objective Cell (Min)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</si>
  <si>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</si>
  <si>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</si>
  <si>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</si>
  <si>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</si>
  <si>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</si>
  <si>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</si>
  <si>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</si>
  <si>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NONE</t>
  </si>
  <si>
    <t>$M$202</t>
  </si>
  <si>
    <t>$B$3</t>
  </si>
  <si>
    <t>Contin</t>
  </si>
  <si>
    <t>$C$3</t>
  </si>
  <si>
    <t>$B$4</t>
  </si>
  <si>
    <t>$C$4</t>
  </si>
  <si>
    <t>Result: Solver found a solution.  All Constraints and optimality conditions are satisfied.</t>
  </si>
  <si>
    <t>Sum of Minimum Distance</t>
  </si>
  <si>
    <t>Max Time Unlimited,  Iterations Unlimited, Precision 0.000001</t>
  </si>
  <si>
    <t xml:space="preserve"> Convergence 0.0001, Population Size 100, Random Seed 0, Derivatives Central</t>
  </si>
  <si>
    <t>Sum of Minimum Distance Minimum Dist</t>
  </si>
  <si>
    <t>Cluster Centroid 3</t>
  </si>
  <si>
    <t>DIst3</t>
  </si>
  <si>
    <t>$N$202</t>
  </si>
  <si>
    <t>DIst4</t>
  </si>
  <si>
    <t>Cluster Centroid 4</t>
  </si>
  <si>
    <t>Worksheet: [2f.xlsx]K4</t>
  </si>
  <si>
    <t>$O$202</t>
  </si>
  <si>
    <t>$B$5</t>
  </si>
  <si>
    <t>$C$5</t>
  </si>
  <si>
    <t>$B$6</t>
  </si>
  <si>
    <t>$C$6</t>
  </si>
  <si>
    <t>Cluster Centroid 5</t>
  </si>
  <si>
    <t>DIst5</t>
  </si>
  <si>
    <t>Worksheet: [2f.xlsx]K5</t>
  </si>
  <si>
    <t>$P$202</t>
  </si>
  <si>
    <t>$B$7</t>
  </si>
  <si>
    <t>$C$7</t>
  </si>
  <si>
    <t>DIst6</t>
  </si>
  <si>
    <t>Cluster Centroid 6</t>
  </si>
  <si>
    <t>Worksheet: [2f.xlsx]K6</t>
  </si>
  <si>
    <t>$Q$202</t>
  </si>
  <si>
    <t>$B$8</t>
  </si>
  <si>
    <t>$C$8</t>
  </si>
  <si>
    <t>Cluster Centroid 7</t>
  </si>
  <si>
    <t>DIst7</t>
  </si>
  <si>
    <t>Worksheet: [2f.xlsx]K7</t>
  </si>
  <si>
    <t>$R$202</t>
  </si>
  <si>
    <t>$B$9</t>
  </si>
  <si>
    <t>$C$9</t>
  </si>
  <si>
    <t>Iterations: 22 Subproblems: 0</t>
  </si>
  <si>
    <t>k</t>
  </si>
  <si>
    <t>Min Dist</t>
  </si>
  <si>
    <t>Worksheet: [2f.xlsx]K 1</t>
  </si>
  <si>
    <t>$L$202</t>
  </si>
  <si>
    <t>Worksheet: [2f.xlsx]K3</t>
  </si>
  <si>
    <t>Report Created: 29-01-2022 19:59:41</t>
  </si>
  <si>
    <t>Solution Time: 12.125 Seconds.</t>
  </si>
  <si>
    <t>Iterations: 16 Subproblems: 0</t>
  </si>
  <si>
    <t>Max Subproblems Unlimited, Max Integer Sols Unlimited, Integer Tolerance 1%</t>
  </si>
  <si>
    <t>Report Created: 29-01-2022 20:08:24</t>
  </si>
  <si>
    <t>Solution Time: 1.438 Seconds.</t>
  </si>
  <si>
    <t>Worksheet: [2f.xlsx]K2</t>
  </si>
  <si>
    <t>Report Created: 29-01-2022 20:09:16</t>
  </si>
  <si>
    <t>Solution Time: 6.719 Seconds.</t>
  </si>
  <si>
    <t>Iterations: 14 Subproblems: 0</t>
  </si>
  <si>
    <t>Report Created: 29-01-2022 20:10:05</t>
  </si>
  <si>
    <t>Solution Time: 8.609 Seconds.</t>
  </si>
  <si>
    <t>Iterations: 18 Subproblems: 0</t>
  </si>
  <si>
    <t>Report Created: 29-01-2022 20:12:08</t>
  </si>
  <si>
    <t>Solution Time: 23.828 Seconds.</t>
  </si>
  <si>
    <t>Iterations: 25 Subproblems: 0</t>
  </si>
  <si>
    <t>Report Created: 29-01-2022 20:14:21</t>
  </si>
  <si>
    <t>Solution Time: 24.453 Seconds.</t>
  </si>
  <si>
    <t>Report Created: 29-01-2022 20:25:13</t>
  </si>
  <si>
    <t>Solution Time: 33.547 Seconds.</t>
  </si>
  <si>
    <t>Iterations: 28 Subproblems: 0</t>
  </si>
  <si>
    <t>Cluster Centroid 8</t>
  </si>
  <si>
    <t>DIst8</t>
  </si>
  <si>
    <t>Worksheet: [2f.xlsx]K8</t>
  </si>
  <si>
    <t>Report Created: 29-01-2022 20:34:07</t>
  </si>
  <si>
    <t>Solution Time: 51.531 Seconds.</t>
  </si>
  <si>
    <t>Iterations: 37 Subproblems: 0</t>
  </si>
  <si>
    <t>$S$202</t>
  </si>
  <si>
    <t>$B$10</t>
  </si>
  <si>
    <t>$C$10</t>
  </si>
  <si>
    <t>Created by Athul Thomas on 1/30/2022</t>
  </si>
  <si>
    <t>Scenario Summary</t>
  </si>
  <si>
    <t>Changing Cells:</t>
  </si>
  <si>
    <t>Current Values:</t>
  </si>
  <si>
    <t>Result Cells:</t>
  </si>
  <si>
    <t>Notes:  Current Values column represents values of changing cells at</t>
  </si>
  <si>
    <t>time Scenario Summary Report was created.  Changing cells for each</t>
  </si>
  <si>
    <t>scenario are highlighted in gray.</t>
  </si>
  <si>
    <t>Initial Centroids</t>
  </si>
  <si>
    <t xml:space="preserve">1st iteration </t>
  </si>
  <si>
    <t xml:space="preserve">2nd iteration </t>
  </si>
  <si>
    <t xml:space="preserve">3rd iteration </t>
  </si>
  <si>
    <t xml:space="preserve">4th iteration </t>
  </si>
  <si>
    <t xml:space="preserve">5th iteration </t>
  </si>
  <si>
    <t xml:space="preserve">6th iteration </t>
  </si>
  <si>
    <t xml:space="preserve">7th iteration </t>
  </si>
  <si>
    <t xml:space="preserve">8th iteration </t>
  </si>
  <si>
    <t xml:space="preserve">9th iteration </t>
  </si>
  <si>
    <t xml:space="preserve">10th iteration </t>
  </si>
  <si>
    <t xml:space="preserve">11th iteration </t>
  </si>
  <si>
    <t xml:space="preserve">12th iteration </t>
  </si>
  <si>
    <t xml:space="preserve">13th iteration </t>
  </si>
  <si>
    <t xml:space="preserve">14th iteration </t>
  </si>
  <si>
    <t xml:space="preserve">15th iteration </t>
  </si>
  <si>
    <t xml:space="preserve">16th iteration </t>
  </si>
  <si>
    <t xml:space="preserve">17th iteration </t>
  </si>
  <si>
    <t xml:space="preserve">18th iteration </t>
  </si>
  <si>
    <t xml:space="preserve">19th iteration </t>
  </si>
  <si>
    <t xml:space="preserve">20th iteration </t>
  </si>
  <si>
    <t xml:space="preserve">21st iteration </t>
  </si>
  <si>
    <t xml:space="preserve">22nd iteration </t>
  </si>
  <si>
    <t xml:space="preserve">23rd iteration </t>
  </si>
  <si>
    <t xml:space="preserve">24th iteration </t>
  </si>
  <si>
    <t xml:space="preserve">25th iteration </t>
  </si>
  <si>
    <t xml:space="preserve">26th iteration </t>
  </si>
  <si>
    <t xml:space="preserve">27th iteration </t>
  </si>
  <si>
    <t xml:space="preserve">28th iteration </t>
  </si>
  <si>
    <t xml:space="preserve">29th iteration </t>
  </si>
  <si>
    <t xml:space="preserve">30th iteration </t>
  </si>
  <si>
    <t xml:space="preserve">31st iteration </t>
  </si>
  <si>
    <t xml:space="preserve">32nd iteration </t>
  </si>
  <si>
    <t>Centroid 1</t>
  </si>
  <si>
    <t>Centroid 2</t>
  </si>
  <si>
    <t>Centroid 3</t>
  </si>
  <si>
    <t>Centroid 4</t>
  </si>
  <si>
    <t>Centroid 5</t>
  </si>
  <si>
    <t>Minimum Distance</t>
  </si>
  <si>
    <t xml:space="preserve">                                                               Sum of Min Dist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</si>
</sst>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indexed="18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indexed="18"/>
      <name val="Calibri"/>
      <family val="2"/>
      <scheme val="minor"/>
    </font>
    <font>
      <b/>
      <sz val="12"/>
      <color indexed="9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0"/>
      <color indexed="9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8"/>
      </patternFill>
    </fill>
    <fill>
      <patternFill patternType="solid">
        <fgColor indexed="20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indexed="22"/>
        <bgColor indexed="7"/>
      </patternFill>
    </fill>
    <fill>
      <patternFill patternType="solid">
        <fgColor rgb="FFFFEB9C"/>
      </patternFill>
    </fill>
    <fill>
      <patternFill patternType="solid">
        <fgColor theme="6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/>
      </patternFill>
    </fill>
  </fills>
  <borders count="9">
    <border>
      <left/>
      <right/>
      <top/>
      <bottom/>
      <diagonal/>
    </border>
    <border>
      <left/>
      <right/>
      <top style="double">
        <color theme="4"/>
      </top>
      <bottom style="thin">
        <color theme="4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11" fillId="7" borderId="0" applyNumberFormat="0" applyBorder="0" applyAlignment="0" applyProtection="0"/>
    <xf numFmtId="0" fontId="4" fillId="8" borderId="0" applyNumberFormat="0" applyBorder="0" applyAlignment="0" applyProtection="0"/>
    <xf numFmtId="0" fontId="10" fillId="9" borderId="0" applyNumberFormat="0" applyBorder="0" applyAlignment="0" applyProtection="0"/>
    <xf numFmtId="0" fontId="4" fillId="10" borderId="0" applyNumberFormat="0" applyBorder="0" applyAlignment="0" applyProtection="0"/>
  </cellStyleXfs>
  <cellXfs count="29">
    <xf numFmtId="0" fontId="0" fillId="0" borderId="0" xfId="0"/>
    <xf numFmtId="0" fontId="0" fillId="0" borderId="0" xfId="0" applyNumberFormat="1"/>
    <xf numFmtId="0" fontId="1" fillId="0" borderId="0" xfId="0" applyFont="1"/>
    <xf numFmtId="0" fontId="0" fillId="0" borderId="3" xfId="0" applyFill="1" applyBorder="1" applyAlignment="1"/>
    <xf numFmtId="0" fontId="3" fillId="0" borderId="2" xfId="0" applyFont="1" applyFill="1" applyBorder="1" applyAlignment="1">
      <alignment horizontal="center"/>
    </xf>
    <xf numFmtId="0" fontId="0" fillId="0" borderId="4" xfId="0" applyFill="1" applyBorder="1" applyAlignment="1"/>
    <xf numFmtId="0" fontId="0" fillId="0" borderId="3" xfId="0" applyNumberFormat="1" applyFill="1" applyBorder="1" applyAlignment="1"/>
    <xf numFmtId="0" fontId="0" fillId="0" borderId="4" xfId="0" applyNumberFormat="1" applyFill="1" applyBorder="1" applyAlignment="1"/>
    <xf numFmtId="0" fontId="3" fillId="0" borderId="2" xfId="0" applyFont="1" applyFill="1" applyBorder="1" applyAlignment="1">
      <alignment horizontal="centerContinuous"/>
    </xf>
    <xf numFmtId="0" fontId="0" fillId="0" borderId="1" xfId="0" applyNumberFormat="1" applyFont="1" applyBorder="1"/>
    <xf numFmtId="0" fontId="0" fillId="0" borderId="0" xfId="0" applyFill="1" applyBorder="1" applyAlignment="1"/>
    <xf numFmtId="0" fontId="0" fillId="0" borderId="6" xfId="0" applyFill="1" applyBorder="1" applyAlignment="1"/>
    <xf numFmtId="0" fontId="6" fillId="4" borderId="7" xfId="0" applyFont="1" applyFill="1" applyBorder="1" applyAlignment="1">
      <alignment horizontal="left"/>
    </xf>
    <xf numFmtId="0" fontId="6" fillId="4" borderId="5" xfId="0" applyFont="1" applyFill="1" applyBorder="1" applyAlignment="1">
      <alignment horizontal="left"/>
    </xf>
    <xf numFmtId="0" fontId="0" fillId="0" borderId="8" xfId="0" applyFill="1" applyBorder="1" applyAlignment="1"/>
    <xf numFmtId="0" fontId="7" fillId="5" borderId="0" xfId="0" applyFont="1" applyFill="1" applyBorder="1" applyAlignment="1">
      <alignment horizontal="left"/>
    </xf>
    <xf numFmtId="0" fontId="5" fillId="5" borderId="8" xfId="0" applyFont="1" applyFill="1" applyBorder="1" applyAlignment="1">
      <alignment horizontal="left"/>
    </xf>
    <xf numFmtId="0" fontId="7" fillId="5" borderId="6" xfId="0" applyFont="1" applyFill="1" applyBorder="1" applyAlignment="1">
      <alignment horizontal="left"/>
    </xf>
    <xf numFmtId="0" fontId="8" fillId="4" borderId="5" xfId="0" applyFont="1" applyFill="1" applyBorder="1" applyAlignment="1">
      <alignment horizontal="right"/>
    </xf>
    <xf numFmtId="0" fontId="8" fillId="4" borderId="7" xfId="0" applyFont="1" applyFill="1" applyBorder="1" applyAlignment="1">
      <alignment horizontal="right"/>
    </xf>
    <xf numFmtId="0" fontId="0" fillId="6" borderId="0" xfId="0" applyFill="1" applyBorder="1" applyAlignment="1"/>
    <xf numFmtId="0" fontId="9" fillId="0" borderId="0" xfId="0" applyFont="1" applyFill="1" applyBorder="1" applyAlignment="1">
      <alignment vertical="top" wrapText="1"/>
    </xf>
    <xf numFmtId="0" fontId="4" fillId="3" borderId="0" xfId="2"/>
    <xf numFmtId="0" fontId="4" fillId="2" borderId="0" xfId="1"/>
    <xf numFmtId="0" fontId="4" fillId="2" borderId="0" xfId="1" applyNumberFormat="1"/>
    <xf numFmtId="0" fontId="4" fillId="8" borderId="0" xfId="4"/>
    <xf numFmtId="0" fontId="11" fillId="7" borderId="0" xfId="3"/>
    <xf numFmtId="0" fontId="4" fillId="10" borderId="0" xfId="6"/>
    <xf numFmtId="0" fontId="10" fillId="9" borderId="0" xfId="5"/>
  </cellXfs>
  <cellStyles count="7">
    <cellStyle name="20% - Accent5" xfId="5" builtinId="46"/>
    <cellStyle name="Accent2" xfId="1" builtinId="33"/>
    <cellStyle name="Accent3" xfId="4" builtinId="37"/>
    <cellStyle name="Accent5" xfId="2" builtinId="45"/>
    <cellStyle name="Accent6" xfId="6" builtinId="49"/>
    <cellStyle name="Neutral" xfId="3" builtinId="28"/>
    <cellStyle name="Normal" xfId="0" builtinId="0"/>
  </cellStyles>
  <dxfs count="12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6826334208223973E-2"/>
          <c:y val="0.19486111111111112"/>
          <c:w val="0.9223958880139983"/>
          <c:h val="0.77736111111111106"/>
        </c:manualLayout>
      </c:layout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'K5'!$B$3:$B$7</c:f>
              <c:numCache>
                <c:formatCode>General</c:formatCode>
                <c:ptCount val="5"/>
                <c:pt idx="0">
                  <c:v>-1.2985304850165185</c:v>
                </c:pt>
                <c:pt idx="1">
                  <c:v>-1.368739830578299</c:v>
                </c:pt>
                <c:pt idx="2">
                  <c:v>-0.20055782996140795</c:v>
                </c:pt>
                <c:pt idx="3">
                  <c:v>0.81949233164287849</c:v>
                </c:pt>
                <c:pt idx="4">
                  <c:v>0.9359027226577592</c:v>
                </c:pt>
              </c:numCache>
            </c:numRef>
          </c:xVal>
          <c:yVal>
            <c:numRef>
              <c:f>'K5'!$C$3:$C$7</c:f>
              <c:numCache>
                <c:formatCode>General</c:formatCode>
                <c:ptCount val="5"/>
                <c:pt idx="0">
                  <c:v>-1.1884954623259061</c:v>
                </c:pt>
                <c:pt idx="1">
                  <c:v>1.0698668101871551</c:v>
                </c:pt>
                <c:pt idx="2">
                  <c:v>-1.2966340582614984E-2</c:v>
                </c:pt>
                <c:pt idx="3">
                  <c:v>1.2569288649975867</c:v>
                </c:pt>
                <c:pt idx="4">
                  <c:v>-1.3167922380345891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462-425A-859D-6EA441577124}"/>
            </c:ext>
          </c:extLst>
        </c:ser>
        <c:ser>
          <c:idx val="0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'K5'!$H$2:$H$201</c:f>
              <c:numCache>
                <c:formatCode>General</c:formatCode>
                <c:ptCount val="200"/>
                <c:pt idx="0">
                  <c:v>-1.7389991929999999</c:v>
                </c:pt>
                <c:pt idx="1">
                  <c:v>-1.7389991929999999</c:v>
                </c:pt>
                <c:pt idx="2">
                  <c:v>-1.7008297640000001</c:v>
                </c:pt>
                <c:pt idx="3">
                  <c:v>-1.7008297640000001</c:v>
                </c:pt>
                <c:pt idx="4">
                  <c:v>-1.662660335</c:v>
                </c:pt>
                <c:pt idx="5">
                  <c:v>-1.662660335</c:v>
                </c:pt>
                <c:pt idx="6">
                  <c:v>-1.6244909059999999</c:v>
                </c:pt>
                <c:pt idx="7">
                  <c:v>-1.6244909059999999</c:v>
                </c:pt>
                <c:pt idx="8">
                  <c:v>-1.586321476</c:v>
                </c:pt>
                <c:pt idx="9">
                  <c:v>-1.586321476</c:v>
                </c:pt>
                <c:pt idx="10">
                  <c:v>-1.586321476</c:v>
                </c:pt>
                <c:pt idx="11">
                  <c:v>-1.586321476</c:v>
                </c:pt>
                <c:pt idx="12">
                  <c:v>-1.5481520470000001</c:v>
                </c:pt>
                <c:pt idx="13">
                  <c:v>-1.5481520470000001</c:v>
                </c:pt>
                <c:pt idx="14">
                  <c:v>-1.5481520470000001</c:v>
                </c:pt>
                <c:pt idx="15">
                  <c:v>-1.5481520470000001</c:v>
                </c:pt>
                <c:pt idx="16">
                  <c:v>-1.509982618</c:v>
                </c:pt>
                <c:pt idx="17">
                  <c:v>-1.509982618</c:v>
                </c:pt>
                <c:pt idx="18">
                  <c:v>-1.43364376</c:v>
                </c:pt>
                <c:pt idx="19">
                  <c:v>-1.43364376</c:v>
                </c:pt>
                <c:pt idx="20">
                  <c:v>-1.395474331</c:v>
                </c:pt>
                <c:pt idx="21">
                  <c:v>-1.395474331</c:v>
                </c:pt>
                <c:pt idx="22">
                  <c:v>-1.357304901</c:v>
                </c:pt>
                <c:pt idx="23">
                  <c:v>-1.357304901</c:v>
                </c:pt>
                <c:pt idx="24">
                  <c:v>-1.242796614</c:v>
                </c:pt>
                <c:pt idx="25">
                  <c:v>-1.242796614</c:v>
                </c:pt>
                <c:pt idx="26">
                  <c:v>-1.242796614</c:v>
                </c:pt>
                <c:pt idx="27">
                  <c:v>-1.242796614</c:v>
                </c:pt>
                <c:pt idx="28">
                  <c:v>-1.2046271850000001</c:v>
                </c:pt>
                <c:pt idx="29">
                  <c:v>-1.2046271850000001</c:v>
                </c:pt>
                <c:pt idx="30">
                  <c:v>-1.1664577549999999</c:v>
                </c:pt>
                <c:pt idx="31">
                  <c:v>-1.1664577549999999</c:v>
                </c:pt>
                <c:pt idx="32">
                  <c:v>-1.0519494680000001</c:v>
                </c:pt>
                <c:pt idx="33">
                  <c:v>-1.0519494680000001</c:v>
                </c:pt>
                <c:pt idx="34">
                  <c:v>-1.0519494680000001</c:v>
                </c:pt>
                <c:pt idx="35">
                  <c:v>-1.0519494680000001</c:v>
                </c:pt>
                <c:pt idx="36">
                  <c:v>-1.013780039</c:v>
                </c:pt>
                <c:pt idx="37">
                  <c:v>-1.013780039</c:v>
                </c:pt>
                <c:pt idx="38">
                  <c:v>-0.89927175100000001</c:v>
                </c:pt>
                <c:pt idx="39">
                  <c:v>-0.89927175100000001</c:v>
                </c:pt>
                <c:pt idx="40">
                  <c:v>-0.86110232200000003</c:v>
                </c:pt>
                <c:pt idx="41">
                  <c:v>-0.86110232200000003</c:v>
                </c:pt>
                <c:pt idx="42">
                  <c:v>-0.82293289300000005</c:v>
                </c:pt>
                <c:pt idx="43">
                  <c:v>-0.82293289300000005</c:v>
                </c:pt>
                <c:pt idx="44">
                  <c:v>-0.82293289300000005</c:v>
                </c:pt>
                <c:pt idx="45">
                  <c:v>-0.82293289300000005</c:v>
                </c:pt>
                <c:pt idx="46">
                  <c:v>-0.78476346399999997</c:v>
                </c:pt>
                <c:pt idx="47">
                  <c:v>-0.78476346399999997</c:v>
                </c:pt>
                <c:pt idx="48">
                  <c:v>-0.78476346399999997</c:v>
                </c:pt>
                <c:pt idx="49">
                  <c:v>-0.78476346399999997</c:v>
                </c:pt>
                <c:pt idx="50">
                  <c:v>-0.70842460500000004</c:v>
                </c:pt>
                <c:pt idx="51">
                  <c:v>-0.70842460500000004</c:v>
                </c:pt>
                <c:pt idx="52">
                  <c:v>-0.67025517599999995</c:v>
                </c:pt>
                <c:pt idx="53">
                  <c:v>-0.67025517599999995</c:v>
                </c:pt>
                <c:pt idx="54">
                  <c:v>-0.67025517599999995</c:v>
                </c:pt>
                <c:pt idx="55">
                  <c:v>-0.67025517599999995</c:v>
                </c:pt>
                <c:pt idx="56">
                  <c:v>-0.63208574699999998</c:v>
                </c:pt>
                <c:pt idx="57">
                  <c:v>-0.63208574699999998</c:v>
                </c:pt>
                <c:pt idx="58">
                  <c:v>-0.55574688900000002</c:v>
                </c:pt>
                <c:pt idx="59">
                  <c:v>-0.55574688900000002</c:v>
                </c:pt>
                <c:pt idx="60">
                  <c:v>-0.55574688900000002</c:v>
                </c:pt>
                <c:pt idx="61">
                  <c:v>-0.55574688900000002</c:v>
                </c:pt>
                <c:pt idx="62">
                  <c:v>-0.51757746000000004</c:v>
                </c:pt>
                <c:pt idx="63">
                  <c:v>-0.51757746000000004</c:v>
                </c:pt>
                <c:pt idx="64">
                  <c:v>-0.47940802999999999</c:v>
                </c:pt>
                <c:pt idx="65">
                  <c:v>-0.47940802999999999</c:v>
                </c:pt>
                <c:pt idx="66">
                  <c:v>-0.47940802999999999</c:v>
                </c:pt>
                <c:pt idx="67">
                  <c:v>-0.47940802999999999</c:v>
                </c:pt>
                <c:pt idx="68">
                  <c:v>-0.47940802999999999</c:v>
                </c:pt>
                <c:pt idx="69">
                  <c:v>-0.47940802999999999</c:v>
                </c:pt>
                <c:pt idx="70">
                  <c:v>-0.44123860100000001</c:v>
                </c:pt>
                <c:pt idx="71">
                  <c:v>-0.44123860100000001</c:v>
                </c:pt>
                <c:pt idx="72">
                  <c:v>-0.40306917199999998</c:v>
                </c:pt>
                <c:pt idx="73">
                  <c:v>-0.40306917199999998</c:v>
                </c:pt>
                <c:pt idx="74">
                  <c:v>-0.25039145499999999</c:v>
                </c:pt>
                <c:pt idx="75">
                  <c:v>-0.25039145499999999</c:v>
                </c:pt>
                <c:pt idx="76">
                  <c:v>-0.25039145499999999</c:v>
                </c:pt>
                <c:pt idx="77">
                  <c:v>-0.25039145499999999</c:v>
                </c:pt>
                <c:pt idx="78">
                  <c:v>-0.25039145499999999</c:v>
                </c:pt>
                <c:pt idx="79">
                  <c:v>-0.25039145499999999</c:v>
                </c:pt>
                <c:pt idx="80">
                  <c:v>-0.25039145499999999</c:v>
                </c:pt>
                <c:pt idx="81">
                  <c:v>-0.25039145499999999</c:v>
                </c:pt>
                <c:pt idx="82">
                  <c:v>-0.25039145499999999</c:v>
                </c:pt>
                <c:pt idx="83">
                  <c:v>-0.25039145499999999</c:v>
                </c:pt>
                <c:pt idx="84">
                  <c:v>-0.25039145499999999</c:v>
                </c:pt>
                <c:pt idx="85">
                  <c:v>-0.25039145499999999</c:v>
                </c:pt>
                <c:pt idx="86">
                  <c:v>-0.135883168</c:v>
                </c:pt>
                <c:pt idx="87">
                  <c:v>-0.135883168</c:v>
                </c:pt>
                <c:pt idx="88">
                  <c:v>-9.7713738999999994E-2</c:v>
                </c:pt>
                <c:pt idx="89">
                  <c:v>-9.7713738999999994E-2</c:v>
                </c:pt>
                <c:pt idx="90">
                  <c:v>-5.9544310000000003E-2</c:v>
                </c:pt>
                <c:pt idx="91">
                  <c:v>-5.9544310000000003E-2</c:v>
                </c:pt>
                <c:pt idx="92">
                  <c:v>-2.1374879999999999E-2</c:v>
                </c:pt>
                <c:pt idx="93">
                  <c:v>-2.1374879999999999E-2</c:v>
                </c:pt>
                <c:pt idx="94">
                  <c:v>-2.1374879999999999E-2</c:v>
                </c:pt>
                <c:pt idx="95">
                  <c:v>-2.1374879999999999E-2</c:v>
                </c:pt>
                <c:pt idx="96">
                  <c:v>-2.1374879999999999E-2</c:v>
                </c:pt>
                <c:pt idx="97">
                  <c:v>-2.1374879999999999E-2</c:v>
                </c:pt>
                <c:pt idx="98">
                  <c:v>1.6794548999999999E-2</c:v>
                </c:pt>
                <c:pt idx="99">
                  <c:v>1.6794548999999999E-2</c:v>
                </c:pt>
                <c:pt idx="100">
                  <c:v>5.4963977999999997E-2</c:v>
                </c:pt>
                <c:pt idx="101">
                  <c:v>5.4963977999999997E-2</c:v>
                </c:pt>
                <c:pt idx="102">
                  <c:v>5.4963977999999997E-2</c:v>
                </c:pt>
                <c:pt idx="103">
                  <c:v>5.4963977999999997E-2</c:v>
                </c:pt>
                <c:pt idx="104">
                  <c:v>5.4963977999999997E-2</c:v>
                </c:pt>
                <c:pt idx="105">
                  <c:v>5.4963977999999997E-2</c:v>
                </c:pt>
                <c:pt idx="106">
                  <c:v>9.3133407000000001E-2</c:v>
                </c:pt>
                <c:pt idx="107">
                  <c:v>9.3133407000000001E-2</c:v>
                </c:pt>
                <c:pt idx="108">
                  <c:v>9.3133407000000001E-2</c:v>
                </c:pt>
                <c:pt idx="109">
                  <c:v>9.3133407000000001E-2</c:v>
                </c:pt>
                <c:pt idx="110">
                  <c:v>9.3133407000000001E-2</c:v>
                </c:pt>
                <c:pt idx="111">
                  <c:v>9.3133407000000001E-2</c:v>
                </c:pt>
                <c:pt idx="112">
                  <c:v>0.13130283600000001</c:v>
                </c:pt>
                <c:pt idx="113">
                  <c:v>0.13130283600000001</c:v>
                </c:pt>
                <c:pt idx="114">
                  <c:v>0.16947226600000001</c:v>
                </c:pt>
                <c:pt idx="115">
                  <c:v>0.16947226600000001</c:v>
                </c:pt>
                <c:pt idx="116">
                  <c:v>0.16947226600000001</c:v>
                </c:pt>
                <c:pt idx="117">
                  <c:v>0.16947226600000001</c:v>
                </c:pt>
                <c:pt idx="118">
                  <c:v>0.24581112399999999</c:v>
                </c:pt>
                <c:pt idx="119">
                  <c:v>0.24581112399999999</c:v>
                </c:pt>
                <c:pt idx="120">
                  <c:v>0.24581112399999999</c:v>
                </c:pt>
                <c:pt idx="121">
                  <c:v>0.24581112399999999</c:v>
                </c:pt>
                <c:pt idx="122">
                  <c:v>0.322149982</c:v>
                </c:pt>
                <c:pt idx="123">
                  <c:v>0.322149982</c:v>
                </c:pt>
                <c:pt idx="124">
                  <c:v>0.36031941099999998</c:v>
                </c:pt>
                <c:pt idx="125">
                  <c:v>0.36031941099999998</c:v>
                </c:pt>
                <c:pt idx="126">
                  <c:v>0.39848884099999998</c:v>
                </c:pt>
                <c:pt idx="127">
                  <c:v>0.39848884099999998</c:v>
                </c:pt>
                <c:pt idx="128">
                  <c:v>0.39848884099999998</c:v>
                </c:pt>
                <c:pt idx="129">
                  <c:v>0.39848884099999998</c:v>
                </c:pt>
                <c:pt idx="130">
                  <c:v>0.39848884099999998</c:v>
                </c:pt>
                <c:pt idx="131">
                  <c:v>0.39848884099999998</c:v>
                </c:pt>
                <c:pt idx="132">
                  <c:v>0.43665827000000002</c:v>
                </c:pt>
                <c:pt idx="133">
                  <c:v>0.43665827000000002</c:v>
                </c:pt>
                <c:pt idx="134">
                  <c:v>0.47482769899999999</c:v>
                </c:pt>
                <c:pt idx="135">
                  <c:v>0.47482769899999999</c:v>
                </c:pt>
                <c:pt idx="136">
                  <c:v>0.47482769899999999</c:v>
                </c:pt>
                <c:pt idx="137">
                  <c:v>0.47482769899999999</c:v>
                </c:pt>
                <c:pt idx="138">
                  <c:v>0.51299712799999997</c:v>
                </c:pt>
                <c:pt idx="139">
                  <c:v>0.51299712799999997</c:v>
                </c:pt>
                <c:pt idx="140">
                  <c:v>0.55116655699999995</c:v>
                </c:pt>
                <c:pt idx="141">
                  <c:v>0.55116655699999995</c:v>
                </c:pt>
                <c:pt idx="142">
                  <c:v>0.58933598600000003</c:v>
                </c:pt>
                <c:pt idx="143">
                  <c:v>0.58933598600000003</c:v>
                </c:pt>
                <c:pt idx="144">
                  <c:v>0.62750541599999998</c:v>
                </c:pt>
                <c:pt idx="145">
                  <c:v>0.62750541599999998</c:v>
                </c:pt>
                <c:pt idx="146">
                  <c:v>0.62750541599999998</c:v>
                </c:pt>
                <c:pt idx="147">
                  <c:v>0.62750541599999998</c:v>
                </c:pt>
                <c:pt idx="148">
                  <c:v>0.66567484499999996</c:v>
                </c:pt>
                <c:pt idx="149">
                  <c:v>0.66567484499999996</c:v>
                </c:pt>
                <c:pt idx="150">
                  <c:v>0.66567484499999996</c:v>
                </c:pt>
                <c:pt idx="151">
                  <c:v>0.66567484499999996</c:v>
                </c:pt>
                <c:pt idx="152">
                  <c:v>0.66567484499999996</c:v>
                </c:pt>
                <c:pt idx="153">
                  <c:v>0.66567484499999996</c:v>
                </c:pt>
                <c:pt idx="154">
                  <c:v>0.66567484499999996</c:v>
                </c:pt>
                <c:pt idx="155">
                  <c:v>0.66567484499999996</c:v>
                </c:pt>
                <c:pt idx="156">
                  <c:v>0.66567484499999996</c:v>
                </c:pt>
                <c:pt idx="157">
                  <c:v>0.66567484499999996</c:v>
                </c:pt>
                <c:pt idx="158">
                  <c:v>0.66567484499999996</c:v>
                </c:pt>
                <c:pt idx="159">
                  <c:v>0.66567484499999996</c:v>
                </c:pt>
                <c:pt idx="160">
                  <c:v>0.70384427400000005</c:v>
                </c:pt>
                <c:pt idx="161">
                  <c:v>0.70384427400000005</c:v>
                </c:pt>
                <c:pt idx="162">
                  <c:v>0.780183132</c:v>
                </c:pt>
                <c:pt idx="163">
                  <c:v>0.780183132</c:v>
                </c:pt>
                <c:pt idx="164">
                  <c:v>0.93286084899999999</c:v>
                </c:pt>
                <c:pt idx="165">
                  <c:v>0.93286084899999999</c:v>
                </c:pt>
                <c:pt idx="166">
                  <c:v>0.97103027799999997</c:v>
                </c:pt>
                <c:pt idx="167">
                  <c:v>0.97103027799999997</c:v>
                </c:pt>
                <c:pt idx="168">
                  <c:v>1.0091997070000001</c:v>
                </c:pt>
                <c:pt idx="169">
                  <c:v>1.0091997070000001</c:v>
                </c:pt>
                <c:pt idx="170">
                  <c:v>1.0091997070000001</c:v>
                </c:pt>
                <c:pt idx="171">
                  <c:v>1.0091997070000001</c:v>
                </c:pt>
                <c:pt idx="172">
                  <c:v>1.0091997070000001</c:v>
                </c:pt>
                <c:pt idx="173">
                  <c:v>1.0091997070000001</c:v>
                </c:pt>
                <c:pt idx="174">
                  <c:v>1.0473691359999999</c:v>
                </c:pt>
                <c:pt idx="175">
                  <c:v>1.0473691359999999</c:v>
                </c:pt>
                <c:pt idx="176">
                  <c:v>1.0473691359999999</c:v>
                </c:pt>
                <c:pt idx="177">
                  <c:v>1.0473691359999999</c:v>
                </c:pt>
                <c:pt idx="178">
                  <c:v>1.238216282</c:v>
                </c:pt>
                <c:pt idx="179">
                  <c:v>1.238216282</c:v>
                </c:pt>
                <c:pt idx="180">
                  <c:v>1.390893999</c:v>
                </c:pt>
                <c:pt idx="181">
                  <c:v>1.390893999</c:v>
                </c:pt>
                <c:pt idx="182">
                  <c:v>1.4290634280000001</c:v>
                </c:pt>
                <c:pt idx="183">
                  <c:v>1.4290634280000001</c:v>
                </c:pt>
                <c:pt idx="184">
                  <c:v>1.4672328569999999</c:v>
                </c:pt>
                <c:pt idx="185">
                  <c:v>1.4672328569999999</c:v>
                </c:pt>
                <c:pt idx="186">
                  <c:v>1.543571716</c:v>
                </c:pt>
                <c:pt idx="187">
                  <c:v>1.543571716</c:v>
                </c:pt>
                <c:pt idx="188">
                  <c:v>1.6199105739999999</c:v>
                </c:pt>
                <c:pt idx="189">
                  <c:v>1.6199105739999999</c:v>
                </c:pt>
                <c:pt idx="190">
                  <c:v>1.6199105739999999</c:v>
                </c:pt>
                <c:pt idx="191">
                  <c:v>1.6199105739999999</c:v>
                </c:pt>
                <c:pt idx="192">
                  <c:v>2.0016048660000001</c:v>
                </c:pt>
                <c:pt idx="193">
                  <c:v>2.0016048660000001</c:v>
                </c:pt>
                <c:pt idx="194">
                  <c:v>2.2687908700000001</c:v>
                </c:pt>
                <c:pt idx="195">
                  <c:v>2.2687908700000001</c:v>
                </c:pt>
                <c:pt idx="196">
                  <c:v>2.4978074449999998</c:v>
                </c:pt>
                <c:pt idx="197">
                  <c:v>2.4978074449999998</c:v>
                </c:pt>
                <c:pt idx="198">
                  <c:v>2.9176711659999999</c:v>
                </c:pt>
                <c:pt idx="199">
                  <c:v>2.9176711659999999</c:v>
                </c:pt>
              </c:numCache>
            </c:numRef>
          </c:xVal>
          <c:yVal>
            <c:numRef>
              <c:f>'K5'!$I$2:$I$201</c:f>
              <c:numCache>
                <c:formatCode>General</c:formatCode>
                <c:ptCount val="200"/>
                <c:pt idx="0">
                  <c:v>-0.43480148000000002</c:v>
                </c:pt>
                <c:pt idx="1">
                  <c:v>1.1957040699999999</c:v>
                </c:pt>
                <c:pt idx="2">
                  <c:v>-1.7159129829999999</c:v>
                </c:pt>
                <c:pt idx="3">
                  <c:v>1.040417827</c:v>
                </c:pt>
                <c:pt idx="4">
                  <c:v>-0.39597991900000001</c:v>
                </c:pt>
                <c:pt idx="5">
                  <c:v>1.001596266</c:v>
                </c:pt>
                <c:pt idx="6">
                  <c:v>-1.7159129829999999</c:v>
                </c:pt>
                <c:pt idx="7">
                  <c:v>1.7003843590000001</c:v>
                </c:pt>
                <c:pt idx="8">
                  <c:v>-1.832377666</c:v>
                </c:pt>
                <c:pt idx="9">
                  <c:v>0.84631002399999999</c:v>
                </c:pt>
                <c:pt idx="10">
                  <c:v>-1.4053404979999999</c:v>
                </c:pt>
                <c:pt idx="11">
                  <c:v>1.894492163</c:v>
                </c:pt>
                <c:pt idx="12">
                  <c:v>-1.3665189369999999</c:v>
                </c:pt>
                <c:pt idx="13">
                  <c:v>1.040417827</c:v>
                </c:pt>
                <c:pt idx="14">
                  <c:v>-1.4441620580000001</c:v>
                </c:pt>
                <c:pt idx="15">
                  <c:v>1.1180609480000001</c:v>
                </c:pt>
                <c:pt idx="16">
                  <c:v>-0.59008772300000001</c:v>
                </c:pt>
                <c:pt idx="17">
                  <c:v>0.61338065900000005</c:v>
                </c:pt>
                <c:pt idx="18">
                  <c:v>-0.82301708699999998</c:v>
                </c:pt>
                <c:pt idx="19">
                  <c:v>1.855670602</c:v>
                </c:pt>
                <c:pt idx="20">
                  <c:v>-0.59008772300000001</c:v>
                </c:pt>
                <c:pt idx="21">
                  <c:v>0.88513158400000003</c:v>
                </c:pt>
                <c:pt idx="22">
                  <c:v>-1.754734544</c:v>
                </c:pt>
                <c:pt idx="23">
                  <c:v>0.88513158400000003</c:v>
                </c:pt>
                <c:pt idx="24">
                  <c:v>-1.4053404979999999</c:v>
                </c:pt>
                <c:pt idx="25">
                  <c:v>1.2345256309999999</c:v>
                </c:pt>
                <c:pt idx="26">
                  <c:v>-0.70655240500000005</c:v>
                </c:pt>
                <c:pt idx="27">
                  <c:v>0.41927285600000003</c:v>
                </c:pt>
                <c:pt idx="28">
                  <c:v>-0.74537396600000005</c:v>
                </c:pt>
                <c:pt idx="29">
                  <c:v>1.428633434</c:v>
                </c:pt>
                <c:pt idx="30">
                  <c:v>-1.793556105</c:v>
                </c:pt>
                <c:pt idx="31">
                  <c:v>0.88513158400000003</c:v>
                </c:pt>
                <c:pt idx="32">
                  <c:v>-1.793556105</c:v>
                </c:pt>
                <c:pt idx="33">
                  <c:v>1.6227412379999999</c:v>
                </c:pt>
                <c:pt idx="34">
                  <c:v>-1.4053404979999999</c:v>
                </c:pt>
                <c:pt idx="35">
                  <c:v>1.1957040699999999</c:v>
                </c:pt>
                <c:pt idx="36">
                  <c:v>-1.288875816</c:v>
                </c:pt>
                <c:pt idx="37">
                  <c:v>0.88513158400000003</c:v>
                </c:pt>
                <c:pt idx="38">
                  <c:v>-0.93948176900000002</c:v>
                </c:pt>
                <c:pt idx="39">
                  <c:v>0.96277470600000004</c:v>
                </c:pt>
                <c:pt idx="40">
                  <c:v>-0.59008772300000001</c:v>
                </c:pt>
                <c:pt idx="41">
                  <c:v>1.6227412379999999</c:v>
                </c:pt>
                <c:pt idx="42">
                  <c:v>-0.551266162</c:v>
                </c:pt>
                <c:pt idx="43">
                  <c:v>0.41927285600000003</c:v>
                </c:pt>
                <c:pt idx="44">
                  <c:v>-0.86183864799999998</c:v>
                </c:pt>
                <c:pt idx="45">
                  <c:v>0.57455909900000002</c:v>
                </c:pt>
                <c:pt idx="46">
                  <c:v>0.186343491</c:v>
                </c:pt>
                <c:pt idx="47">
                  <c:v>-0.124228994</c:v>
                </c:pt>
                <c:pt idx="48">
                  <c:v>-0.31833679799999998</c:v>
                </c:pt>
                <c:pt idx="49">
                  <c:v>-0.31833679799999998</c:v>
                </c:pt>
                <c:pt idx="50">
                  <c:v>6.9878809E-2</c:v>
                </c:pt>
                <c:pt idx="51">
                  <c:v>0.38045129500000002</c:v>
                </c:pt>
                <c:pt idx="52">
                  <c:v>0.147521931</c:v>
                </c:pt>
                <c:pt idx="53">
                  <c:v>0.38045129500000002</c:v>
                </c:pt>
                <c:pt idx="54">
                  <c:v>-0.20187211599999999</c:v>
                </c:pt>
                <c:pt idx="55">
                  <c:v>-0.35715835899999998</c:v>
                </c:pt>
                <c:pt idx="56">
                  <c:v>-7.7643119999999998E-3</c:v>
                </c:pt>
                <c:pt idx="57">
                  <c:v>-0.16305055500000001</c:v>
                </c:pt>
                <c:pt idx="58">
                  <c:v>3.1057248999999999E-2</c:v>
                </c:pt>
                <c:pt idx="59">
                  <c:v>-0.16305055500000001</c:v>
                </c:pt>
                <c:pt idx="60">
                  <c:v>0.225165052</c:v>
                </c:pt>
                <c:pt idx="61">
                  <c:v>0.186343491</c:v>
                </c:pt>
                <c:pt idx="62">
                  <c:v>6.9878809E-2</c:v>
                </c:pt>
                <c:pt idx="63">
                  <c:v>0.34162973400000002</c:v>
                </c:pt>
                <c:pt idx="64">
                  <c:v>3.1057248999999999E-2</c:v>
                </c:pt>
                <c:pt idx="65">
                  <c:v>0.34162973400000002</c:v>
                </c:pt>
                <c:pt idx="66">
                  <c:v>-7.7643119999999998E-3</c:v>
                </c:pt>
                <c:pt idx="67">
                  <c:v>-8.5407434000000004E-2</c:v>
                </c:pt>
                <c:pt idx="68">
                  <c:v>0.34162973400000002</c:v>
                </c:pt>
                <c:pt idx="69">
                  <c:v>-0.124228994</c:v>
                </c:pt>
                <c:pt idx="70">
                  <c:v>0.186343491</c:v>
                </c:pt>
                <c:pt idx="71">
                  <c:v>-0.31833679799999998</c:v>
                </c:pt>
                <c:pt idx="72">
                  <c:v>-4.6585873E-2</c:v>
                </c:pt>
                <c:pt idx="73">
                  <c:v>0.225165052</c:v>
                </c:pt>
                <c:pt idx="74">
                  <c:v>-0.124228994</c:v>
                </c:pt>
                <c:pt idx="75">
                  <c:v>0.147521931</c:v>
                </c:pt>
                <c:pt idx="76">
                  <c:v>0.10870037</c:v>
                </c:pt>
                <c:pt idx="77">
                  <c:v>-8.5407434000000004E-2</c:v>
                </c:pt>
                <c:pt idx="78">
                  <c:v>6.9878809E-2</c:v>
                </c:pt>
                <c:pt idx="79">
                  <c:v>-0.31833679799999998</c:v>
                </c:pt>
                <c:pt idx="80">
                  <c:v>3.1057248999999999E-2</c:v>
                </c:pt>
                <c:pt idx="81">
                  <c:v>0.186343491</c:v>
                </c:pt>
                <c:pt idx="82">
                  <c:v>-0.35715835899999998</c:v>
                </c:pt>
                <c:pt idx="83">
                  <c:v>-0.240693676</c:v>
                </c:pt>
                <c:pt idx="84">
                  <c:v>0.26398661299999998</c:v>
                </c:pt>
                <c:pt idx="85">
                  <c:v>-0.16305055500000001</c:v>
                </c:pt>
                <c:pt idx="86">
                  <c:v>0.30280817399999999</c:v>
                </c:pt>
                <c:pt idx="87">
                  <c:v>0.186343491</c:v>
                </c:pt>
                <c:pt idx="88">
                  <c:v>0.38045129500000002</c:v>
                </c:pt>
                <c:pt idx="89">
                  <c:v>-0.16305055500000001</c:v>
                </c:pt>
                <c:pt idx="90">
                  <c:v>0.186343491</c:v>
                </c:pt>
                <c:pt idx="91">
                  <c:v>-0.35715835899999998</c:v>
                </c:pt>
                <c:pt idx="92">
                  <c:v>-4.6585873E-2</c:v>
                </c:pt>
                <c:pt idx="93">
                  <c:v>-0.39597991900000001</c:v>
                </c:pt>
                <c:pt idx="94">
                  <c:v>-0.31833679799999998</c:v>
                </c:pt>
                <c:pt idx="95">
                  <c:v>6.9878809E-2</c:v>
                </c:pt>
                <c:pt idx="96">
                  <c:v>-0.124228994</c:v>
                </c:pt>
                <c:pt idx="97">
                  <c:v>-7.7643119999999998E-3</c:v>
                </c:pt>
                <c:pt idx="98">
                  <c:v>-0.31833679799999998</c:v>
                </c:pt>
                <c:pt idx="99">
                  <c:v>-4.6585873E-2</c:v>
                </c:pt>
                <c:pt idx="100">
                  <c:v>-0.35715835899999998</c:v>
                </c:pt>
                <c:pt idx="101">
                  <c:v>-8.5407434000000004E-2</c:v>
                </c:pt>
                <c:pt idx="102">
                  <c:v>0.34162973400000002</c:v>
                </c:pt>
                <c:pt idx="103">
                  <c:v>0.186343491</c:v>
                </c:pt>
                <c:pt idx="104">
                  <c:v>0.225165052</c:v>
                </c:pt>
                <c:pt idx="105">
                  <c:v>-0.31833679799999998</c:v>
                </c:pt>
                <c:pt idx="106">
                  <c:v>-7.7643119999999998E-3</c:v>
                </c:pt>
                <c:pt idx="107">
                  <c:v>-0.16305055500000001</c:v>
                </c:pt>
                <c:pt idx="108">
                  <c:v>-0.27951523700000003</c:v>
                </c:pt>
                <c:pt idx="109">
                  <c:v>-8.5407434000000004E-2</c:v>
                </c:pt>
                <c:pt idx="110">
                  <c:v>6.9878809E-2</c:v>
                </c:pt>
                <c:pt idx="111">
                  <c:v>0.147521931</c:v>
                </c:pt>
                <c:pt idx="112">
                  <c:v>-0.31833679799999998</c:v>
                </c:pt>
                <c:pt idx="113">
                  <c:v>-0.16305055500000001</c:v>
                </c:pt>
                <c:pt idx="114">
                  <c:v>-8.5407434000000004E-2</c:v>
                </c:pt>
                <c:pt idx="115">
                  <c:v>-7.7643119999999998E-3</c:v>
                </c:pt>
                <c:pt idx="116">
                  <c:v>-0.27951523700000003</c:v>
                </c:pt>
                <c:pt idx="117">
                  <c:v>0.34162973400000002</c:v>
                </c:pt>
                <c:pt idx="118">
                  <c:v>-0.27951523700000003</c:v>
                </c:pt>
                <c:pt idx="119">
                  <c:v>0.26398661299999998</c:v>
                </c:pt>
                <c:pt idx="120">
                  <c:v>0.225165052</c:v>
                </c:pt>
                <c:pt idx="121">
                  <c:v>-0.39597991900000001</c:v>
                </c:pt>
                <c:pt idx="122">
                  <c:v>0.30280817399999999</c:v>
                </c:pt>
                <c:pt idx="123">
                  <c:v>1.5839196769999999</c:v>
                </c:pt>
                <c:pt idx="124">
                  <c:v>-0.82301708699999998</c:v>
                </c:pt>
                <c:pt idx="125">
                  <c:v>1.040417827</c:v>
                </c:pt>
                <c:pt idx="126">
                  <c:v>-0.59008772300000001</c:v>
                </c:pt>
                <c:pt idx="127">
                  <c:v>1.7392059200000001</c:v>
                </c:pt>
                <c:pt idx="128">
                  <c:v>-1.5218051800000001</c:v>
                </c:pt>
                <c:pt idx="129">
                  <c:v>0.96277470600000004</c:v>
                </c:pt>
                <c:pt idx="130">
                  <c:v>-1.599448301</c:v>
                </c:pt>
                <c:pt idx="131">
                  <c:v>0.96277470600000004</c:v>
                </c:pt>
                <c:pt idx="132">
                  <c:v>-0.62890928400000001</c:v>
                </c:pt>
                <c:pt idx="133">
                  <c:v>0.80748846299999999</c:v>
                </c:pt>
                <c:pt idx="134">
                  <c:v>-1.754734544</c:v>
                </c:pt>
                <c:pt idx="135">
                  <c:v>1.467454995</c:v>
                </c:pt>
                <c:pt idx="136">
                  <c:v>-1.677091423</c:v>
                </c:pt>
                <c:pt idx="137">
                  <c:v>0.88513158400000003</c:v>
                </c:pt>
                <c:pt idx="138">
                  <c:v>-1.5606267410000001</c:v>
                </c:pt>
                <c:pt idx="139">
                  <c:v>0.84631002399999999</c:v>
                </c:pt>
                <c:pt idx="140">
                  <c:v>-1.754734544</c:v>
                </c:pt>
                <c:pt idx="141">
                  <c:v>1.6615627980000001</c:v>
                </c:pt>
                <c:pt idx="142">
                  <c:v>-0.39597991900000001</c:v>
                </c:pt>
                <c:pt idx="143">
                  <c:v>1.428633434</c:v>
                </c:pt>
                <c:pt idx="144">
                  <c:v>-1.4829836190000001</c:v>
                </c:pt>
                <c:pt idx="145">
                  <c:v>1.816849041</c:v>
                </c:pt>
                <c:pt idx="146">
                  <c:v>-0.551266162</c:v>
                </c:pt>
                <c:pt idx="147">
                  <c:v>0.92395314500000003</c:v>
                </c:pt>
                <c:pt idx="148">
                  <c:v>-1.0947680120000001</c:v>
                </c:pt>
                <c:pt idx="149">
                  <c:v>1.5450981159999999</c:v>
                </c:pt>
                <c:pt idx="150">
                  <c:v>-1.288875816</c:v>
                </c:pt>
                <c:pt idx="151">
                  <c:v>1.467454995</c:v>
                </c:pt>
                <c:pt idx="152">
                  <c:v>-1.172411133</c:v>
                </c:pt>
                <c:pt idx="153">
                  <c:v>1.001596266</c:v>
                </c:pt>
                <c:pt idx="154">
                  <c:v>-1.3276973759999999</c:v>
                </c:pt>
                <c:pt idx="155">
                  <c:v>1.506276556</c:v>
                </c:pt>
                <c:pt idx="156">
                  <c:v>-1.9100207870000001</c:v>
                </c:pt>
                <c:pt idx="157">
                  <c:v>1.079239388</c:v>
                </c:pt>
                <c:pt idx="158">
                  <c:v>-1.9100207870000001</c:v>
                </c:pt>
                <c:pt idx="159">
                  <c:v>0.88513158400000003</c:v>
                </c:pt>
                <c:pt idx="160">
                  <c:v>-0.59008772300000001</c:v>
                </c:pt>
                <c:pt idx="161">
                  <c:v>1.273347191</c:v>
                </c:pt>
                <c:pt idx="162">
                  <c:v>-1.754734544</c:v>
                </c:pt>
                <c:pt idx="163">
                  <c:v>1.6615627980000001</c:v>
                </c:pt>
                <c:pt idx="164">
                  <c:v>-0.93948176900000002</c:v>
                </c:pt>
                <c:pt idx="165">
                  <c:v>0.96277470600000004</c:v>
                </c:pt>
                <c:pt idx="166">
                  <c:v>-1.172411133</c:v>
                </c:pt>
                <c:pt idx="167">
                  <c:v>1.7392059200000001</c:v>
                </c:pt>
                <c:pt idx="168">
                  <c:v>-0.90066020899999999</c:v>
                </c:pt>
                <c:pt idx="169">
                  <c:v>0.49691597700000001</c:v>
                </c:pt>
                <c:pt idx="170">
                  <c:v>-1.4441620580000001</c:v>
                </c:pt>
                <c:pt idx="171">
                  <c:v>0.96277470600000004</c:v>
                </c:pt>
                <c:pt idx="172">
                  <c:v>-1.5606267410000001</c:v>
                </c:pt>
                <c:pt idx="173">
                  <c:v>1.6227412379999999</c:v>
                </c:pt>
                <c:pt idx="174">
                  <c:v>-1.4441620580000001</c:v>
                </c:pt>
                <c:pt idx="175">
                  <c:v>1.389811873</c:v>
                </c:pt>
                <c:pt idx="176">
                  <c:v>-1.3665189369999999</c:v>
                </c:pt>
                <c:pt idx="177">
                  <c:v>0.72984534099999998</c:v>
                </c:pt>
                <c:pt idx="178">
                  <c:v>-1.4053404979999999</c:v>
                </c:pt>
                <c:pt idx="179">
                  <c:v>1.5450981159999999</c:v>
                </c:pt>
                <c:pt idx="180">
                  <c:v>-0.70655240500000005</c:v>
                </c:pt>
                <c:pt idx="181">
                  <c:v>1.389811873</c:v>
                </c:pt>
                <c:pt idx="182">
                  <c:v>-1.3665189369999999</c:v>
                </c:pt>
                <c:pt idx="183">
                  <c:v>1.467454995</c:v>
                </c:pt>
                <c:pt idx="184">
                  <c:v>-0.43480148000000002</c:v>
                </c:pt>
                <c:pt idx="185">
                  <c:v>1.816849041</c:v>
                </c:pt>
                <c:pt idx="186">
                  <c:v>-1.0171248909999999</c:v>
                </c:pt>
                <c:pt idx="187">
                  <c:v>0.69102378099999995</c:v>
                </c:pt>
                <c:pt idx="188">
                  <c:v>-1.288875816</c:v>
                </c:pt>
                <c:pt idx="189">
                  <c:v>1.3509903130000001</c:v>
                </c:pt>
                <c:pt idx="190">
                  <c:v>-1.0559464510000001</c:v>
                </c:pt>
                <c:pt idx="191">
                  <c:v>0.72984534099999998</c:v>
                </c:pt>
                <c:pt idx="192">
                  <c:v>-1.638269862</c:v>
                </c:pt>
                <c:pt idx="193">
                  <c:v>1.5839196769999999</c:v>
                </c:pt>
                <c:pt idx="194">
                  <c:v>-1.3276973759999999</c:v>
                </c:pt>
                <c:pt idx="195">
                  <c:v>1.1180609480000001</c:v>
                </c:pt>
                <c:pt idx="196">
                  <c:v>-0.86183864799999998</c:v>
                </c:pt>
                <c:pt idx="197">
                  <c:v>0.92395314500000003</c:v>
                </c:pt>
                <c:pt idx="198">
                  <c:v>-1.250054255</c:v>
                </c:pt>
                <c:pt idx="199">
                  <c:v>1.273347191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462-425A-859D-6EA4415771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8086863"/>
        <c:axId val="1188091023"/>
      </c:scatterChart>
      <c:valAx>
        <c:axId val="1188086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8091023"/>
        <c:crosses val="autoZero"/>
        <c:crossBetween val="midCat"/>
      </c:valAx>
      <c:valAx>
        <c:axId val="1188091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8086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'OPT K'!$B$1</c:f>
              <c:strCache>
                <c:ptCount val="1"/>
                <c:pt idx="0">
                  <c:v>Min Dist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'OPT K'!$A$2:$A$8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'OPT K'!$B$2:$B$8</c:f>
              <c:numCache>
                <c:formatCode>General</c:formatCode>
                <c:ptCount val="7"/>
                <c:pt idx="0">
                  <c:v>238.91804287001978</c:v>
                </c:pt>
                <c:pt idx="1">
                  <c:v>193.49951351409945</c:v>
                </c:pt>
                <c:pt idx="2">
                  <c:v>163.54416024131871</c:v>
                </c:pt>
                <c:pt idx="3">
                  <c:v>140.56094661005372</c:v>
                </c:pt>
                <c:pt idx="4">
                  <c:v>99.023517705363318</c:v>
                </c:pt>
                <c:pt idx="5">
                  <c:v>93</c:v>
                </c:pt>
                <c:pt idx="6">
                  <c:v>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F6D-4818-B6F4-E62042E7B3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4793199"/>
        <c:axId val="884789039"/>
      </c:scatterChart>
      <c:valAx>
        <c:axId val="884793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789039"/>
        <c:crosses val="autoZero"/>
        <c:crossBetween val="midCat"/>
      </c:valAx>
      <c:valAx>
        <c:axId val="884789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793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'OPT K'!$B$1</c:f>
              <c:strCache>
                <c:ptCount val="1"/>
                <c:pt idx="0">
                  <c:v>Min Dist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'OPT K'!$A$2:$A$8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'OPT K'!$B$2:$B$8</c:f>
              <c:numCache>
                <c:formatCode>General</c:formatCode>
                <c:ptCount val="7"/>
                <c:pt idx="0">
                  <c:v>238.91804287001978</c:v>
                </c:pt>
                <c:pt idx="1">
                  <c:v>193.49951351409945</c:v>
                </c:pt>
                <c:pt idx="2">
                  <c:v>163.54416024131871</c:v>
                </c:pt>
                <c:pt idx="3">
                  <c:v>140.56094661005372</c:v>
                </c:pt>
                <c:pt idx="4">
                  <c:v>99.023517705363318</c:v>
                </c:pt>
                <c:pt idx="5">
                  <c:v>93</c:v>
                </c:pt>
                <c:pt idx="6">
                  <c:v>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D4-4592-A7DB-750572476D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2250271"/>
        <c:axId val="972251935"/>
      </c:scatterChart>
      <c:valAx>
        <c:axId val="972250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2251935"/>
        <c:crosses val="autoZero"/>
        <c:crossBetween val="midCat"/>
      </c:valAx>
      <c:valAx>
        <c:axId val="972251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2250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 Values v/s WCSS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'OPT K'!$B$1</c:f>
              <c:strCache>
                <c:ptCount val="1"/>
                <c:pt idx="0">
                  <c:v>Min Dist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'OPT K'!$A$2:$A$9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'OPT K'!$B$2:$B$9</c:f>
              <c:numCache>
                <c:formatCode>General</c:formatCode>
                <c:ptCount val="8"/>
                <c:pt idx="0">
                  <c:v>238.91804287001978</c:v>
                </c:pt>
                <c:pt idx="1">
                  <c:v>193.49951351409945</c:v>
                </c:pt>
                <c:pt idx="2">
                  <c:v>163.54416024131871</c:v>
                </c:pt>
                <c:pt idx="3">
                  <c:v>140.56094661005372</c:v>
                </c:pt>
                <c:pt idx="4">
                  <c:v>99.023517705363318</c:v>
                </c:pt>
                <c:pt idx="5">
                  <c:v>93</c:v>
                </c:pt>
                <c:pt idx="6">
                  <c:v>83</c:v>
                </c:pt>
                <c:pt idx="7">
                  <c:v>77.329430642797476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7F-480B-9C89-563B3F3BDE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7890895"/>
        <c:axId val="967893391"/>
      </c:scatterChart>
      <c:valAx>
        <c:axId val="967890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K 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893391"/>
        <c:crosses val="autoZero"/>
        <c:crossBetween val="midCat"/>
      </c:valAx>
      <c:valAx>
        <c:axId val="967893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WCSS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8908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Cluster 1</c:v>
          </c:tx>
          <c:spPr>
            <a:ln w="19050">
              <a:noFill/>
            </a:ln>
          </c:spPr>
          <c:xVal>
            <c:numRef>
              <c:f>'Cluster Plot'!$H$2:$H$24</c:f>
              <c:numCache>
                <c:formatCode>General</c:formatCode>
                <c:ptCount val="23"/>
                <c:pt idx="0">
                  <c:v>-1.7389991929999999</c:v>
                </c:pt>
                <c:pt idx="1">
                  <c:v>-1.7008297640000001</c:v>
                </c:pt>
                <c:pt idx="2">
                  <c:v>-1.662660335</c:v>
                </c:pt>
                <c:pt idx="3">
                  <c:v>-1.6244909059999999</c:v>
                </c:pt>
                <c:pt idx="4">
                  <c:v>-1.586321476</c:v>
                </c:pt>
                <c:pt idx="5">
                  <c:v>-1.586321476</c:v>
                </c:pt>
                <c:pt idx="6">
                  <c:v>-1.5481520470000001</c:v>
                </c:pt>
                <c:pt idx="7">
                  <c:v>-1.5481520470000001</c:v>
                </c:pt>
                <c:pt idx="8">
                  <c:v>-1.509982618</c:v>
                </c:pt>
                <c:pt idx="9">
                  <c:v>-1.43364376</c:v>
                </c:pt>
                <c:pt idx="10">
                  <c:v>-1.395474331</c:v>
                </c:pt>
                <c:pt idx="11">
                  <c:v>-1.357304901</c:v>
                </c:pt>
                <c:pt idx="12">
                  <c:v>-1.242796614</c:v>
                </c:pt>
                <c:pt idx="13">
                  <c:v>-1.242796614</c:v>
                </c:pt>
                <c:pt idx="14">
                  <c:v>-1.2046271850000001</c:v>
                </c:pt>
                <c:pt idx="15">
                  <c:v>-1.1664577549999999</c:v>
                </c:pt>
                <c:pt idx="16">
                  <c:v>-1.0519494680000001</c:v>
                </c:pt>
                <c:pt idx="17">
                  <c:v>-1.0519494680000001</c:v>
                </c:pt>
                <c:pt idx="18">
                  <c:v>-1.013780039</c:v>
                </c:pt>
                <c:pt idx="19">
                  <c:v>-0.89927175100000001</c:v>
                </c:pt>
                <c:pt idx="20">
                  <c:v>-0.86110232200000003</c:v>
                </c:pt>
                <c:pt idx="21">
                  <c:v>-0.82293289300000005</c:v>
                </c:pt>
                <c:pt idx="22">
                  <c:v>-0.82293289300000005</c:v>
                </c:pt>
              </c:numCache>
            </c:numRef>
          </c:xVal>
          <c:yVal>
            <c:numRef>
              <c:f>'Cluster Plot'!$I$2:$I$24</c:f>
              <c:numCache>
                <c:formatCode>General</c:formatCode>
                <c:ptCount val="23"/>
                <c:pt idx="0">
                  <c:v>-0.43480148000000002</c:v>
                </c:pt>
                <c:pt idx="1">
                  <c:v>-1.7159129829999999</c:v>
                </c:pt>
                <c:pt idx="2">
                  <c:v>-0.39597991900000001</c:v>
                </c:pt>
                <c:pt idx="3">
                  <c:v>-1.7159129829999999</c:v>
                </c:pt>
                <c:pt idx="4">
                  <c:v>-1.832377666</c:v>
                </c:pt>
                <c:pt idx="5">
                  <c:v>-1.4053404979999999</c:v>
                </c:pt>
                <c:pt idx="6">
                  <c:v>-1.3665189369999999</c:v>
                </c:pt>
                <c:pt idx="7">
                  <c:v>-1.4441620580000001</c:v>
                </c:pt>
                <c:pt idx="8">
                  <c:v>-0.59008772300000001</c:v>
                </c:pt>
                <c:pt idx="9">
                  <c:v>-0.82301708699999998</c:v>
                </c:pt>
                <c:pt idx="10">
                  <c:v>-0.59008772300000001</c:v>
                </c:pt>
                <c:pt idx="11">
                  <c:v>-1.754734544</c:v>
                </c:pt>
                <c:pt idx="12">
                  <c:v>-1.4053404979999999</c:v>
                </c:pt>
                <c:pt idx="13">
                  <c:v>-0.70655240500000005</c:v>
                </c:pt>
                <c:pt idx="14">
                  <c:v>-0.74537396600000005</c:v>
                </c:pt>
                <c:pt idx="15">
                  <c:v>-1.793556105</c:v>
                </c:pt>
                <c:pt idx="16">
                  <c:v>-1.793556105</c:v>
                </c:pt>
                <c:pt idx="17">
                  <c:v>-1.4053404979999999</c:v>
                </c:pt>
                <c:pt idx="18">
                  <c:v>-1.288875816</c:v>
                </c:pt>
                <c:pt idx="19">
                  <c:v>-0.93948176900000002</c:v>
                </c:pt>
                <c:pt idx="20">
                  <c:v>-0.59008772300000001</c:v>
                </c:pt>
                <c:pt idx="21">
                  <c:v>-0.551266162</c:v>
                </c:pt>
                <c:pt idx="22">
                  <c:v>-0.86183864799999998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AF37-4768-9B2C-40DE3EB81CDA}"/>
            </c:ext>
          </c:extLst>
        </c:ser>
        <c:ser>
          <c:idx val="2"/>
          <c:order val="1"/>
          <c:tx>
            <c:v>Cluster 2</c:v>
          </c:tx>
          <c:spPr>
            <a:ln w="19050" cap="rnd">
              <a:noFill/>
              <a:round/>
            </a:ln>
            <a:effectLst/>
          </c:spPr>
          <c:xVal>
            <c:numRef>
              <c:f>'Cluster Plot'!$H$25:$H$63</c:f>
              <c:numCache>
                <c:formatCode>General</c:formatCode>
                <c:ptCount val="39"/>
                <c:pt idx="0">
                  <c:v>0.322149982</c:v>
                </c:pt>
                <c:pt idx="1">
                  <c:v>0.36031941099999998</c:v>
                </c:pt>
                <c:pt idx="2">
                  <c:v>0.39848884099999998</c:v>
                </c:pt>
                <c:pt idx="3">
                  <c:v>0.39848884099999998</c:v>
                </c:pt>
                <c:pt idx="4">
                  <c:v>0.39848884099999998</c:v>
                </c:pt>
                <c:pt idx="5">
                  <c:v>0.43665827000000002</c:v>
                </c:pt>
                <c:pt idx="6">
                  <c:v>0.47482769899999999</c:v>
                </c:pt>
                <c:pt idx="7">
                  <c:v>0.47482769899999999</c:v>
                </c:pt>
                <c:pt idx="8">
                  <c:v>0.51299712799999997</c:v>
                </c:pt>
                <c:pt idx="9">
                  <c:v>0.55116655699999995</c:v>
                </c:pt>
                <c:pt idx="10">
                  <c:v>0.58933598600000003</c:v>
                </c:pt>
                <c:pt idx="11">
                  <c:v>0.62750541599999998</c:v>
                </c:pt>
                <c:pt idx="12">
                  <c:v>0.62750541599999998</c:v>
                </c:pt>
                <c:pt idx="13">
                  <c:v>0.66567484499999996</c:v>
                </c:pt>
                <c:pt idx="14">
                  <c:v>0.66567484499999996</c:v>
                </c:pt>
                <c:pt idx="15">
                  <c:v>0.66567484499999996</c:v>
                </c:pt>
                <c:pt idx="16">
                  <c:v>0.66567484499999996</c:v>
                </c:pt>
                <c:pt idx="17">
                  <c:v>0.66567484499999996</c:v>
                </c:pt>
                <c:pt idx="18">
                  <c:v>0.66567484499999996</c:v>
                </c:pt>
                <c:pt idx="19">
                  <c:v>0.70384427400000005</c:v>
                </c:pt>
                <c:pt idx="20">
                  <c:v>0.780183132</c:v>
                </c:pt>
                <c:pt idx="21">
                  <c:v>0.93286084899999999</c:v>
                </c:pt>
                <c:pt idx="22">
                  <c:v>0.97103027799999997</c:v>
                </c:pt>
                <c:pt idx="23">
                  <c:v>1.0091997070000001</c:v>
                </c:pt>
                <c:pt idx="24">
                  <c:v>1.0091997070000001</c:v>
                </c:pt>
                <c:pt idx="25">
                  <c:v>1.0091997070000001</c:v>
                </c:pt>
                <c:pt idx="26">
                  <c:v>1.0473691359999999</c:v>
                </c:pt>
                <c:pt idx="27">
                  <c:v>1.0473691359999999</c:v>
                </c:pt>
                <c:pt idx="28">
                  <c:v>1.238216282</c:v>
                </c:pt>
                <c:pt idx="29">
                  <c:v>1.390893999</c:v>
                </c:pt>
                <c:pt idx="30">
                  <c:v>1.4290634280000001</c:v>
                </c:pt>
                <c:pt idx="31">
                  <c:v>1.4672328569999999</c:v>
                </c:pt>
                <c:pt idx="32">
                  <c:v>1.543571716</c:v>
                </c:pt>
                <c:pt idx="33">
                  <c:v>1.6199105739999999</c:v>
                </c:pt>
                <c:pt idx="34">
                  <c:v>1.6199105739999999</c:v>
                </c:pt>
                <c:pt idx="35">
                  <c:v>2.0016048660000001</c:v>
                </c:pt>
                <c:pt idx="36">
                  <c:v>2.2687908700000001</c:v>
                </c:pt>
                <c:pt idx="37">
                  <c:v>2.4978074449999998</c:v>
                </c:pt>
                <c:pt idx="38">
                  <c:v>2.9176711659999999</c:v>
                </c:pt>
              </c:numCache>
            </c:numRef>
          </c:xVal>
          <c:yVal>
            <c:numRef>
              <c:f>'Cluster Plot'!$I$25:$I$63</c:f>
              <c:numCache>
                <c:formatCode>General</c:formatCode>
                <c:ptCount val="39"/>
                <c:pt idx="0">
                  <c:v>1.5839196769999999</c:v>
                </c:pt>
                <c:pt idx="1">
                  <c:v>1.040417827</c:v>
                </c:pt>
                <c:pt idx="2">
                  <c:v>1.7392059200000001</c:v>
                </c:pt>
                <c:pt idx="3">
                  <c:v>0.96277470600000004</c:v>
                </c:pt>
                <c:pt idx="4">
                  <c:v>0.96277470600000004</c:v>
                </c:pt>
                <c:pt idx="5">
                  <c:v>0.80748846299999999</c:v>
                </c:pt>
                <c:pt idx="6">
                  <c:v>1.467454995</c:v>
                </c:pt>
                <c:pt idx="7">
                  <c:v>0.88513158400000003</c:v>
                </c:pt>
                <c:pt idx="8">
                  <c:v>0.84631002399999999</c:v>
                </c:pt>
                <c:pt idx="9">
                  <c:v>1.6615627980000001</c:v>
                </c:pt>
                <c:pt idx="10">
                  <c:v>1.428633434</c:v>
                </c:pt>
                <c:pt idx="11">
                  <c:v>1.816849041</c:v>
                </c:pt>
                <c:pt idx="12">
                  <c:v>0.92395314500000003</c:v>
                </c:pt>
                <c:pt idx="13">
                  <c:v>1.5450981159999999</c:v>
                </c:pt>
                <c:pt idx="14">
                  <c:v>1.467454995</c:v>
                </c:pt>
                <c:pt idx="15">
                  <c:v>1.001596266</c:v>
                </c:pt>
                <c:pt idx="16">
                  <c:v>1.506276556</c:v>
                </c:pt>
                <c:pt idx="17">
                  <c:v>1.079239388</c:v>
                </c:pt>
                <c:pt idx="18">
                  <c:v>0.88513158400000003</c:v>
                </c:pt>
                <c:pt idx="19">
                  <c:v>1.273347191</c:v>
                </c:pt>
                <c:pt idx="20">
                  <c:v>1.6615627980000001</c:v>
                </c:pt>
                <c:pt idx="21">
                  <c:v>0.96277470600000004</c:v>
                </c:pt>
                <c:pt idx="22">
                  <c:v>1.7392059200000001</c:v>
                </c:pt>
                <c:pt idx="23">
                  <c:v>0.49691597700000001</c:v>
                </c:pt>
                <c:pt idx="24">
                  <c:v>0.96277470600000004</c:v>
                </c:pt>
                <c:pt idx="25">
                  <c:v>1.6227412379999999</c:v>
                </c:pt>
                <c:pt idx="26">
                  <c:v>1.389811873</c:v>
                </c:pt>
                <c:pt idx="27">
                  <c:v>0.72984534099999998</c:v>
                </c:pt>
                <c:pt idx="28">
                  <c:v>1.5450981159999999</c:v>
                </c:pt>
                <c:pt idx="29">
                  <c:v>1.389811873</c:v>
                </c:pt>
                <c:pt idx="30">
                  <c:v>1.467454995</c:v>
                </c:pt>
                <c:pt idx="31">
                  <c:v>1.816849041</c:v>
                </c:pt>
                <c:pt idx="32">
                  <c:v>0.69102378099999995</c:v>
                </c:pt>
                <c:pt idx="33">
                  <c:v>1.3509903130000001</c:v>
                </c:pt>
                <c:pt idx="34">
                  <c:v>0.72984534099999998</c:v>
                </c:pt>
                <c:pt idx="35">
                  <c:v>1.5839196769999999</c:v>
                </c:pt>
                <c:pt idx="36">
                  <c:v>1.1180609480000001</c:v>
                </c:pt>
                <c:pt idx="37">
                  <c:v>0.92395314500000003</c:v>
                </c:pt>
                <c:pt idx="38">
                  <c:v>1.273347191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AF37-4768-9B2C-40DE3EB81CDA}"/>
            </c:ext>
          </c:extLst>
        </c:ser>
        <c:ser>
          <c:idx val="3"/>
          <c:order val="2"/>
          <c:tx>
            <c:v>Cluster 3</c:v>
          </c:tx>
          <c:spPr>
            <a:ln w="19050" cap="rnd">
              <a:noFill/>
              <a:round/>
            </a:ln>
            <a:effectLst/>
          </c:spPr>
          <c:xVal>
            <c:numRef>
              <c:f>'Cluster Plot'!$H$64:$H$85</c:f>
              <c:numCache>
                <c:formatCode>General</c:formatCode>
                <c:ptCount val="22"/>
                <c:pt idx="0">
                  <c:v>-1.7389991929999999</c:v>
                </c:pt>
                <c:pt idx="1">
                  <c:v>-1.7008297640000001</c:v>
                </c:pt>
                <c:pt idx="2">
                  <c:v>-1.662660335</c:v>
                </c:pt>
                <c:pt idx="3">
                  <c:v>-1.6244909059999999</c:v>
                </c:pt>
                <c:pt idx="4">
                  <c:v>-1.586321476</c:v>
                </c:pt>
                <c:pt idx="5">
                  <c:v>-1.586321476</c:v>
                </c:pt>
                <c:pt idx="6">
                  <c:v>-1.5481520470000001</c:v>
                </c:pt>
                <c:pt idx="7">
                  <c:v>-1.5481520470000001</c:v>
                </c:pt>
                <c:pt idx="8">
                  <c:v>-1.509982618</c:v>
                </c:pt>
                <c:pt idx="9">
                  <c:v>-1.43364376</c:v>
                </c:pt>
                <c:pt idx="10">
                  <c:v>-1.395474331</c:v>
                </c:pt>
                <c:pt idx="11">
                  <c:v>-1.357304901</c:v>
                </c:pt>
                <c:pt idx="12">
                  <c:v>-1.242796614</c:v>
                </c:pt>
                <c:pt idx="13">
                  <c:v>-1.242796614</c:v>
                </c:pt>
                <c:pt idx="14">
                  <c:v>-1.2046271850000001</c:v>
                </c:pt>
                <c:pt idx="15">
                  <c:v>-1.1664577549999999</c:v>
                </c:pt>
                <c:pt idx="16">
                  <c:v>-1.0519494680000001</c:v>
                </c:pt>
                <c:pt idx="17">
                  <c:v>-1.0519494680000001</c:v>
                </c:pt>
                <c:pt idx="18">
                  <c:v>-1.013780039</c:v>
                </c:pt>
                <c:pt idx="19">
                  <c:v>-0.89927175100000001</c:v>
                </c:pt>
                <c:pt idx="20">
                  <c:v>-0.86110232200000003</c:v>
                </c:pt>
                <c:pt idx="21">
                  <c:v>-0.82293289300000005</c:v>
                </c:pt>
              </c:numCache>
            </c:numRef>
          </c:xVal>
          <c:yVal>
            <c:numRef>
              <c:f>'Cluster Plot'!$I$64:$I$85</c:f>
              <c:numCache>
                <c:formatCode>General</c:formatCode>
                <c:ptCount val="22"/>
                <c:pt idx="0">
                  <c:v>1.1957040699999999</c:v>
                </c:pt>
                <c:pt idx="1">
                  <c:v>1.040417827</c:v>
                </c:pt>
                <c:pt idx="2">
                  <c:v>1.001596266</c:v>
                </c:pt>
                <c:pt idx="3">
                  <c:v>1.7003843590000001</c:v>
                </c:pt>
                <c:pt idx="4">
                  <c:v>0.84631002399999999</c:v>
                </c:pt>
                <c:pt idx="5">
                  <c:v>1.894492163</c:v>
                </c:pt>
                <c:pt idx="6">
                  <c:v>1.040417827</c:v>
                </c:pt>
                <c:pt idx="7">
                  <c:v>1.1180609480000001</c:v>
                </c:pt>
                <c:pt idx="8">
                  <c:v>0.61338065900000005</c:v>
                </c:pt>
                <c:pt idx="9">
                  <c:v>1.855670602</c:v>
                </c:pt>
                <c:pt idx="10">
                  <c:v>0.88513158400000003</c:v>
                </c:pt>
                <c:pt idx="11">
                  <c:v>0.88513158400000003</c:v>
                </c:pt>
                <c:pt idx="12">
                  <c:v>1.2345256309999999</c:v>
                </c:pt>
                <c:pt idx="13">
                  <c:v>0.41927285600000003</c:v>
                </c:pt>
                <c:pt idx="14">
                  <c:v>1.428633434</c:v>
                </c:pt>
                <c:pt idx="15">
                  <c:v>0.88513158400000003</c:v>
                </c:pt>
                <c:pt idx="16">
                  <c:v>1.6227412379999999</c:v>
                </c:pt>
                <c:pt idx="17">
                  <c:v>1.1957040699999999</c:v>
                </c:pt>
                <c:pt idx="18">
                  <c:v>0.88513158400000003</c:v>
                </c:pt>
                <c:pt idx="19">
                  <c:v>0.96277470600000004</c:v>
                </c:pt>
                <c:pt idx="20">
                  <c:v>1.6227412379999999</c:v>
                </c:pt>
                <c:pt idx="21">
                  <c:v>0.57455909900000002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AF37-4768-9B2C-40DE3EB81CDA}"/>
            </c:ext>
          </c:extLst>
        </c:ser>
        <c:ser>
          <c:idx val="4"/>
          <c:order val="3"/>
          <c:tx>
            <c:v>Cluster 4</c:v>
          </c:tx>
          <c:spPr>
            <a:ln w="19050" cap="rnd">
              <a:noFill/>
              <a:round/>
            </a:ln>
            <a:effectLst/>
          </c:spPr>
          <c:xVal>
            <c:numRef>
              <c:f>'Cluster Plot'!$H$86:$H$121</c:f>
              <c:numCache>
                <c:formatCode>General</c:formatCode>
                <c:ptCount val="36"/>
                <c:pt idx="0">
                  <c:v>0.36031941099999998</c:v>
                </c:pt>
                <c:pt idx="1">
                  <c:v>0.39848884099999998</c:v>
                </c:pt>
                <c:pt idx="2">
                  <c:v>0.39848884099999998</c:v>
                </c:pt>
                <c:pt idx="3">
                  <c:v>0.43665827000000002</c:v>
                </c:pt>
                <c:pt idx="4">
                  <c:v>0.47482769899999999</c:v>
                </c:pt>
                <c:pt idx="5">
                  <c:v>0.47482769899999999</c:v>
                </c:pt>
                <c:pt idx="6">
                  <c:v>0.51299712799999997</c:v>
                </c:pt>
                <c:pt idx="7">
                  <c:v>0.55116655699999995</c:v>
                </c:pt>
                <c:pt idx="8">
                  <c:v>0.62750541599999998</c:v>
                </c:pt>
                <c:pt idx="9">
                  <c:v>0.62750541599999998</c:v>
                </c:pt>
                <c:pt idx="10">
                  <c:v>0.66567484499999996</c:v>
                </c:pt>
                <c:pt idx="11">
                  <c:v>0.66567484499999996</c:v>
                </c:pt>
                <c:pt idx="12">
                  <c:v>0.66567484499999996</c:v>
                </c:pt>
                <c:pt idx="13">
                  <c:v>0.66567484499999996</c:v>
                </c:pt>
                <c:pt idx="14">
                  <c:v>0.66567484499999996</c:v>
                </c:pt>
                <c:pt idx="15">
                  <c:v>0.66567484499999996</c:v>
                </c:pt>
                <c:pt idx="16">
                  <c:v>0.70384427400000005</c:v>
                </c:pt>
                <c:pt idx="17">
                  <c:v>0.780183132</c:v>
                </c:pt>
                <c:pt idx="18">
                  <c:v>0.93286084899999999</c:v>
                </c:pt>
                <c:pt idx="19">
                  <c:v>0.97103027799999997</c:v>
                </c:pt>
                <c:pt idx="20">
                  <c:v>1.0091997070000001</c:v>
                </c:pt>
                <c:pt idx="21">
                  <c:v>1.0091997070000001</c:v>
                </c:pt>
                <c:pt idx="22">
                  <c:v>1.0091997070000001</c:v>
                </c:pt>
                <c:pt idx="23">
                  <c:v>1.0473691359999999</c:v>
                </c:pt>
                <c:pt idx="24">
                  <c:v>1.0473691359999999</c:v>
                </c:pt>
                <c:pt idx="25">
                  <c:v>1.238216282</c:v>
                </c:pt>
                <c:pt idx="26">
                  <c:v>1.390893999</c:v>
                </c:pt>
                <c:pt idx="27">
                  <c:v>1.4290634280000001</c:v>
                </c:pt>
                <c:pt idx="28">
                  <c:v>1.4672328569999999</c:v>
                </c:pt>
                <c:pt idx="29">
                  <c:v>1.543571716</c:v>
                </c:pt>
                <c:pt idx="30">
                  <c:v>1.6199105739999999</c:v>
                </c:pt>
                <c:pt idx="31">
                  <c:v>1.6199105739999999</c:v>
                </c:pt>
                <c:pt idx="32">
                  <c:v>2.0016048660000001</c:v>
                </c:pt>
                <c:pt idx="33">
                  <c:v>2.2687908700000001</c:v>
                </c:pt>
                <c:pt idx="34">
                  <c:v>2.4978074449999998</c:v>
                </c:pt>
                <c:pt idx="35">
                  <c:v>2.9176711659999999</c:v>
                </c:pt>
              </c:numCache>
            </c:numRef>
          </c:xVal>
          <c:yVal>
            <c:numRef>
              <c:f>'Cluster Plot'!$I$86:$I$121</c:f>
              <c:numCache>
                <c:formatCode>General</c:formatCode>
                <c:ptCount val="36"/>
                <c:pt idx="0">
                  <c:v>-0.82301708699999998</c:v>
                </c:pt>
                <c:pt idx="1">
                  <c:v>-1.5218051800000001</c:v>
                </c:pt>
                <c:pt idx="2">
                  <c:v>-1.599448301</c:v>
                </c:pt>
                <c:pt idx="3">
                  <c:v>-0.62890928400000001</c:v>
                </c:pt>
                <c:pt idx="4">
                  <c:v>-1.754734544</c:v>
                </c:pt>
                <c:pt idx="5">
                  <c:v>-1.677091423</c:v>
                </c:pt>
                <c:pt idx="6">
                  <c:v>-1.5606267410000001</c:v>
                </c:pt>
                <c:pt idx="7">
                  <c:v>-1.754734544</c:v>
                </c:pt>
                <c:pt idx="8">
                  <c:v>-1.4829836190000001</c:v>
                </c:pt>
                <c:pt idx="9">
                  <c:v>-0.551266162</c:v>
                </c:pt>
                <c:pt idx="10">
                  <c:v>-1.0947680120000001</c:v>
                </c:pt>
                <c:pt idx="11">
                  <c:v>-1.288875816</c:v>
                </c:pt>
                <c:pt idx="12">
                  <c:v>-1.172411133</c:v>
                </c:pt>
                <c:pt idx="13">
                  <c:v>-1.3276973759999999</c:v>
                </c:pt>
                <c:pt idx="14">
                  <c:v>-1.9100207870000001</c:v>
                </c:pt>
                <c:pt idx="15">
                  <c:v>-1.9100207870000001</c:v>
                </c:pt>
                <c:pt idx="16">
                  <c:v>-0.59008772300000001</c:v>
                </c:pt>
                <c:pt idx="17">
                  <c:v>-1.754734544</c:v>
                </c:pt>
                <c:pt idx="18">
                  <c:v>-0.93948176900000002</c:v>
                </c:pt>
                <c:pt idx="19">
                  <c:v>-1.172411133</c:v>
                </c:pt>
                <c:pt idx="20">
                  <c:v>-0.90066020899999999</c:v>
                </c:pt>
                <c:pt idx="21">
                  <c:v>-1.4441620580000001</c:v>
                </c:pt>
                <c:pt idx="22">
                  <c:v>-1.5606267410000001</c:v>
                </c:pt>
                <c:pt idx="23">
                  <c:v>-1.4441620580000001</c:v>
                </c:pt>
                <c:pt idx="24">
                  <c:v>-1.3665189369999999</c:v>
                </c:pt>
                <c:pt idx="25">
                  <c:v>-1.4053404979999999</c:v>
                </c:pt>
                <c:pt idx="26">
                  <c:v>-0.70655240500000005</c:v>
                </c:pt>
                <c:pt idx="27">
                  <c:v>-1.3665189369999999</c:v>
                </c:pt>
                <c:pt idx="28">
                  <c:v>-0.43480148000000002</c:v>
                </c:pt>
                <c:pt idx="29">
                  <c:v>-1.0171248909999999</c:v>
                </c:pt>
                <c:pt idx="30">
                  <c:v>-1.288875816</c:v>
                </c:pt>
                <c:pt idx="31">
                  <c:v>-1.0559464510000001</c:v>
                </c:pt>
                <c:pt idx="32">
                  <c:v>-1.638269862</c:v>
                </c:pt>
                <c:pt idx="33">
                  <c:v>-1.3276973759999999</c:v>
                </c:pt>
                <c:pt idx="34">
                  <c:v>-0.86183864799999998</c:v>
                </c:pt>
                <c:pt idx="35">
                  <c:v>-1.250054255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AF37-4768-9B2C-40DE3EB81CDA}"/>
            </c:ext>
          </c:extLst>
        </c:ser>
        <c:ser>
          <c:idx val="5"/>
          <c:order val="4"/>
          <c:tx>
            <c:v>Cluster 5</c:v>
          </c:tx>
          <c:spPr>
            <a:ln w="19050" cap="rnd">
              <a:noFill/>
              <a:round/>
            </a:ln>
            <a:effectLst/>
          </c:spPr>
          <c:xVal>
            <c:numRef>
              <c:f>'Cluster Plot'!$H$122:$H$201</c:f>
              <c:numCache>
                <c:formatCode>General</c:formatCode>
                <c:ptCount val="80"/>
                <c:pt idx="0">
                  <c:v>-0.82293289300000005</c:v>
                </c:pt>
                <c:pt idx="1">
                  <c:v>-0.78476346399999997</c:v>
                </c:pt>
                <c:pt idx="2">
                  <c:v>-0.78476346399999997</c:v>
                </c:pt>
                <c:pt idx="3">
                  <c:v>-0.78476346399999997</c:v>
                </c:pt>
                <c:pt idx="4">
                  <c:v>-0.78476346399999997</c:v>
                </c:pt>
                <c:pt idx="5">
                  <c:v>-0.70842460500000004</c:v>
                </c:pt>
                <c:pt idx="6">
                  <c:v>-0.70842460500000004</c:v>
                </c:pt>
                <c:pt idx="7">
                  <c:v>-0.67025517599999995</c:v>
                </c:pt>
                <c:pt idx="8">
                  <c:v>-0.67025517599999995</c:v>
                </c:pt>
                <c:pt idx="9">
                  <c:v>-0.67025517599999995</c:v>
                </c:pt>
                <c:pt idx="10">
                  <c:v>-0.67025517599999995</c:v>
                </c:pt>
                <c:pt idx="11">
                  <c:v>-0.63208574699999998</c:v>
                </c:pt>
                <c:pt idx="12">
                  <c:v>-0.63208574699999998</c:v>
                </c:pt>
                <c:pt idx="13">
                  <c:v>-0.55574688900000002</c:v>
                </c:pt>
                <c:pt idx="14">
                  <c:v>-0.55574688900000002</c:v>
                </c:pt>
                <c:pt idx="15">
                  <c:v>-0.55574688900000002</c:v>
                </c:pt>
                <c:pt idx="16">
                  <c:v>-0.55574688900000002</c:v>
                </c:pt>
                <c:pt idx="17">
                  <c:v>-0.51757746000000004</c:v>
                </c:pt>
                <c:pt idx="18">
                  <c:v>-0.51757746000000004</c:v>
                </c:pt>
                <c:pt idx="19">
                  <c:v>-0.47940802999999999</c:v>
                </c:pt>
                <c:pt idx="20">
                  <c:v>-0.47940802999999999</c:v>
                </c:pt>
                <c:pt idx="21">
                  <c:v>-0.47940802999999999</c:v>
                </c:pt>
                <c:pt idx="22">
                  <c:v>-0.47940802999999999</c:v>
                </c:pt>
                <c:pt idx="23">
                  <c:v>-0.47940802999999999</c:v>
                </c:pt>
                <c:pt idx="24">
                  <c:v>-0.47940802999999999</c:v>
                </c:pt>
                <c:pt idx="25">
                  <c:v>-0.44123860100000001</c:v>
                </c:pt>
                <c:pt idx="26">
                  <c:v>-0.44123860100000001</c:v>
                </c:pt>
                <c:pt idx="27">
                  <c:v>-0.40306917199999998</c:v>
                </c:pt>
                <c:pt idx="28">
                  <c:v>-0.40306917199999998</c:v>
                </c:pt>
                <c:pt idx="29">
                  <c:v>-0.25039145499999999</c:v>
                </c:pt>
                <c:pt idx="30">
                  <c:v>-0.25039145499999999</c:v>
                </c:pt>
                <c:pt idx="31">
                  <c:v>-0.25039145499999999</c:v>
                </c:pt>
                <c:pt idx="32">
                  <c:v>-0.25039145499999999</c:v>
                </c:pt>
                <c:pt idx="33">
                  <c:v>-0.25039145499999999</c:v>
                </c:pt>
                <c:pt idx="34">
                  <c:v>-0.25039145499999999</c:v>
                </c:pt>
                <c:pt idx="35">
                  <c:v>-0.25039145499999999</c:v>
                </c:pt>
                <c:pt idx="36">
                  <c:v>-0.25039145499999999</c:v>
                </c:pt>
                <c:pt idx="37">
                  <c:v>-0.25039145499999999</c:v>
                </c:pt>
                <c:pt idx="38">
                  <c:v>-0.25039145499999999</c:v>
                </c:pt>
                <c:pt idx="39">
                  <c:v>-0.25039145499999999</c:v>
                </c:pt>
                <c:pt idx="40">
                  <c:v>-0.25039145499999999</c:v>
                </c:pt>
                <c:pt idx="41">
                  <c:v>-0.135883168</c:v>
                </c:pt>
                <c:pt idx="42">
                  <c:v>-0.135883168</c:v>
                </c:pt>
                <c:pt idx="43">
                  <c:v>-9.7713738999999994E-2</c:v>
                </c:pt>
                <c:pt idx="44">
                  <c:v>-9.7713738999999994E-2</c:v>
                </c:pt>
                <c:pt idx="45">
                  <c:v>-5.9544310000000003E-2</c:v>
                </c:pt>
                <c:pt idx="46">
                  <c:v>-5.9544310000000003E-2</c:v>
                </c:pt>
                <c:pt idx="47">
                  <c:v>-2.1374879999999999E-2</c:v>
                </c:pt>
                <c:pt idx="48">
                  <c:v>-2.1374879999999999E-2</c:v>
                </c:pt>
                <c:pt idx="49">
                  <c:v>-2.1374879999999999E-2</c:v>
                </c:pt>
                <c:pt idx="50">
                  <c:v>-2.1374879999999999E-2</c:v>
                </c:pt>
                <c:pt idx="51">
                  <c:v>-2.1374879999999999E-2</c:v>
                </c:pt>
                <c:pt idx="52">
                  <c:v>-2.1374879999999999E-2</c:v>
                </c:pt>
                <c:pt idx="53">
                  <c:v>1.6794548999999999E-2</c:v>
                </c:pt>
                <c:pt idx="54">
                  <c:v>1.6794548999999999E-2</c:v>
                </c:pt>
                <c:pt idx="55">
                  <c:v>5.4963977999999997E-2</c:v>
                </c:pt>
                <c:pt idx="56">
                  <c:v>5.4963977999999997E-2</c:v>
                </c:pt>
                <c:pt idx="57">
                  <c:v>5.4963977999999997E-2</c:v>
                </c:pt>
                <c:pt idx="58">
                  <c:v>5.4963977999999997E-2</c:v>
                </c:pt>
                <c:pt idx="59">
                  <c:v>5.4963977999999997E-2</c:v>
                </c:pt>
                <c:pt idx="60">
                  <c:v>5.4963977999999997E-2</c:v>
                </c:pt>
                <c:pt idx="61">
                  <c:v>9.3133407000000001E-2</c:v>
                </c:pt>
                <c:pt idx="62">
                  <c:v>9.3133407000000001E-2</c:v>
                </c:pt>
                <c:pt idx="63">
                  <c:v>9.3133407000000001E-2</c:v>
                </c:pt>
                <c:pt idx="64">
                  <c:v>9.3133407000000001E-2</c:v>
                </c:pt>
                <c:pt idx="65">
                  <c:v>9.3133407000000001E-2</c:v>
                </c:pt>
                <c:pt idx="66">
                  <c:v>9.3133407000000001E-2</c:v>
                </c:pt>
                <c:pt idx="67">
                  <c:v>0.13130283600000001</c:v>
                </c:pt>
                <c:pt idx="68">
                  <c:v>0.13130283600000001</c:v>
                </c:pt>
                <c:pt idx="69">
                  <c:v>0.16947226600000001</c:v>
                </c:pt>
                <c:pt idx="70">
                  <c:v>0.16947226600000001</c:v>
                </c:pt>
                <c:pt idx="71">
                  <c:v>0.16947226600000001</c:v>
                </c:pt>
                <c:pt idx="72">
                  <c:v>0.16947226600000001</c:v>
                </c:pt>
                <c:pt idx="73">
                  <c:v>0.24581112399999999</c:v>
                </c:pt>
                <c:pt idx="74">
                  <c:v>0.24581112399999999</c:v>
                </c:pt>
                <c:pt idx="75">
                  <c:v>0.24581112399999999</c:v>
                </c:pt>
                <c:pt idx="76">
                  <c:v>0.24581112399999999</c:v>
                </c:pt>
                <c:pt idx="77">
                  <c:v>0.322149982</c:v>
                </c:pt>
                <c:pt idx="78">
                  <c:v>0.39848884099999998</c:v>
                </c:pt>
                <c:pt idx="79">
                  <c:v>0.58933598600000003</c:v>
                </c:pt>
              </c:numCache>
            </c:numRef>
          </c:xVal>
          <c:yVal>
            <c:numRef>
              <c:f>'Cluster Plot'!$I$122:$I$201</c:f>
              <c:numCache>
                <c:formatCode>General</c:formatCode>
                <c:ptCount val="80"/>
                <c:pt idx="0">
                  <c:v>0.41927285600000003</c:v>
                </c:pt>
                <c:pt idx="1">
                  <c:v>0.186343491</c:v>
                </c:pt>
                <c:pt idx="2">
                  <c:v>-0.124228994</c:v>
                </c:pt>
                <c:pt idx="3">
                  <c:v>-0.31833679799999998</c:v>
                </c:pt>
                <c:pt idx="4">
                  <c:v>-0.31833679799999998</c:v>
                </c:pt>
                <c:pt idx="5">
                  <c:v>6.9878809E-2</c:v>
                </c:pt>
                <c:pt idx="6">
                  <c:v>0.38045129500000002</c:v>
                </c:pt>
                <c:pt idx="7">
                  <c:v>0.147521931</c:v>
                </c:pt>
                <c:pt idx="8">
                  <c:v>0.38045129500000002</c:v>
                </c:pt>
                <c:pt idx="9">
                  <c:v>-0.20187211599999999</c:v>
                </c:pt>
                <c:pt idx="10">
                  <c:v>-0.35715835899999998</c:v>
                </c:pt>
                <c:pt idx="11">
                  <c:v>-7.7643119999999998E-3</c:v>
                </c:pt>
                <c:pt idx="12">
                  <c:v>-0.16305055500000001</c:v>
                </c:pt>
                <c:pt idx="13">
                  <c:v>3.1057248999999999E-2</c:v>
                </c:pt>
                <c:pt idx="14">
                  <c:v>-0.16305055500000001</c:v>
                </c:pt>
                <c:pt idx="15">
                  <c:v>0.225165052</c:v>
                </c:pt>
                <c:pt idx="16">
                  <c:v>0.186343491</c:v>
                </c:pt>
                <c:pt idx="17">
                  <c:v>6.9878809E-2</c:v>
                </c:pt>
                <c:pt idx="18">
                  <c:v>0.34162973400000002</c:v>
                </c:pt>
                <c:pt idx="19">
                  <c:v>3.1057248999999999E-2</c:v>
                </c:pt>
                <c:pt idx="20">
                  <c:v>0.34162973400000002</c:v>
                </c:pt>
                <c:pt idx="21">
                  <c:v>-7.7643119999999998E-3</c:v>
                </c:pt>
                <c:pt idx="22">
                  <c:v>-8.5407434000000004E-2</c:v>
                </c:pt>
                <c:pt idx="23">
                  <c:v>0.34162973400000002</c:v>
                </c:pt>
                <c:pt idx="24">
                  <c:v>-0.124228994</c:v>
                </c:pt>
                <c:pt idx="25">
                  <c:v>0.186343491</c:v>
                </c:pt>
                <c:pt idx="26">
                  <c:v>-0.31833679799999998</c:v>
                </c:pt>
                <c:pt idx="27">
                  <c:v>-4.6585873E-2</c:v>
                </c:pt>
                <c:pt idx="28">
                  <c:v>0.225165052</c:v>
                </c:pt>
                <c:pt idx="29">
                  <c:v>-0.124228994</c:v>
                </c:pt>
                <c:pt idx="30">
                  <c:v>0.147521931</c:v>
                </c:pt>
                <c:pt idx="31">
                  <c:v>0.10870037</c:v>
                </c:pt>
                <c:pt idx="32">
                  <c:v>-8.5407434000000004E-2</c:v>
                </c:pt>
                <c:pt idx="33">
                  <c:v>6.9878809E-2</c:v>
                </c:pt>
                <c:pt idx="34">
                  <c:v>-0.31833679799999998</c:v>
                </c:pt>
                <c:pt idx="35">
                  <c:v>3.1057248999999999E-2</c:v>
                </c:pt>
                <c:pt idx="36">
                  <c:v>0.186343491</c:v>
                </c:pt>
                <c:pt idx="37">
                  <c:v>-0.35715835899999998</c:v>
                </c:pt>
                <c:pt idx="38">
                  <c:v>-0.240693676</c:v>
                </c:pt>
                <c:pt idx="39">
                  <c:v>0.26398661299999998</c:v>
                </c:pt>
                <c:pt idx="40">
                  <c:v>-0.16305055500000001</c:v>
                </c:pt>
                <c:pt idx="41">
                  <c:v>0.30280817399999999</c:v>
                </c:pt>
                <c:pt idx="42">
                  <c:v>0.186343491</c:v>
                </c:pt>
                <c:pt idx="43">
                  <c:v>0.38045129500000002</c:v>
                </c:pt>
                <c:pt idx="44">
                  <c:v>-0.16305055500000001</c:v>
                </c:pt>
                <c:pt idx="45">
                  <c:v>0.186343491</c:v>
                </c:pt>
                <c:pt idx="46">
                  <c:v>-0.35715835899999998</c:v>
                </c:pt>
                <c:pt idx="47">
                  <c:v>-4.6585873E-2</c:v>
                </c:pt>
                <c:pt idx="48">
                  <c:v>-0.39597991900000001</c:v>
                </c:pt>
                <c:pt idx="49">
                  <c:v>-0.31833679799999998</c:v>
                </c:pt>
                <c:pt idx="50">
                  <c:v>6.9878809E-2</c:v>
                </c:pt>
                <c:pt idx="51">
                  <c:v>-0.124228994</c:v>
                </c:pt>
                <c:pt idx="52">
                  <c:v>-7.7643119999999998E-3</c:v>
                </c:pt>
                <c:pt idx="53">
                  <c:v>-0.31833679799999998</c:v>
                </c:pt>
                <c:pt idx="54">
                  <c:v>-4.6585873E-2</c:v>
                </c:pt>
                <c:pt idx="55">
                  <c:v>-0.35715835899999998</c:v>
                </c:pt>
                <c:pt idx="56">
                  <c:v>-8.5407434000000004E-2</c:v>
                </c:pt>
                <c:pt idx="57">
                  <c:v>0.34162973400000002</c:v>
                </c:pt>
                <c:pt idx="58">
                  <c:v>0.186343491</c:v>
                </c:pt>
                <c:pt idx="59">
                  <c:v>0.225165052</c:v>
                </c:pt>
                <c:pt idx="60">
                  <c:v>-0.31833679799999998</c:v>
                </c:pt>
                <c:pt idx="61">
                  <c:v>-7.7643119999999998E-3</c:v>
                </c:pt>
                <c:pt idx="62">
                  <c:v>-0.16305055500000001</c:v>
                </c:pt>
                <c:pt idx="63">
                  <c:v>-0.27951523700000003</c:v>
                </c:pt>
                <c:pt idx="64">
                  <c:v>-8.5407434000000004E-2</c:v>
                </c:pt>
                <c:pt idx="65">
                  <c:v>6.9878809E-2</c:v>
                </c:pt>
                <c:pt idx="66">
                  <c:v>0.147521931</c:v>
                </c:pt>
                <c:pt idx="67">
                  <c:v>-0.31833679799999998</c:v>
                </c:pt>
                <c:pt idx="68">
                  <c:v>-0.16305055500000001</c:v>
                </c:pt>
                <c:pt idx="69">
                  <c:v>-8.5407434000000004E-2</c:v>
                </c:pt>
                <c:pt idx="70">
                  <c:v>-7.7643119999999998E-3</c:v>
                </c:pt>
                <c:pt idx="71">
                  <c:v>-0.27951523700000003</c:v>
                </c:pt>
                <c:pt idx="72">
                  <c:v>0.34162973400000002</c:v>
                </c:pt>
                <c:pt idx="73">
                  <c:v>-0.27951523700000003</c:v>
                </c:pt>
                <c:pt idx="74">
                  <c:v>0.26398661299999998</c:v>
                </c:pt>
                <c:pt idx="75">
                  <c:v>0.225165052</c:v>
                </c:pt>
                <c:pt idx="76">
                  <c:v>-0.39597991900000001</c:v>
                </c:pt>
                <c:pt idx="77">
                  <c:v>0.30280817399999999</c:v>
                </c:pt>
                <c:pt idx="78">
                  <c:v>-0.59008772300000001</c:v>
                </c:pt>
                <c:pt idx="79">
                  <c:v>-0.39597991900000001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AF37-4768-9B2C-40DE3EB81CDA}"/>
            </c:ext>
          </c:extLst>
        </c:ser>
        <c:ser>
          <c:idx val="0"/>
          <c:order val="5"/>
          <c:tx>
            <c:v>Centroids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'Cluster Plot'!$B$3:$B$7</c:f>
              <c:numCache>
                <c:formatCode>General</c:formatCode>
                <c:ptCount val="5"/>
                <c:pt idx="0">
                  <c:v>-1.2985283317543859</c:v>
                </c:pt>
                <c:pt idx="1">
                  <c:v>0.81949395406340486</c:v>
                </c:pt>
                <c:pt idx="2">
                  <c:v>-1.3687409589348556</c:v>
                </c:pt>
                <c:pt idx="3">
                  <c:v>0.93590664168581972</c:v>
                </c:pt>
                <c:pt idx="4">
                  <c:v>-0.20055868270749955</c:v>
                </c:pt>
              </c:numCache>
            </c:numRef>
          </c:xVal>
          <c:yVal>
            <c:numRef>
              <c:f>'Cluster Plot'!$C$3:$C$7</c:f>
              <c:numCache>
                <c:formatCode>General</c:formatCode>
                <c:ptCount val="5"/>
                <c:pt idx="0">
                  <c:v>-1.1884974098423779</c:v>
                </c:pt>
                <c:pt idx="1">
                  <c:v>1.2569305311387853</c:v>
                </c:pt>
                <c:pt idx="2">
                  <c:v>1.0698641294492863</c:v>
                </c:pt>
                <c:pt idx="3">
                  <c:v>-1.3167935471177161</c:v>
                </c:pt>
                <c:pt idx="4">
                  <c:v>-1.2967101461326359E-2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AF37-4768-9B2C-40DE3EB81C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4639760"/>
        <c:axId val="454643504"/>
      </c:scatterChart>
      <c:valAx>
        <c:axId val="454639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643504"/>
        <c:crosses val="autoZero"/>
        <c:crossBetween val="midCat"/>
      </c:valAx>
      <c:valAx>
        <c:axId val="45464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639760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6826334208223973E-2"/>
          <c:y val="0.19721055701370663"/>
          <c:w val="0.9223958880139983"/>
          <c:h val="0.77736111111111106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'K5_Before Iteration'!$H$2:$H$201</c:f>
              <c:numCache>
                <c:formatCode>General</c:formatCode>
                <c:ptCount val="200"/>
                <c:pt idx="0">
                  <c:v>-1.7389991929999999</c:v>
                </c:pt>
                <c:pt idx="1">
                  <c:v>-1.7389991929999999</c:v>
                </c:pt>
                <c:pt idx="2">
                  <c:v>-1.7008297640000001</c:v>
                </c:pt>
                <c:pt idx="3">
                  <c:v>-1.7008297640000001</c:v>
                </c:pt>
                <c:pt idx="4">
                  <c:v>-1.662660335</c:v>
                </c:pt>
                <c:pt idx="5">
                  <c:v>-1.662660335</c:v>
                </c:pt>
                <c:pt idx="6">
                  <c:v>-1.6244909059999999</c:v>
                </c:pt>
                <c:pt idx="7">
                  <c:v>-1.6244909059999999</c:v>
                </c:pt>
                <c:pt idx="8">
                  <c:v>-1.586321476</c:v>
                </c:pt>
                <c:pt idx="9">
                  <c:v>-1.586321476</c:v>
                </c:pt>
                <c:pt idx="10">
                  <c:v>-1.586321476</c:v>
                </c:pt>
                <c:pt idx="11">
                  <c:v>-1.586321476</c:v>
                </c:pt>
                <c:pt idx="12">
                  <c:v>-1.5481520470000001</c:v>
                </c:pt>
                <c:pt idx="13">
                  <c:v>-1.5481520470000001</c:v>
                </c:pt>
                <c:pt idx="14">
                  <c:v>-1.5481520470000001</c:v>
                </c:pt>
                <c:pt idx="15">
                  <c:v>-1.5481520470000001</c:v>
                </c:pt>
                <c:pt idx="16">
                  <c:v>-1.509982618</c:v>
                </c:pt>
                <c:pt idx="17">
                  <c:v>-1.509982618</c:v>
                </c:pt>
                <c:pt idx="18">
                  <c:v>-1.43364376</c:v>
                </c:pt>
                <c:pt idx="19">
                  <c:v>-1.43364376</c:v>
                </c:pt>
                <c:pt idx="20">
                  <c:v>-1.395474331</c:v>
                </c:pt>
                <c:pt idx="21">
                  <c:v>-1.395474331</c:v>
                </c:pt>
                <c:pt idx="22">
                  <c:v>-1.357304901</c:v>
                </c:pt>
                <c:pt idx="23">
                  <c:v>-1.357304901</c:v>
                </c:pt>
                <c:pt idx="24">
                  <c:v>-1.242796614</c:v>
                </c:pt>
                <c:pt idx="25">
                  <c:v>-1.242796614</c:v>
                </c:pt>
                <c:pt idx="26">
                  <c:v>-1.242796614</c:v>
                </c:pt>
                <c:pt idx="27">
                  <c:v>-1.242796614</c:v>
                </c:pt>
                <c:pt idx="28">
                  <c:v>-1.2046271850000001</c:v>
                </c:pt>
                <c:pt idx="29">
                  <c:v>-1.2046271850000001</c:v>
                </c:pt>
                <c:pt idx="30">
                  <c:v>-1.1664577549999999</c:v>
                </c:pt>
                <c:pt idx="31">
                  <c:v>-1.1664577549999999</c:v>
                </c:pt>
                <c:pt idx="32">
                  <c:v>-1.0519494680000001</c:v>
                </c:pt>
                <c:pt idx="33">
                  <c:v>-1.0519494680000001</c:v>
                </c:pt>
                <c:pt idx="34">
                  <c:v>-1.0519494680000001</c:v>
                </c:pt>
                <c:pt idx="35">
                  <c:v>-1.0519494680000001</c:v>
                </c:pt>
                <c:pt idx="36">
                  <c:v>-1.013780039</c:v>
                </c:pt>
                <c:pt idx="37">
                  <c:v>-1.013780039</c:v>
                </c:pt>
                <c:pt idx="38">
                  <c:v>-0.89927175100000001</c:v>
                </c:pt>
                <c:pt idx="39">
                  <c:v>-0.89927175100000001</c:v>
                </c:pt>
                <c:pt idx="40">
                  <c:v>-0.86110232200000003</c:v>
                </c:pt>
                <c:pt idx="41">
                  <c:v>-0.86110232200000003</c:v>
                </c:pt>
                <c:pt idx="42">
                  <c:v>-0.82293289300000005</c:v>
                </c:pt>
                <c:pt idx="43">
                  <c:v>-0.82293289300000005</c:v>
                </c:pt>
                <c:pt idx="44">
                  <c:v>-0.82293289300000005</c:v>
                </c:pt>
                <c:pt idx="45">
                  <c:v>-0.82293289300000005</c:v>
                </c:pt>
                <c:pt idx="46">
                  <c:v>-0.78476346399999997</c:v>
                </c:pt>
                <c:pt idx="47">
                  <c:v>-0.78476346399999997</c:v>
                </c:pt>
                <c:pt idx="48">
                  <c:v>-0.78476346399999997</c:v>
                </c:pt>
                <c:pt idx="49">
                  <c:v>-0.78476346399999997</c:v>
                </c:pt>
                <c:pt idx="50">
                  <c:v>-0.70842460500000004</c:v>
                </c:pt>
                <c:pt idx="51">
                  <c:v>-0.70842460500000004</c:v>
                </c:pt>
                <c:pt idx="52">
                  <c:v>-0.67025517599999995</c:v>
                </c:pt>
                <c:pt idx="53">
                  <c:v>-0.67025517599999995</c:v>
                </c:pt>
                <c:pt idx="54">
                  <c:v>-0.67025517599999995</c:v>
                </c:pt>
                <c:pt idx="55">
                  <c:v>-0.67025517599999995</c:v>
                </c:pt>
                <c:pt idx="56">
                  <c:v>-0.63208574699999998</c:v>
                </c:pt>
                <c:pt idx="57">
                  <c:v>-0.63208574699999998</c:v>
                </c:pt>
                <c:pt idx="58">
                  <c:v>-0.55574688900000002</c:v>
                </c:pt>
                <c:pt idx="59">
                  <c:v>-0.55574688900000002</c:v>
                </c:pt>
                <c:pt idx="60">
                  <c:v>-0.55574688900000002</c:v>
                </c:pt>
                <c:pt idx="61">
                  <c:v>-0.55574688900000002</c:v>
                </c:pt>
                <c:pt idx="62">
                  <c:v>-0.51757746000000004</c:v>
                </c:pt>
                <c:pt idx="63">
                  <c:v>-0.51757746000000004</c:v>
                </c:pt>
                <c:pt idx="64">
                  <c:v>-0.47940802999999999</c:v>
                </c:pt>
                <c:pt idx="65">
                  <c:v>-0.47940802999999999</c:v>
                </c:pt>
                <c:pt idx="66">
                  <c:v>-0.47940802999999999</c:v>
                </c:pt>
                <c:pt idx="67">
                  <c:v>-0.47940802999999999</c:v>
                </c:pt>
                <c:pt idx="68">
                  <c:v>-0.47940802999999999</c:v>
                </c:pt>
                <c:pt idx="69">
                  <c:v>-0.47940802999999999</c:v>
                </c:pt>
                <c:pt idx="70">
                  <c:v>-0.44123860100000001</c:v>
                </c:pt>
                <c:pt idx="71">
                  <c:v>-0.44123860100000001</c:v>
                </c:pt>
                <c:pt idx="72">
                  <c:v>-0.40306917199999998</c:v>
                </c:pt>
                <c:pt idx="73">
                  <c:v>-0.40306917199999998</c:v>
                </c:pt>
                <c:pt idx="74">
                  <c:v>-0.25039145499999999</c:v>
                </c:pt>
                <c:pt idx="75">
                  <c:v>-0.25039145499999999</c:v>
                </c:pt>
                <c:pt idx="76">
                  <c:v>-0.25039145499999999</c:v>
                </c:pt>
                <c:pt idx="77">
                  <c:v>-0.25039145499999999</c:v>
                </c:pt>
                <c:pt idx="78">
                  <c:v>-0.25039145499999999</c:v>
                </c:pt>
                <c:pt idx="79">
                  <c:v>-0.25039145499999999</c:v>
                </c:pt>
                <c:pt idx="80">
                  <c:v>-0.25039145499999999</c:v>
                </c:pt>
                <c:pt idx="81">
                  <c:v>-0.25039145499999999</c:v>
                </c:pt>
                <c:pt idx="82">
                  <c:v>-0.25039145499999999</c:v>
                </c:pt>
                <c:pt idx="83">
                  <c:v>-0.25039145499999999</c:v>
                </c:pt>
                <c:pt idx="84">
                  <c:v>-0.25039145499999999</c:v>
                </c:pt>
                <c:pt idx="85">
                  <c:v>-0.25039145499999999</c:v>
                </c:pt>
                <c:pt idx="86">
                  <c:v>-0.135883168</c:v>
                </c:pt>
                <c:pt idx="87">
                  <c:v>-0.135883168</c:v>
                </c:pt>
                <c:pt idx="88">
                  <c:v>-9.7713738999999994E-2</c:v>
                </c:pt>
                <c:pt idx="89">
                  <c:v>-9.7713738999999994E-2</c:v>
                </c:pt>
                <c:pt idx="90">
                  <c:v>-5.9544310000000003E-2</c:v>
                </c:pt>
                <c:pt idx="91">
                  <c:v>-5.9544310000000003E-2</c:v>
                </c:pt>
                <c:pt idx="92">
                  <c:v>-2.1374879999999999E-2</c:v>
                </c:pt>
                <c:pt idx="93">
                  <c:v>-2.1374879999999999E-2</c:v>
                </c:pt>
                <c:pt idx="94">
                  <c:v>-2.1374879999999999E-2</c:v>
                </c:pt>
                <c:pt idx="95">
                  <c:v>-2.1374879999999999E-2</c:v>
                </c:pt>
                <c:pt idx="96">
                  <c:v>-2.1374879999999999E-2</c:v>
                </c:pt>
                <c:pt idx="97">
                  <c:v>-2.1374879999999999E-2</c:v>
                </c:pt>
                <c:pt idx="98">
                  <c:v>1.6794548999999999E-2</c:v>
                </c:pt>
                <c:pt idx="99">
                  <c:v>1.6794548999999999E-2</c:v>
                </c:pt>
                <c:pt idx="100">
                  <c:v>5.4963977999999997E-2</c:v>
                </c:pt>
                <c:pt idx="101">
                  <c:v>5.4963977999999997E-2</c:v>
                </c:pt>
                <c:pt idx="102">
                  <c:v>5.4963977999999997E-2</c:v>
                </c:pt>
                <c:pt idx="103">
                  <c:v>5.4963977999999997E-2</c:v>
                </c:pt>
                <c:pt idx="104">
                  <c:v>5.4963977999999997E-2</c:v>
                </c:pt>
                <c:pt idx="105">
                  <c:v>5.4963977999999997E-2</c:v>
                </c:pt>
                <c:pt idx="106">
                  <c:v>9.3133407000000001E-2</c:v>
                </c:pt>
                <c:pt idx="107">
                  <c:v>9.3133407000000001E-2</c:v>
                </c:pt>
                <c:pt idx="108">
                  <c:v>9.3133407000000001E-2</c:v>
                </c:pt>
                <c:pt idx="109">
                  <c:v>9.3133407000000001E-2</c:v>
                </c:pt>
                <c:pt idx="110">
                  <c:v>9.3133407000000001E-2</c:v>
                </c:pt>
                <c:pt idx="111">
                  <c:v>9.3133407000000001E-2</c:v>
                </c:pt>
                <c:pt idx="112">
                  <c:v>0.13130283600000001</c:v>
                </c:pt>
                <c:pt idx="113">
                  <c:v>0.13130283600000001</c:v>
                </c:pt>
                <c:pt idx="114">
                  <c:v>0.16947226600000001</c:v>
                </c:pt>
                <c:pt idx="115">
                  <c:v>0.16947226600000001</c:v>
                </c:pt>
                <c:pt idx="116">
                  <c:v>0.16947226600000001</c:v>
                </c:pt>
                <c:pt idx="117">
                  <c:v>0.16947226600000001</c:v>
                </c:pt>
                <c:pt idx="118">
                  <c:v>0.24581112399999999</c:v>
                </c:pt>
                <c:pt idx="119">
                  <c:v>0.24581112399999999</c:v>
                </c:pt>
                <c:pt idx="120">
                  <c:v>0.24581112399999999</c:v>
                </c:pt>
                <c:pt idx="121">
                  <c:v>0.24581112399999999</c:v>
                </c:pt>
                <c:pt idx="122">
                  <c:v>0.322149982</c:v>
                </c:pt>
                <c:pt idx="123">
                  <c:v>0.322149982</c:v>
                </c:pt>
                <c:pt idx="124">
                  <c:v>0.36031941099999998</c:v>
                </c:pt>
                <c:pt idx="125">
                  <c:v>0.36031941099999998</c:v>
                </c:pt>
                <c:pt idx="126">
                  <c:v>0.39848884099999998</c:v>
                </c:pt>
                <c:pt idx="127">
                  <c:v>0.39848884099999998</c:v>
                </c:pt>
                <c:pt idx="128">
                  <c:v>0.39848884099999998</c:v>
                </c:pt>
                <c:pt idx="129">
                  <c:v>0.39848884099999998</c:v>
                </c:pt>
                <c:pt idx="130">
                  <c:v>0.39848884099999998</c:v>
                </c:pt>
                <c:pt idx="131">
                  <c:v>0.39848884099999998</c:v>
                </c:pt>
                <c:pt idx="132">
                  <c:v>0.43665827000000002</c:v>
                </c:pt>
                <c:pt idx="133">
                  <c:v>0.43665827000000002</c:v>
                </c:pt>
                <c:pt idx="134">
                  <c:v>0.47482769899999999</c:v>
                </c:pt>
                <c:pt idx="135">
                  <c:v>0.47482769899999999</c:v>
                </c:pt>
                <c:pt idx="136">
                  <c:v>0.47482769899999999</c:v>
                </c:pt>
                <c:pt idx="137">
                  <c:v>0.47482769899999999</c:v>
                </c:pt>
                <c:pt idx="138">
                  <c:v>0.51299712799999997</c:v>
                </c:pt>
                <c:pt idx="139">
                  <c:v>0.51299712799999997</c:v>
                </c:pt>
                <c:pt idx="140">
                  <c:v>0.55116655699999995</c:v>
                </c:pt>
                <c:pt idx="141">
                  <c:v>0.55116655699999995</c:v>
                </c:pt>
                <c:pt idx="142">
                  <c:v>0.58933598600000003</c:v>
                </c:pt>
                <c:pt idx="143">
                  <c:v>0.58933598600000003</c:v>
                </c:pt>
                <c:pt idx="144">
                  <c:v>0.62750541599999998</c:v>
                </c:pt>
                <c:pt idx="145">
                  <c:v>0.62750541599999998</c:v>
                </c:pt>
                <c:pt idx="146">
                  <c:v>0.62750541599999998</c:v>
                </c:pt>
                <c:pt idx="147">
                  <c:v>0.62750541599999998</c:v>
                </c:pt>
                <c:pt idx="148">
                  <c:v>0.66567484499999996</c:v>
                </c:pt>
                <c:pt idx="149">
                  <c:v>0.66567484499999996</c:v>
                </c:pt>
                <c:pt idx="150">
                  <c:v>0.66567484499999996</c:v>
                </c:pt>
                <c:pt idx="151">
                  <c:v>0.66567484499999996</c:v>
                </c:pt>
                <c:pt idx="152">
                  <c:v>0.66567484499999996</c:v>
                </c:pt>
                <c:pt idx="153">
                  <c:v>0.66567484499999996</c:v>
                </c:pt>
                <c:pt idx="154">
                  <c:v>0.66567484499999996</c:v>
                </c:pt>
                <c:pt idx="155">
                  <c:v>0.66567484499999996</c:v>
                </c:pt>
                <c:pt idx="156">
                  <c:v>0.66567484499999996</c:v>
                </c:pt>
                <c:pt idx="157">
                  <c:v>0.66567484499999996</c:v>
                </c:pt>
                <c:pt idx="158">
                  <c:v>0.66567484499999996</c:v>
                </c:pt>
                <c:pt idx="159">
                  <c:v>0.66567484499999996</c:v>
                </c:pt>
                <c:pt idx="160">
                  <c:v>0.70384427400000005</c:v>
                </c:pt>
                <c:pt idx="161">
                  <c:v>0.70384427400000005</c:v>
                </c:pt>
                <c:pt idx="162">
                  <c:v>0.780183132</c:v>
                </c:pt>
                <c:pt idx="163">
                  <c:v>0.780183132</c:v>
                </c:pt>
                <c:pt idx="164">
                  <c:v>0.93286084899999999</c:v>
                </c:pt>
                <c:pt idx="165">
                  <c:v>0.93286084899999999</c:v>
                </c:pt>
                <c:pt idx="166">
                  <c:v>0.97103027799999997</c:v>
                </c:pt>
                <c:pt idx="167">
                  <c:v>0.97103027799999997</c:v>
                </c:pt>
                <c:pt idx="168">
                  <c:v>1.0091997070000001</c:v>
                </c:pt>
                <c:pt idx="169">
                  <c:v>1.0091997070000001</c:v>
                </c:pt>
                <c:pt idx="170">
                  <c:v>1.0091997070000001</c:v>
                </c:pt>
                <c:pt idx="171">
                  <c:v>1.0091997070000001</c:v>
                </c:pt>
                <c:pt idx="172">
                  <c:v>1.0091997070000001</c:v>
                </c:pt>
                <c:pt idx="173">
                  <c:v>1.0091997070000001</c:v>
                </c:pt>
                <c:pt idx="174">
                  <c:v>1.0473691359999999</c:v>
                </c:pt>
                <c:pt idx="175">
                  <c:v>1.0473691359999999</c:v>
                </c:pt>
                <c:pt idx="176">
                  <c:v>1.0473691359999999</c:v>
                </c:pt>
                <c:pt idx="177">
                  <c:v>1.0473691359999999</c:v>
                </c:pt>
                <c:pt idx="178">
                  <c:v>1.238216282</c:v>
                </c:pt>
                <c:pt idx="179">
                  <c:v>1.238216282</c:v>
                </c:pt>
                <c:pt idx="180">
                  <c:v>1.390893999</c:v>
                </c:pt>
                <c:pt idx="181">
                  <c:v>1.390893999</c:v>
                </c:pt>
                <c:pt idx="182">
                  <c:v>1.4290634280000001</c:v>
                </c:pt>
                <c:pt idx="183">
                  <c:v>1.4290634280000001</c:v>
                </c:pt>
                <c:pt idx="184">
                  <c:v>1.4672328569999999</c:v>
                </c:pt>
                <c:pt idx="185">
                  <c:v>1.4672328569999999</c:v>
                </c:pt>
                <c:pt idx="186">
                  <c:v>1.543571716</c:v>
                </c:pt>
                <c:pt idx="187">
                  <c:v>1.543571716</c:v>
                </c:pt>
                <c:pt idx="188">
                  <c:v>1.6199105739999999</c:v>
                </c:pt>
                <c:pt idx="189">
                  <c:v>1.6199105739999999</c:v>
                </c:pt>
                <c:pt idx="190">
                  <c:v>1.6199105739999999</c:v>
                </c:pt>
                <c:pt idx="191">
                  <c:v>1.6199105739999999</c:v>
                </c:pt>
                <c:pt idx="192">
                  <c:v>2.0016048660000001</c:v>
                </c:pt>
                <c:pt idx="193">
                  <c:v>2.0016048660000001</c:v>
                </c:pt>
                <c:pt idx="194">
                  <c:v>2.2687908700000001</c:v>
                </c:pt>
                <c:pt idx="195">
                  <c:v>2.2687908700000001</c:v>
                </c:pt>
                <c:pt idx="196">
                  <c:v>2.4978074449999998</c:v>
                </c:pt>
                <c:pt idx="197">
                  <c:v>2.4978074449999998</c:v>
                </c:pt>
                <c:pt idx="198">
                  <c:v>2.9176711659999999</c:v>
                </c:pt>
                <c:pt idx="199">
                  <c:v>2.9176711659999999</c:v>
                </c:pt>
              </c:numCache>
            </c:numRef>
          </c:xVal>
          <c:yVal>
            <c:numRef>
              <c:f>'K5_Before Iteration'!$I$2:$I$201</c:f>
              <c:numCache>
                <c:formatCode>General</c:formatCode>
                <c:ptCount val="200"/>
                <c:pt idx="0">
                  <c:v>-0.43480148000000002</c:v>
                </c:pt>
                <c:pt idx="1">
                  <c:v>1.1957040699999999</c:v>
                </c:pt>
                <c:pt idx="2">
                  <c:v>-1.7159129829999999</c:v>
                </c:pt>
                <c:pt idx="3">
                  <c:v>1.040417827</c:v>
                </c:pt>
                <c:pt idx="4">
                  <c:v>-0.39597991900000001</c:v>
                </c:pt>
                <c:pt idx="5">
                  <c:v>1.001596266</c:v>
                </c:pt>
                <c:pt idx="6">
                  <c:v>-1.7159129829999999</c:v>
                </c:pt>
                <c:pt idx="7">
                  <c:v>1.7003843590000001</c:v>
                </c:pt>
                <c:pt idx="8">
                  <c:v>-1.832377666</c:v>
                </c:pt>
                <c:pt idx="9">
                  <c:v>0.84631002399999999</c:v>
                </c:pt>
                <c:pt idx="10">
                  <c:v>-1.4053404979999999</c:v>
                </c:pt>
                <c:pt idx="11">
                  <c:v>1.894492163</c:v>
                </c:pt>
                <c:pt idx="12">
                  <c:v>-1.3665189369999999</c:v>
                </c:pt>
                <c:pt idx="13">
                  <c:v>1.040417827</c:v>
                </c:pt>
                <c:pt idx="14">
                  <c:v>-1.4441620580000001</c:v>
                </c:pt>
                <c:pt idx="15">
                  <c:v>1.1180609480000001</c:v>
                </c:pt>
                <c:pt idx="16">
                  <c:v>-0.59008772300000001</c:v>
                </c:pt>
                <c:pt idx="17">
                  <c:v>0.61338065900000005</c:v>
                </c:pt>
                <c:pt idx="18">
                  <c:v>-0.82301708699999998</c:v>
                </c:pt>
                <c:pt idx="19">
                  <c:v>1.855670602</c:v>
                </c:pt>
                <c:pt idx="20">
                  <c:v>-0.59008772300000001</c:v>
                </c:pt>
                <c:pt idx="21">
                  <c:v>0.88513158400000003</c:v>
                </c:pt>
                <c:pt idx="22">
                  <c:v>-1.754734544</c:v>
                </c:pt>
                <c:pt idx="23">
                  <c:v>0.88513158400000003</c:v>
                </c:pt>
                <c:pt idx="24">
                  <c:v>-1.4053404979999999</c:v>
                </c:pt>
                <c:pt idx="25">
                  <c:v>1.2345256309999999</c:v>
                </c:pt>
                <c:pt idx="26">
                  <c:v>-0.70655240500000005</c:v>
                </c:pt>
                <c:pt idx="27">
                  <c:v>0.41927285600000003</c:v>
                </c:pt>
                <c:pt idx="28">
                  <c:v>-0.74537396600000005</c:v>
                </c:pt>
                <c:pt idx="29">
                  <c:v>1.428633434</c:v>
                </c:pt>
                <c:pt idx="30">
                  <c:v>-1.793556105</c:v>
                </c:pt>
                <c:pt idx="31">
                  <c:v>0.88513158400000003</c:v>
                </c:pt>
                <c:pt idx="32">
                  <c:v>-1.793556105</c:v>
                </c:pt>
                <c:pt idx="33">
                  <c:v>1.6227412379999999</c:v>
                </c:pt>
                <c:pt idx="34">
                  <c:v>-1.4053404979999999</c:v>
                </c:pt>
                <c:pt idx="35">
                  <c:v>1.1957040699999999</c:v>
                </c:pt>
                <c:pt idx="36">
                  <c:v>-1.288875816</c:v>
                </c:pt>
                <c:pt idx="37">
                  <c:v>0.88513158400000003</c:v>
                </c:pt>
                <c:pt idx="38">
                  <c:v>-0.93948176900000002</c:v>
                </c:pt>
                <c:pt idx="39">
                  <c:v>0.96277470600000004</c:v>
                </c:pt>
                <c:pt idx="40">
                  <c:v>-0.59008772300000001</c:v>
                </c:pt>
                <c:pt idx="41">
                  <c:v>1.6227412379999999</c:v>
                </c:pt>
                <c:pt idx="42">
                  <c:v>-0.551266162</c:v>
                </c:pt>
                <c:pt idx="43">
                  <c:v>0.41927285600000003</c:v>
                </c:pt>
                <c:pt idx="44">
                  <c:v>-0.86183864799999998</c:v>
                </c:pt>
                <c:pt idx="45">
                  <c:v>0.57455909900000002</c:v>
                </c:pt>
                <c:pt idx="46">
                  <c:v>0.186343491</c:v>
                </c:pt>
                <c:pt idx="47">
                  <c:v>-0.124228994</c:v>
                </c:pt>
                <c:pt idx="48">
                  <c:v>-0.31833679799999998</c:v>
                </c:pt>
                <c:pt idx="49">
                  <c:v>-0.31833679799999998</c:v>
                </c:pt>
                <c:pt idx="50">
                  <c:v>6.9878809E-2</c:v>
                </c:pt>
                <c:pt idx="51">
                  <c:v>0.38045129500000002</c:v>
                </c:pt>
                <c:pt idx="52">
                  <c:v>0.147521931</c:v>
                </c:pt>
                <c:pt idx="53">
                  <c:v>0.38045129500000002</c:v>
                </c:pt>
                <c:pt idx="54">
                  <c:v>-0.20187211599999999</c:v>
                </c:pt>
                <c:pt idx="55">
                  <c:v>-0.35715835899999998</c:v>
                </c:pt>
                <c:pt idx="56">
                  <c:v>-7.7643119999999998E-3</c:v>
                </c:pt>
                <c:pt idx="57">
                  <c:v>-0.16305055500000001</c:v>
                </c:pt>
                <c:pt idx="58">
                  <c:v>3.1057248999999999E-2</c:v>
                </c:pt>
                <c:pt idx="59">
                  <c:v>-0.16305055500000001</c:v>
                </c:pt>
                <c:pt idx="60">
                  <c:v>0.225165052</c:v>
                </c:pt>
                <c:pt idx="61">
                  <c:v>0.186343491</c:v>
                </c:pt>
                <c:pt idx="62">
                  <c:v>6.9878809E-2</c:v>
                </c:pt>
                <c:pt idx="63">
                  <c:v>0.34162973400000002</c:v>
                </c:pt>
                <c:pt idx="64">
                  <c:v>3.1057248999999999E-2</c:v>
                </c:pt>
                <c:pt idx="65">
                  <c:v>0.34162973400000002</c:v>
                </c:pt>
                <c:pt idx="66">
                  <c:v>-7.7643119999999998E-3</c:v>
                </c:pt>
                <c:pt idx="67">
                  <c:v>-8.5407434000000004E-2</c:v>
                </c:pt>
                <c:pt idx="68">
                  <c:v>0.34162973400000002</c:v>
                </c:pt>
                <c:pt idx="69">
                  <c:v>-0.124228994</c:v>
                </c:pt>
                <c:pt idx="70">
                  <c:v>0.186343491</c:v>
                </c:pt>
                <c:pt idx="71">
                  <c:v>-0.31833679799999998</c:v>
                </c:pt>
                <c:pt idx="72">
                  <c:v>-4.6585873E-2</c:v>
                </c:pt>
                <c:pt idx="73">
                  <c:v>0.225165052</c:v>
                </c:pt>
                <c:pt idx="74">
                  <c:v>-0.124228994</c:v>
                </c:pt>
                <c:pt idx="75">
                  <c:v>0.147521931</c:v>
                </c:pt>
                <c:pt idx="76">
                  <c:v>0.10870037</c:v>
                </c:pt>
                <c:pt idx="77">
                  <c:v>-8.5407434000000004E-2</c:v>
                </c:pt>
                <c:pt idx="78">
                  <c:v>6.9878809E-2</c:v>
                </c:pt>
                <c:pt idx="79">
                  <c:v>-0.31833679799999998</c:v>
                </c:pt>
                <c:pt idx="80">
                  <c:v>3.1057248999999999E-2</c:v>
                </c:pt>
                <c:pt idx="81">
                  <c:v>0.186343491</c:v>
                </c:pt>
                <c:pt idx="82">
                  <c:v>-0.35715835899999998</c:v>
                </c:pt>
                <c:pt idx="83">
                  <c:v>-0.240693676</c:v>
                </c:pt>
                <c:pt idx="84">
                  <c:v>0.26398661299999998</c:v>
                </c:pt>
                <c:pt idx="85">
                  <c:v>-0.16305055500000001</c:v>
                </c:pt>
                <c:pt idx="86">
                  <c:v>0.30280817399999999</c:v>
                </c:pt>
                <c:pt idx="87">
                  <c:v>0.186343491</c:v>
                </c:pt>
                <c:pt idx="88">
                  <c:v>0.38045129500000002</c:v>
                </c:pt>
                <c:pt idx="89">
                  <c:v>-0.16305055500000001</c:v>
                </c:pt>
                <c:pt idx="90">
                  <c:v>0.186343491</c:v>
                </c:pt>
                <c:pt idx="91">
                  <c:v>-0.35715835899999998</c:v>
                </c:pt>
                <c:pt idx="92">
                  <c:v>-4.6585873E-2</c:v>
                </c:pt>
                <c:pt idx="93">
                  <c:v>-0.39597991900000001</c:v>
                </c:pt>
                <c:pt idx="94">
                  <c:v>-0.31833679799999998</c:v>
                </c:pt>
                <c:pt idx="95">
                  <c:v>6.9878809E-2</c:v>
                </c:pt>
                <c:pt idx="96">
                  <c:v>-0.124228994</c:v>
                </c:pt>
                <c:pt idx="97">
                  <c:v>-7.7643119999999998E-3</c:v>
                </c:pt>
                <c:pt idx="98">
                  <c:v>-0.31833679799999998</c:v>
                </c:pt>
                <c:pt idx="99">
                  <c:v>-4.6585873E-2</c:v>
                </c:pt>
                <c:pt idx="100">
                  <c:v>-0.35715835899999998</c:v>
                </c:pt>
                <c:pt idx="101">
                  <c:v>-8.5407434000000004E-2</c:v>
                </c:pt>
                <c:pt idx="102">
                  <c:v>0.34162973400000002</c:v>
                </c:pt>
                <c:pt idx="103">
                  <c:v>0.186343491</c:v>
                </c:pt>
                <c:pt idx="104">
                  <c:v>0.225165052</c:v>
                </c:pt>
                <c:pt idx="105">
                  <c:v>-0.31833679799999998</c:v>
                </c:pt>
                <c:pt idx="106">
                  <c:v>-7.7643119999999998E-3</c:v>
                </c:pt>
                <c:pt idx="107">
                  <c:v>-0.16305055500000001</c:v>
                </c:pt>
                <c:pt idx="108">
                  <c:v>-0.27951523700000003</c:v>
                </c:pt>
                <c:pt idx="109">
                  <c:v>-8.5407434000000004E-2</c:v>
                </c:pt>
                <c:pt idx="110">
                  <c:v>6.9878809E-2</c:v>
                </c:pt>
                <c:pt idx="111">
                  <c:v>0.147521931</c:v>
                </c:pt>
                <c:pt idx="112">
                  <c:v>-0.31833679799999998</c:v>
                </c:pt>
                <c:pt idx="113">
                  <c:v>-0.16305055500000001</c:v>
                </c:pt>
                <c:pt idx="114">
                  <c:v>-8.5407434000000004E-2</c:v>
                </c:pt>
                <c:pt idx="115">
                  <c:v>-7.7643119999999998E-3</c:v>
                </c:pt>
                <c:pt idx="116">
                  <c:v>-0.27951523700000003</c:v>
                </c:pt>
                <c:pt idx="117">
                  <c:v>0.34162973400000002</c:v>
                </c:pt>
                <c:pt idx="118">
                  <c:v>-0.27951523700000003</c:v>
                </c:pt>
                <c:pt idx="119">
                  <c:v>0.26398661299999998</c:v>
                </c:pt>
                <c:pt idx="120">
                  <c:v>0.225165052</c:v>
                </c:pt>
                <c:pt idx="121">
                  <c:v>-0.39597991900000001</c:v>
                </c:pt>
                <c:pt idx="122">
                  <c:v>0.30280817399999999</c:v>
                </c:pt>
                <c:pt idx="123">
                  <c:v>1.5839196769999999</c:v>
                </c:pt>
                <c:pt idx="124">
                  <c:v>-0.82301708699999998</c:v>
                </c:pt>
                <c:pt idx="125">
                  <c:v>1.040417827</c:v>
                </c:pt>
                <c:pt idx="126">
                  <c:v>-0.59008772300000001</c:v>
                </c:pt>
                <c:pt idx="127">
                  <c:v>1.7392059200000001</c:v>
                </c:pt>
                <c:pt idx="128">
                  <c:v>-1.5218051800000001</c:v>
                </c:pt>
                <c:pt idx="129">
                  <c:v>0.96277470600000004</c:v>
                </c:pt>
                <c:pt idx="130">
                  <c:v>-1.599448301</c:v>
                </c:pt>
                <c:pt idx="131">
                  <c:v>0.96277470600000004</c:v>
                </c:pt>
                <c:pt idx="132">
                  <c:v>-0.62890928400000001</c:v>
                </c:pt>
                <c:pt idx="133">
                  <c:v>0.80748846299999999</c:v>
                </c:pt>
                <c:pt idx="134">
                  <c:v>-1.754734544</c:v>
                </c:pt>
                <c:pt idx="135">
                  <c:v>1.467454995</c:v>
                </c:pt>
                <c:pt idx="136">
                  <c:v>-1.677091423</c:v>
                </c:pt>
                <c:pt idx="137">
                  <c:v>0.88513158400000003</c:v>
                </c:pt>
                <c:pt idx="138">
                  <c:v>-1.5606267410000001</c:v>
                </c:pt>
                <c:pt idx="139">
                  <c:v>0.84631002399999999</c:v>
                </c:pt>
                <c:pt idx="140">
                  <c:v>-1.754734544</c:v>
                </c:pt>
                <c:pt idx="141">
                  <c:v>1.6615627980000001</c:v>
                </c:pt>
                <c:pt idx="142">
                  <c:v>-0.39597991900000001</c:v>
                </c:pt>
                <c:pt idx="143">
                  <c:v>1.428633434</c:v>
                </c:pt>
                <c:pt idx="144">
                  <c:v>-1.4829836190000001</c:v>
                </c:pt>
                <c:pt idx="145">
                  <c:v>1.816849041</c:v>
                </c:pt>
                <c:pt idx="146">
                  <c:v>-0.551266162</c:v>
                </c:pt>
                <c:pt idx="147">
                  <c:v>0.92395314500000003</c:v>
                </c:pt>
                <c:pt idx="148">
                  <c:v>-1.0947680120000001</c:v>
                </c:pt>
                <c:pt idx="149">
                  <c:v>1.5450981159999999</c:v>
                </c:pt>
                <c:pt idx="150">
                  <c:v>-1.288875816</c:v>
                </c:pt>
                <c:pt idx="151">
                  <c:v>1.467454995</c:v>
                </c:pt>
                <c:pt idx="152">
                  <c:v>-1.172411133</c:v>
                </c:pt>
                <c:pt idx="153">
                  <c:v>1.001596266</c:v>
                </c:pt>
                <c:pt idx="154">
                  <c:v>-1.3276973759999999</c:v>
                </c:pt>
                <c:pt idx="155">
                  <c:v>1.506276556</c:v>
                </c:pt>
                <c:pt idx="156">
                  <c:v>-1.9100207870000001</c:v>
                </c:pt>
                <c:pt idx="157">
                  <c:v>1.079239388</c:v>
                </c:pt>
                <c:pt idx="158">
                  <c:v>-1.9100207870000001</c:v>
                </c:pt>
                <c:pt idx="159">
                  <c:v>0.88513158400000003</c:v>
                </c:pt>
                <c:pt idx="160">
                  <c:v>-0.59008772300000001</c:v>
                </c:pt>
                <c:pt idx="161">
                  <c:v>1.273347191</c:v>
                </c:pt>
                <c:pt idx="162">
                  <c:v>-1.754734544</c:v>
                </c:pt>
                <c:pt idx="163">
                  <c:v>1.6615627980000001</c:v>
                </c:pt>
                <c:pt idx="164">
                  <c:v>-0.93948176900000002</c:v>
                </c:pt>
                <c:pt idx="165">
                  <c:v>0.96277470600000004</c:v>
                </c:pt>
                <c:pt idx="166">
                  <c:v>-1.172411133</c:v>
                </c:pt>
                <c:pt idx="167">
                  <c:v>1.7392059200000001</c:v>
                </c:pt>
                <c:pt idx="168">
                  <c:v>-0.90066020899999999</c:v>
                </c:pt>
                <c:pt idx="169">
                  <c:v>0.49691597700000001</c:v>
                </c:pt>
                <c:pt idx="170">
                  <c:v>-1.4441620580000001</c:v>
                </c:pt>
                <c:pt idx="171">
                  <c:v>0.96277470600000004</c:v>
                </c:pt>
                <c:pt idx="172">
                  <c:v>-1.5606267410000001</c:v>
                </c:pt>
                <c:pt idx="173">
                  <c:v>1.6227412379999999</c:v>
                </c:pt>
                <c:pt idx="174">
                  <c:v>-1.4441620580000001</c:v>
                </c:pt>
                <c:pt idx="175">
                  <c:v>1.389811873</c:v>
                </c:pt>
                <c:pt idx="176">
                  <c:v>-1.3665189369999999</c:v>
                </c:pt>
                <c:pt idx="177">
                  <c:v>0.72984534099999998</c:v>
                </c:pt>
                <c:pt idx="178">
                  <c:v>-1.4053404979999999</c:v>
                </c:pt>
                <c:pt idx="179">
                  <c:v>1.5450981159999999</c:v>
                </c:pt>
                <c:pt idx="180">
                  <c:v>-0.70655240500000005</c:v>
                </c:pt>
                <c:pt idx="181">
                  <c:v>1.389811873</c:v>
                </c:pt>
                <c:pt idx="182">
                  <c:v>-1.3665189369999999</c:v>
                </c:pt>
                <c:pt idx="183">
                  <c:v>1.467454995</c:v>
                </c:pt>
                <c:pt idx="184">
                  <c:v>-0.43480148000000002</c:v>
                </c:pt>
                <c:pt idx="185">
                  <c:v>1.816849041</c:v>
                </c:pt>
                <c:pt idx="186">
                  <c:v>-1.0171248909999999</c:v>
                </c:pt>
                <c:pt idx="187">
                  <c:v>0.69102378099999995</c:v>
                </c:pt>
                <c:pt idx="188">
                  <c:v>-1.288875816</c:v>
                </c:pt>
                <c:pt idx="189">
                  <c:v>1.3509903130000001</c:v>
                </c:pt>
                <c:pt idx="190">
                  <c:v>-1.0559464510000001</c:v>
                </c:pt>
                <c:pt idx="191">
                  <c:v>0.72984534099999998</c:v>
                </c:pt>
                <c:pt idx="192">
                  <c:v>-1.638269862</c:v>
                </c:pt>
                <c:pt idx="193">
                  <c:v>1.5839196769999999</c:v>
                </c:pt>
                <c:pt idx="194">
                  <c:v>-1.3276973759999999</c:v>
                </c:pt>
                <c:pt idx="195">
                  <c:v>1.1180609480000001</c:v>
                </c:pt>
                <c:pt idx="196">
                  <c:v>-0.86183864799999998</c:v>
                </c:pt>
                <c:pt idx="197">
                  <c:v>0.92395314500000003</c:v>
                </c:pt>
                <c:pt idx="198">
                  <c:v>-1.250054255</c:v>
                </c:pt>
                <c:pt idx="199">
                  <c:v>1.273347191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B5-4027-BA83-2A71B52E37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7885487"/>
        <c:axId val="967896719"/>
      </c:scatterChart>
      <c:valAx>
        <c:axId val="967885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896719"/>
        <c:crosses val="autoZero"/>
        <c:crossBetween val="midCat"/>
      </c:valAx>
      <c:valAx>
        <c:axId val="967896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885487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6826334208223973E-2"/>
          <c:y val="0.19486111111111112"/>
          <c:w val="0.9223958880139983"/>
          <c:h val="0.77736111111111106"/>
        </c:manualLayout>
      </c:layout>
      <c:scatterChart>
        <c:scatterStyle val="lineMarker"/>
        <c:varyColors val="0"/>
        <c:ser>
          <c:idx val="1"/>
          <c:order val="0"/>
          <c:tx>
            <c:v>Centroids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'K5_Before Iteration'!$B$3:$B$7</c:f>
              <c:numCache>
                <c:formatCode>General</c:formatCode>
                <c:ptCount val="5"/>
                <c:pt idx="0">
                  <c:v>-1.7008297640000001</c:v>
                </c:pt>
                <c:pt idx="1">
                  <c:v>-1.5481520470000001</c:v>
                </c:pt>
                <c:pt idx="2">
                  <c:v>-1.395474331</c:v>
                </c:pt>
                <c:pt idx="3">
                  <c:v>-1.1664577549999999</c:v>
                </c:pt>
                <c:pt idx="4">
                  <c:v>-0.51757746000000004</c:v>
                </c:pt>
              </c:numCache>
            </c:numRef>
          </c:xVal>
          <c:yVal>
            <c:numRef>
              <c:f>'K5_Before Iteration'!$C$3:$C$7</c:f>
              <c:numCache>
                <c:formatCode>General</c:formatCode>
                <c:ptCount val="5"/>
                <c:pt idx="0">
                  <c:v>-1.7159129829999999</c:v>
                </c:pt>
                <c:pt idx="1">
                  <c:v>1.040417827</c:v>
                </c:pt>
                <c:pt idx="2">
                  <c:v>-0.59008772300000001</c:v>
                </c:pt>
                <c:pt idx="3">
                  <c:v>-1.793556105</c:v>
                </c:pt>
                <c:pt idx="4">
                  <c:v>6.9878809E-2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7F-4529-B720-D13898E9896C}"/>
            </c:ext>
          </c:extLst>
        </c:ser>
        <c:ser>
          <c:idx val="0"/>
          <c:order val="1"/>
          <c:tx>
            <c:v>Data Points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'K5_Before Iteration'!$H$2:$H$201</c:f>
              <c:numCache>
                <c:formatCode>General</c:formatCode>
                <c:ptCount val="200"/>
                <c:pt idx="0">
                  <c:v>-1.7389991929999999</c:v>
                </c:pt>
                <c:pt idx="1">
                  <c:v>-1.7389991929999999</c:v>
                </c:pt>
                <c:pt idx="2">
                  <c:v>-1.7008297640000001</c:v>
                </c:pt>
                <c:pt idx="3">
                  <c:v>-1.7008297640000001</c:v>
                </c:pt>
                <c:pt idx="4">
                  <c:v>-1.662660335</c:v>
                </c:pt>
                <c:pt idx="5">
                  <c:v>-1.662660335</c:v>
                </c:pt>
                <c:pt idx="6">
                  <c:v>-1.6244909059999999</c:v>
                </c:pt>
                <c:pt idx="7">
                  <c:v>-1.6244909059999999</c:v>
                </c:pt>
                <c:pt idx="8">
                  <c:v>-1.586321476</c:v>
                </c:pt>
                <c:pt idx="9">
                  <c:v>-1.586321476</c:v>
                </c:pt>
                <c:pt idx="10">
                  <c:v>-1.586321476</c:v>
                </c:pt>
                <c:pt idx="11">
                  <c:v>-1.586321476</c:v>
                </c:pt>
                <c:pt idx="12">
                  <c:v>-1.5481520470000001</c:v>
                </c:pt>
                <c:pt idx="13">
                  <c:v>-1.5481520470000001</c:v>
                </c:pt>
                <c:pt idx="14">
                  <c:v>-1.5481520470000001</c:v>
                </c:pt>
                <c:pt idx="15">
                  <c:v>-1.5481520470000001</c:v>
                </c:pt>
                <c:pt idx="16">
                  <c:v>-1.509982618</c:v>
                </c:pt>
                <c:pt idx="17">
                  <c:v>-1.509982618</c:v>
                </c:pt>
                <c:pt idx="18">
                  <c:v>-1.43364376</c:v>
                </c:pt>
                <c:pt idx="19">
                  <c:v>-1.43364376</c:v>
                </c:pt>
                <c:pt idx="20">
                  <c:v>-1.395474331</c:v>
                </c:pt>
                <c:pt idx="21">
                  <c:v>-1.395474331</c:v>
                </c:pt>
                <c:pt idx="22">
                  <c:v>-1.357304901</c:v>
                </c:pt>
                <c:pt idx="23">
                  <c:v>-1.357304901</c:v>
                </c:pt>
                <c:pt idx="24">
                  <c:v>-1.242796614</c:v>
                </c:pt>
                <c:pt idx="25">
                  <c:v>-1.242796614</c:v>
                </c:pt>
                <c:pt idx="26">
                  <c:v>-1.242796614</c:v>
                </c:pt>
                <c:pt idx="27">
                  <c:v>-1.242796614</c:v>
                </c:pt>
                <c:pt idx="28">
                  <c:v>-1.2046271850000001</c:v>
                </c:pt>
                <c:pt idx="29">
                  <c:v>-1.2046271850000001</c:v>
                </c:pt>
                <c:pt idx="30">
                  <c:v>-1.1664577549999999</c:v>
                </c:pt>
                <c:pt idx="31">
                  <c:v>-1.1664577549999999</c:v>
                </c:pt>
                <c:pt idx="32">
                  <c:v>-1.0519494680000001</c:v>
                </c:pt>
                <c:pt idx="33">
                  <c:v>-1.0519494680000001</c:v>
                </c:pt>
                <c:pt idx="34">
                  <c:v>-1.0519494680000001</c:v>
                </c:pt>
                <c:pt idx="35">
                  <c:v>-1.0519494680000001</c:v>
                </c:pt>
                <c:pt idx="36">
                  <c:v>-1.013780039</c:v>
                </c:pt>
                <c:pt idx="37">
                  <c:v>-1.013780039</c:v>
                </c:pt>
                <c:pt idx="38">
                  <c:v>-0.89927175100000001</c:v>
                </c:pt>
                <c:pt idx="39">
                  <c:v>-0.89927175100000001</c:v>
                </c:pt>
                <c:pt idx="40">
                  <c:v>-0.86110232200000003</c:v>
                </c:pt>
                <c:pt idx="41">
                  <c:v>-0.86110232200000003</c:v>
                </c:pt>
                <c:pt idx="42">
                  <c:v>-0.82293289300000005</c:v>
                </c:pt>
                <c:pt idx="43">
                  <c:v>-0.82293289300000005</c:v>
                </c:pt>
                <c:pt idx="44">
                  <c:v>-0.82293289300000005</c:v>
                </c:pt>
                <c:pt idx="45">
                  <c:v>-0.82293289300000005</c:v>
                </c:pt>
                <c:pt idx="46">
                  <c:v>-0.78476346399999997</c:v>
                </c:pt>
                <c:pt idx="47">
                  <c:v>-0.78476346399999997</c:v>
                </c:pt>
                <c:pt idx="48">
                  <c:v>-0.78476346399999997</c:v>
                </c:pt>
                <c:pt idx="49">
                  <c:v>-0.78476346399999997</c:v>
                </c:pt>
                <c:pt idx="50">
                  <c:v>-0.70842460500000004</c:v>
                </c:pt>
                <c:pt idx="51">
                  <c:v>-0.70842460500000004</c:v>
                </c:pt>
                <c:pt idx="52">
                  <c:v>-0.67025517599999995</c:v>
                </c:pt>
                <c:pt idx="53">
                  <c:v>-0.67025517599999995</c:v>
                </c:pt>
                <c:pt idx="54">
                  <c:v>-0.67025517599999995</c:v>
                </c:pt>
                <c:pt idx="55">
                  <c:v>-0.67025517599999995</c:v>
                </c:pt>
                <c:pt idx="56">
                  <c:v>-0.63208574699999998</c:v>
                </c:pt>
                <c:pt idx="57">
                  <c:v>-0.63208574699999998</c:v>
                </c:pt>
                <c:pt idx="58">
                  <c:v>-0.55574688900000002</c:v>
                </c:pt>
                <c:pt idx="59">
                  <c:v>-0.55574688900000002</c:v>
                </c:pt>
                <c:pt idx="60">
                  <c:v>-0.55574688900000002</c:v>
                </c:pt>
                <c:pt idx="61">
                  <c:v>-0.55574688900000002</c:v>
                </c:pt>
                <c:pt idx="62">
                  <c:v>-0.51757746000000004</c:v>
                </c:pt>
                <c:pt idx="63">
                  <c:v>-0.51757746000000004</c:v>
                </c:pt>
                <c:pt idx="64">
                  <c:v>-0.47940802999999999</c:v>
                </c:pt>
                <c:pt idx="65">
                  <c:v>-0.47940802999999999</c:v>
                </c:pt>
                <c:pt idx="66">
                  <c:v>-0.47940802999999999</c:v>
                </c:pt>
                <c:pt idx="67">
                  <c:v>-0.47940802999999999</c:v>
                </c:pt>
                <c:pt idx="68">
                  <c:v>-0.47940802999999999</c:v>
                </c:pt>
                <c:pt idx="69">
                  <c:v>-0.47940802999999999</c:v>
                </c:pt>
                <c:pt idx="70">
                  <c:v>-0.44123860100000001</c:v>
                </c:pt>
                <c:pt idx="71">
                  <c:v>-0.44123860100000001</c:v>
                </c:pt>
                <c:pt idx="72">
                  <c:v>-0.40306917199999998</c:v>
                </c:pt>
                <c:pt idx="73">
                  <c:v>-0.40306917199999998</c:v>
                </c:pt>
                <c:pt idx="74">
                  <c:v>-0.25039145499999999</c:v>
                </c:pt>
                <c:pt idx="75">
                  <c:v>-0.25039145499999999</c:v>
                </c:pt>
                <c:pt idx="76">
                  <c:v>-0.25039145499999999</c:v>
                </c:pt>
                <c:pt idx="77">
                  <c:v>-0.25039145499999999</c:v>
                </c:pt>
                <c:pt idx="78">
                  <c:v>-0.25039145499999999</c:v>
                </c:pt>
                <c:pt idx="79">
                  <c:v>-0.25039145499999999</c:v>
                </c:pt>
                <c:pt idx="80">
                  <c:v>-0.25039145499999999</c:v>
                </c:pt>
                <c:pt idx="81">
                  <c:v>-0.25039145499999999</c:v>
                </c:pt>
                <c:pt idx="82">
                  <c:v>-0.25039145499999999</c:v>
                </c:pt>
                <c:pt idx="83">
                  <c:v>-0.25039145499999999</c:v>
                </c:pt>
                <c:pt idx="84">
                  <c:v>-0.25039145499999999</c:v>
                </c:pt>
                <c:pt idx="85">
                  <c:v>-0.25039145499999999</c:v>
                </c:pt>
                <c:pt idx="86">
                  <c:v>-0.135883168</c:v>
                </c:pt>
                <c:pt idx="87">
                  <c:v>-0.135883168</c:v>
                </c:pt>
                <c:pt idx="88">
                  <c:v>-9.7713738999999994E-2</c:v>
                </c:pt>
                <c:pt idx="89">
                  <c:v>-9.7713738999999994E-2</c:v>
                </c:pt>
                <c:pt idx="90">
                  <c:v>-5.9544310000000003E-2</c:v>
                </c:pt>
                <c:pt idx="91">
                  <c:v>-5.9544310000000003E-2</c:v>
                </c:pt>
                <c:pt idx="92">
                  <c:v>-2.1374879999999999E-2</c:v>
                </c:pt>
                <c:pt idx="93">
                  <c:v>-2.1374879999999999E-2</c:v>
                </c:pt>
                <c:pt idx="94">
                  <c:v>-2.1374879999999999E-2</c:v>
                </c:pt>
                <c:pt idx="95">
                  <c:v>-2.1374879999999999E-2</c:v>
                </c:pt>
                <c:pt idx="96">
                  <c:v>-2.1374879999999999E-2</c:v>
                </c:pt>
                <c:pt idx="97">
                  <c:v>-2.1374879999999999E-2</c:v>
                </c:pt>
                <c:pt idx="98">
                  <c:v>1.6794548999999999E-2</c:v>
                </c:pt>
                <c:pt idx="99">
                  <c:v>1.6794548999999999E-2</c:v>
                </c:pt>
                <c:pt idx="100">
                  <c:v>5.4963977999999997E-2</c:v>
                </c:pt>
                <c:pt idx="101">
                  <c:v>5.4963977999999997E-2</c:v>
                </c:pt>
                <c:pt idx="102">
                  <c:v>5.4963977999999997E-2</c:v>
                </c:pt>
                <c:pt idx="103">
                  <c:v>5.4963977999999997E-2</c:v>
                </c:pt>
                <c:pt idx="104">
                  <c:v>5.4963977999999997E-2</c:v>
                </c:pt>
                <c:pt idx="105">
                  <c:v>5.4963977999999997E-2</c:v>
                </c:pt>
                <c:pt idx="106">
                  <c:v>9.3133407000000001E-2</c:v>
                </c:pt>
                <c:pt idx="107">
                  <c:v>9.3133407000000001E-2</c:v>
                </c:pt>
                <c:pt idx="108">
                  <c:v>9.3133407000000001E-2</c:v>
                </c:pt>
                <c:pt idx="109">
                  <c:v>9.3133407000000001E-2</c:v>
                </c:pt>
                <c:pt idx="110">
                  <c:v>9.3133407000000001E-2</c:v>
                </c:pt>
                <c:pt idx="111">
                  <c:v>9.3133407000000001E-2</c:v>
                </c:pt>
                <c:pt idx="112">
                  <c:v>0.13130283600000001</c:v>
                </c:pt>
                <c:pt idx="113">
                  <c:v>0.13130283600000001</c:v>
                </c:pt>
                <c:pt idx="114">
                  <c:v>0.16947226600000001</c:v>
                </c:pt>
                <c:pt idx="115">
                  <c:v>0.16947226600000001</c:v>
                </c:pt>
                <c:pt idx="116">
                  <c:v>0.16947226600000001</c:v>
                </c:pt>
                <c:pt idx="117">
                  <c:v>0.16947226600000001</c:v>
                </c:pt>
                <c:pt idx="118">
                  <c:v>0.24581112399999999</c:v>
                </c:pt>
                <c:pt idx="119">
                  <c:v>0.24581112399999999</c:v>
                </c:pt>
                <c:pt idx="120">
                  <c:v>0.24581112399999999</c:v>
                </c:pt>
                <c:pt idx="121">
                  <c:v>0.24581112399999999</c:v>
                </c:pt>
                <c:pt idx="122">
                  <c:v>0.322149982</c:v>
                </c:pt>
                <c:pt idx="123">
                  <c:v>0.322149982</c:v>
                </c:pt>
                <c:pt idx="124">
                  <c:v>0.36031941099999998</c:v>
                </c:pt>
                <c:pt idx="125">
                  <c:v>0.36031941099999998</c:v>
                </c:pt>
                <c:pt idx="126">
                  <c:v>0.39848884099999998</c:v>
                </c:pt>
                <c:pt idx="127">
                  <c:v>0.39848884099999998</c:v>
                </c:pt>
                <c:pt idx="128">
                  <c:v>0.39848884099999998</c:v>
                </c:pt>
                <c:pt idx="129">
                  <c:v>0.39848884099999998</c:v>
                </c:pt>
                <c:pt idx="130">
                  <c:v>0.39848884099999998</c:v>
                </c:pt>
                <c:pt idx="131">
                  <c:v>0.39848884099999998</c:v>
                </c:pt>
                <c:pt idx="132">
                  <c:v>0.43665827000000002</c:v>
                </c:pt>
                <c:pt idx="133">
                  <c:v>0.43665827000000002</c:v>
                </c:pt>
                <c:pt idx="134">
                  <c:v>0.47482769899999999</c:v>
                </c:pt>
                <c:pt idx="135">
                  <c:v>0.47482769899999999</c:v>
                </c:pt>
                <c:pt idx="136">
                  <c:v>0.47482769899999999</c:v>
                </c:pt>
                <c:pt idx="137">
                  <c:v>0.47482769899999999</c:v>
                </c:pt>
                <c:pt idx="138">
                  <c:v>0.51299712799999997</c:v>
                </c:pt>
                <c:pt idx="139">
                  <c:v>0.51299712799999997</c:v>
                </c:pt>
                <c:pt idx="140">
                  <c:v>0.55116655699999995</c:v>
                </c:pt>
                <c:pt idx="141">
                  <c:v>0.55116655699999995</c:v>
                </c:pt>
                <c:pt idx="142">
                  <c:v>0.58933598600000003</c:v>
                </c:pt>
                <c:pt idx="143">
                  <c:v>0.58933598600000003</c:v>
                </c:pt>
                <c:pt idx="144">
                  <c:v>0.62750541599999998</c:v>
                </c:pt>
                <c:pt idx="145">
                  <c:v>0.62750541599999998</c:v>
                </c:pt>
                <c:pt idx="146">
                  <c:v>0.62750541599999998</c:v>
                </c:pt>
                <c:pt idx="147">
                  <c:v>0.62750541599999998</c:v>
                </c:pt>
                <c:pt idx="148">
                  <c:v>0.66567484499999996</c:v>
                </c:pt>
                <c:pt idx="149">
                  <c:v>0.66567484499999996</c:v>
                </c:pt>
                <c:pt idx="150">
                  <c:v>0.66567484499999996</c:v>
                </c:pt>
                <c:pt idx="151">
                  <c:v>0.66567484499999996</c:v>
                </c:pt>
                <c:pt idx="152">
                  <c:v>0.66567484499999996</c:v>
                </c:pt>
                <c:pt idx="153">
                  <c:v>0.66567484499999996</c:v>
                </c:pt>
                <c:pt idx="154">
                  <c:v>0.66567484499999996</c:v>
                </c:pt>
                <c:pt idx="155">
                  <c:v>0.66567484499999996</c:v>
                </c:pt>
                <c:pt idx="156">
                  <c:v>0.66567484499999996</c:v>
                </c:pt>
                <c:pt idx="157">
                  <c:v>0.66567484499999996</c:v>
                </c:pt>
                <c:pt idx="158">
                  <c:v>0.66567484499999996</c:v>
                </c:pt>
                <c:pt idx="159">
                  <c:v>0.66567484499999996</c:v>
                </c:pt>
                <c:pt idx="160">
                  <c:v>0.70384427400000005</c:v>
                </c:pt>
                <c:pt idx="161">
                  <c:v>0.70384427400000005</c:v>
                </c:pt>
                <c:pt idx="162">
                  <c:v>0.780183132</c:v>
                </c:pt>
                <c:pt idx="163">
                  <c:v>0.780183132</c:v>
                </c:pt>
                <c:pt idx="164">
                  <c:v>0.93286084899999999</c:v>
                </c:pt>
                <c:pt idx="165">
                  <c:v>0.93286084899999999</c:v>
                </c:pt>
                <c:pt idx="166">
                  <c:v>0.97103027799999997</c:v>
                </c:pt>
                <c:pt idx="167">
                  <c:v>0.97103027799999997</c:v>
                </c:pt>
                <c:pt idx="168">
                  <c:v>1.0091997070000001</c:v>
                </c:pt>
                <c:pt idx="169">
                  <c:v>1.0091997070000001</c:v>
                </c:pt>
                <c:pt idx="170">
                  <c:v>1.0091997070000001</c:v>
                </c:pt>
                <c:pt idx="171">
                  <c:v>1.0091997070000001</c:v>
                </c:pt>
                <c:pt idx="172">
                  <c:v>1.0091997070000001</c:v>
                </c:pt>
                <c:pt idx="173">
                  <c:v>1.0091997070000001</c:v>
                </c:pt>
                <c:pt idx="174">
                  <c:v>1.0473691359999999</c:v>
                </c:pt>
                <c:pt idx="175">
                  <c:v>1.0473691359999999</c:v>
                </c:pt>
                <c:pt idx="176">
                  <c:v>1.0473691359999999</c:v>
                </c:pt>
                <c:pt idx="177">
                  <c:v>1.0473691359999999</c:v>
                </c:pt>
                <c:pt idx="178">
                  <c:v>1.238216282</c:v>
                </c:pt>
                <c:pt idx="179">
                  <c:v>1.238216282</c:v>
                </c:pt>
                <c:pt idx="180">
                  <c:v>1.390893999</c:v>
                </c:pt>
                <c:pt idx="181">
                  <c:v>1.390893999</c:v>
                </c:pt>
                <c:pt idx="182">
                  <c:v>1.4290634280000001</c:v>
                </c:pt>
                <c:pt idx="183">
                  <c:v>1.4290634280000001</c:v>
                </c:pt>
                <c:pt idx="184">
                  <c:v>1.4672328569999999</c:v>
                </c:pt>
                <c:pt idx="185">
                  <c:v>1.4672328569999999</c:v>
                </c:pt>
                <c:pt idx="186">
                  <c:v>1.543571716</c:v>
                </c:pt>
                <c:pt idx="187">
                  <c:v>1.543571716</c:v>
                </c:pt>
                <c:pt idx="188">
                  <c:v>1.6199105739999999</c:v>
                </c:pt>
                <c:pt idx="189">
                  <c:v>1.6199105739999999</c:v>
                </c:pt>
                <c:pt idx="190">
                  <c:v>1.6199105739999999</c:v>
                </c:pt>
                <c:pt idx="191">
                  <c:v>1.6199105739999999</c:v>
                </c:pt>
                <c:pt idx="192">
                  <c:v>2.0016048660000001</c:v>
                </c:pt>
                <c:pt idx="193">
                  <c:v>2.0016048660000001</c:v>
                </c:pt>
                <c:pt idx="194">
                  <c:v>2.2687908700000001</c:v>
                </c:pt>
                <c:pt idx="195">
                  <c:v>2.2687908700000001</c:v>
                </c:pt>
                <c:pt idx="196">
                  <c:v>2.4978074449999998</c:v>
                </c:pt>
                <c:pt idx="197">
                  <c:v>2.4978074449999998</c:v>
                </c:pt>
                <c:pt idx="198">
                  <c:v>2.9176711659999999</c:v>
                </c:pt>
                <c:pt idx="199">
                  <c:v>2.9176711659999999</c:v>
                </c:pt>
              </c:numCache>
            </c:numRef>
          </c:xVal>
          <c:yVal>
            <c:numRef>
              <c:f>'K5_Before Iteration'!$I$2:$I$201</c:f>
              <c:numCache>
                <c:formatCode>General</c:formatCode>
                <c:ptCount val="200"/>
                <c:pt idx="0">
                  <c:v>-0.43480148000000002</c:v>
                </c:pt>
                <c:pt idx="1">
                  <c:v>1.1957040699999999</c:v>
                </c:pt>
                <c:pt idx="2">
                  <c:v>-1.7159129829999999</c:v>
                </c:pt>
                <c:pt idx="3">
                  <c:v>1.040417827</c:v>
                </c:pt>
                <c:pt idx="4">
                  <c:v>-0.39597991900000001</c:v>
                </c:pt>
                <c:pt idx="5">
                  <c:v>1.001596266</c:v>
                </c:pt>
                <c:pt idx="6">
                  <c:v>-1.7159129829999999</c:v>
                </c:pt>
                <c:pt idx="7">
                  <c:v>1.7003843590000001</c:v>
                </c:pt>
                <c:pt idx="8">
                  <c:v>-1.832377666</c:v>
                </c:pt>
                <c:pt idx="9">
                  <c:v>0.84631002399999999</c:v>
                </c:pt>
                <c:pt idx="10">
                  <c:v>-1.4053404979999999</c:v>
                </c:pt>
                <c:pt idx="11">
                  <c:v>1.894492163</c:v>
                </c:pt>
                <c:pt idx="12">
                  <c:v>-1.3665189369999999</c:v>
                </c:pt>
                <c:pt idx="13">
                  <c:v>1.040417827</c:v>
                </c:pt>
                <c:pt idx="14">
                  <c:v>-1.4441620580000001</c:v>
                </c:pt>
                <c:pt idx="15">
                  <c:v>1.1180609480000001</c:v>
                </c:pt>
                <c:pt idx="16">
                  <c:v>-0.59008772300000001</c:v>
                </c:pt>
                <c:pt idx="17">
                  <c:v>0.61338065900000005</c:v>
                </c:pt>
                <c:pt idx="18">
                  <c:v>-0.82301708699999998</c:v>
                </c:pt>
                <c:pt idx="19">
                  <c:v>1.855670602</c:v>
                </c:pt>
                <c:pt idx="20">
                  <c:v>-0.59008772300000001</c:v>
                </c:pt>
                <c:pt idx="21">
                  <c:v>0.88513158400000003</c:v>
                </c:pt>
                <c:pt idx="22">
                  <c:v>-1.754734544</c:v>
                </c:pt>
                <c:pt idx="23">
                  <c:v>0.88513158400000003</c:v>
                </c:pt>
                <c:pt idx="24">
                  <c:v>-1.4053404979999999</c:v>
                </c:pt>
                <c:pt idx="25">
                  <c:v>1.2345256309999999</c:v>
                </c:pt>
                <c:pt idx="26">
                  <c:v>-0.70655240500000005</c:v>
                </c:pt>
                <c:pt idx="27">
                  <c:v>0.41927285600000003</c:v>
                </c:pt>
                <c:pt idx="28">
                  <c:v>-0.74537396600000005</c:v>
                </c:pt>
                <c:pt idx="29">
                  <c:v>1.428633434</c:v>
                </c:pt>
                <c:pt idx="30">
                  <c:v>-1.793556105</c:v>
                </c:pt>
                <c:pt idx="31">
                  <c:v>0.88513158400000003</c:v>
                </c:pt>
                <c:pt idx="32">
                  <c:v>-1.793556105</c:v>
                </c:pt>
                <c:pt idx="33">
                  <c:v>1.6227412379999999</c:v>
                </c:pt>
                <c:pt idx="34">
                  <c:v>-1.4053404979999999</c:v>
                </c:pt>
                <c:pt idx="35">
                  <c:v>1.1957040699999999</c:v>
                </c:pt>
                <c:pt idx="36">
                  <c:v>-1.288875816</c:v>
                </c:pt>
                <c:pt idx="37">
                  <c:v>0.88513158400000003</c:v>
                </c:pt>
                <c:pt idx="38">
                  <c:v>-0.93948176900000002</c:v>
                </c:pt>
                <c:pt idx="39">
                  <c:v>0.96277470600000004</c:v>
                </c:pt>
                <c:pt idx="40">
                  <c:v>-0.59008772300000001</c:v>
                </c:pt>
                <c:pt idx="41">
                  <c:v>1.6227412379999999</c:v>
                </c:pt>
                <c:pt idx="42">
                  <c:v>-0.551266162</c:v>
                </c:pt>
                <c:pt idx="43">
                  <c:v>0.41927285600000003</c:v>
                </c:pt>
                <c:pt idx="44">
                  <c:v>-0.86183864799999998</c:v>
                </c:pt>
                <c:pt idx="45">
                  <c:v>0.57455909900000002</c:v>
                </c:pt>
                <c:pt idx="46">
                  <c:v>0.186343491</c:v>
                </c:pt>
                <c:pt idx="47">
                  <c:v>-0.124228994</c:v>
                </c:pt>
                <c:pt idx="48">
                  <c:v>-0.31833679799999998</c:v>
                </c:pt>
                <c:pt idx="49">
                  <c:v>-0.31833679799999998</c:v>
                </c:pt>
                <c:pt idx="50">
                  <c:v>6.9878809E-2</c:v>
                </c:pt>
                <c:pt idx="51">
                  <c:v>0.38045129500000002</c:v>
                </c:pt>
                <c:pt idx="52">
                  <c:v>0.147521931</c:v>
                </c:pt>
                <c:pt idx="53">
                  <c:v>0.38045129500000002</c:v>
                </c:pt>
                <c:pt idx="54">
                  <c:v>-0.20187211599999999</c:v>
                </c:pt>
                <c:pt idx="55">
                  <c:v>-0.35715835899999998</c:v>
                </c:pt>
                <c:pt idx="56">
                  <c:v>-7.7643119999999998E-3</c:v>
                </c:pt>
                <c:pt idx="57">
                  <c:v>-0.16305055500000001</c:v>
                </c:pt>
                <c:pt idx="58">
                  <c:v>3.1057248999999999E-2</c:v>
                </c:pt>
                <c:pt idx="59">
                  <c:v>-0.16305055500000001</c:v>
                </c:pt>
                <c:pt idx="60">
                  <c:v>0.225165052</c:v>
                </c:pt>
                <c:pt idx="61">
                  <c:v>0.186343491</c:v>
                </c:pt>
                <c:pt idx="62">
                  <c:v>6.9878809E-2</c:v>
                </c:pt>
                <c:pt idx="63">
                  <c:v>0.34162973400000002</c:v>
                </c:pt>
                <c:pt idx="64">
                  <c:v>3.1057248999999999E-2</c:v>
                </c:pt>
                <c:pt idx="65">
                  <c:v>0.34162973400000002</c:v>
                </c:pt>
                <c:pt idx="66">
                  <c:v>-7.7643119999999998E-3</c:v>
                </c:pt>
                <c:pt idx="67">
                  <c:v>-8.5407434000000004E-2</c:v>
                </c:pt>
                <c:pt idx="68">
                  <c:v>0.34162973400000002</c:v>
                </c:pt>
                <c:pt idx="69">
                  <c:v>-0.124228994</c:v>
                </c:pt>
                <c:pt idx="70">
                  <c:v>0.186343491</c:v>
                </c:pt>
                <c:pt idx="71">
                  <c:v>-0.31833679799999998</c:v>
                </c:pt>
                <c:pt idx="72">
                  <c:v>-4.6585873E-2</c:v>
                </c:pt>
                <c:pt idx="73">
                  <c:v>0.225165052</c:v>
                </c:pt>
                <c:pt idx="74">
                  <c:v>-0.124228994</c:v>
                </c:pt>
                <c:pt idx="75">
                  <c:v>0.147521931</c:v>
                </c:pt>
                <c:pt idx="76">
                  <c:v>0.10870037</c:v>
                </c:pt>
                <c:pt idx="77">
                  <c:v>-8.5407434000000004E-2</c:v>
                </c:pt>
                <c:pt idx="78">
                  <c:v>6.9878809E-2</c:v>
                </c:pt>
                <c:pt idx="79">
                  <c:v>-0.31833679799999998</c:v>
                </c:pt>
                <c:pt idx="80">
                  <c:v>3.1057248999999999E-2</c:v>
                </c:pt>
                <c:pt idx="81">
                  <c:v>0.186343491</c:v>
                </c:pt>
                <c:pt idx="82">
                  <c:v>-0.35715835899999998</c:v>
                </c:pt>
                <c:pt idx="83">
                  <c:v>-0.240693676</c:v>
                </c:pt>
                <c:pt idx="84">
                  <c:v>0.26398661299999998</c:v>
                </c:pt>
                <c:pt idx="85">
                  <c:v>-0.16305055500000001</c:v>
                </c:pt>
                <c:pt idx="86">
                  <c:v>0.30280817399999999</c:v>
                </c:pt>
                <c:pt idx="87">
                  <c:v>0.186343491</c:v>
                </c:pt>
                <c:pt idx="88">
                  <c:v>0.38045129500000002</c:v>
                </c:pt>
                <c:pt idx="89">
                  <c:v>-0.16305055500000001</c:v>
                </c:pt>
                <c:pt idx="90">
                  <c:v>0.186343491</c:v>
                </c:pt>
                <c:pt idx="91">
                  <c:v>-0.35715835899999998</c:v>
                </c:pt>
                <c:pt idx="92">
                  <c:v>-4.6585873E-2</c:v>
                </c:pt>
                <c:pt idx="93">
                  <c:v>-0.39597991900000001</c:v>
                </c:pt>
                <c:pt idx="94">
                  <c:v>-0.31833679799999998</c:v>
                </c:pt>
                <c:pt idx="95">
                  <c:v>6.9878809E-2</c:v>
                </c:pt>
                <c:pt idx="96">
                  <c:v>-0.124228994</c:v>
                </c:pt>
                <c:pt idx="97">
                  <c:v>-7.7643119999999998E-3</c:v>
                </c:pt>
                <c:pt idx="98">
                  <c:v>-0.31833679799999998</c:v>
                </c:pt>
                <c:pt idx="99">
                  <c:v>-4.6585873E-2</c:v>
                </c:pt>
                <c:pt idx="100">
                  <c:v>-0.35715835899999998</c:v>
                </c:pt>
                <c:pt idx="101">
                  <c:v>-8.5407434000000004E-2</c:v>
                </c:pt>
                <c:pt idx="102">
                  <c:v>0.34162973400000002</c:v>
                </c:pt>
                <c:pt idx="103">
                  <c:v>0.186343491</c:v>
                </c:pt>
                <c:pt idx="104">
                  <c:v>0.225165052</c:v>
                </c:pt>
                <c:pt idx="105">
                  <c:v>-0.31833679799999998</c:v>
                </c:pt>
                <c:pt idx="106">
                  <c:v>-7.7643119999999998E-3</c:v>
                </c:pt>
                <c:pt idx="107">
                  <c:v>-0.16305055500000001</c:v>
                </c:pt>
                <c:pt idx="108">
                  <c:v>-0.27951523700000003</c:v>
                </c:pt>
                <c:pt idx="109">
                  <c:v>-8.5407434000000004E-2</c:v>
                </c:pt>
                <c:pt idx="110">
                  <c:v>6.9878809E-2</c:v>
                </c:pt>
                <c:pt idx="111">
                  <c:v>0.147521931</c:v>
                </c:pt>
                <c:pt idx="112">
                  <c:v>-0.31833679799999998</c:v>
                </c:pt>
                <c:pt idx="113">
                  <c:v>-0.16305055500000001</c:v>
                </c:pt>
                <c:pt idx="114">
                  <c:v>-8.5407434000000004E-2</c:v>
                </c:pt>
                <c:pt idx="115">
                  <c:v>-7.7643119999999998E-3</c:v>
                </c:pt>
                <c:pt idx="116">
                  <c:v>-0.27951523700000003</c:v>
                </c:pt>
                <c:pt idx="117">
                  <c:v>0.34162973400000002</c:v>
                </c:pt>
                <c:pt idx="118">
                  <c:v>-0.27951523700000003</c:v>
                </c:pt>
                <c:pt idx="119">
                  <c:v>0.26398661299999998</c:v>
                </c:pt>
                <c:pt idx="120">
                  <c:v>0.225165052</c:v>
                </c:pt>
                <c:pt idx="121">
                  <c:v>-0.39597991900000001</c:v>
                </c:pt>
                <c:pt idx="122">
                  <c:v>0.30280817399999999</c:v>
                </c:pt>
                <c:pt idx="123">
                  <c:v>1.5839196769999999</c:v>
                </c:pt>
                <c:pt idx="124">
                  <c:v>-0.82301708699999998</c:v>
                </c:pt>
                <c:pt idx="125">
                  <c:v>1.040417827</c:v>
                </c:pt>
                <c:pt idx="126">
                  <c:v>-0.59008772300000001</c:v>
                </c:pt>
                <c:pt idx="127">
                  <c:v>1.7392059200000001</c:v>
                </c:pt>
                <c:pt idx="128">
                  <c:v>-1.5218051800000001</c:v>
                </c:pt>
                <c:pt idx="129">
                  <c:v>0.96277470600000004</c:v>
                </c:pt>
                <c:pt idx="130">
                  <c:v>-1.599448301</c:v>
                </c:pt>
                <c:pt idx="131">
                  <c:v>0.96277470600000004</c:v>
                </c:pt>
                <c:pt idx="132">
                  <c:v>-0.62890928400000001</c:v>
                </c:pt>
                <c:pt idx="133">
                  <c:v>0.80748846299999999</c:v>
                </c:pt>
                <c:pt idx="134">
                  <c:v>-1.754734544</c:v>
                </c:pt>
                <c:pt idx="135">
                  <c:v>1.467454995</c:v>
                </c:pt>
                <c:pt idx="136">
                  <c:v>-1.677091423</c:v>
                </c:pt>
                <c:pt idx="137">
                  <c:v>0.88513158400000003</c:v>
                </c:pt>
                <c:pt idx="138">
                  <c:v>-1.5606267410000001</c:v>
                </c:pt>
                <c:pt idx="139">
                  <c:v>0.84631002399999999</c:v>
                </c:pt>
                <c:pt idx="140">
                  <c:v>-1.754734544</c:v>
                </c:pt>
                <c:pt idx="141">
                  <c:v>1.6615627980000001</c:v>
                </c:pt>
                <c:pt idx="142">
                  <c:v>-0.39597991900000001</c:v>
                </c:pt>
                <c:pt idx="143">
                  <c:v>1.428633434</c:v>
                </c:pt>
                <c:pt idx="144">
                  <c:v>-1.4829836190000001</c:v>
                </c:pt>
                <c:pt idx="145">
                  <c:v>1.816849041</c:v>
                </c:pt>
                <c:pt idx="146">
                  <c:v>-0.551266162</c:v>
                </c:pt>
                <c:pt idx="147">
                  <c:v>0.92395314500000003</c:v>
                </c:pt>
                <c:pt idx="148">
                  <c:v>-1.0947680120000001</c:v>
                </c:pt>
                <c:pt idx="149">
                  <c:v>1.5450981159999999</c:v>
                </c:pt>
                <c:pt idx="150">
                  <c:v>-1.288875816</c:v>
                </c:pt>
                <c:pt idx="151">
                  <c:v>1.467454995</c:v>
                </c:pt>
                <c:pt idx="152">
                  <c:v>-1.172411133</c:v>
                </c:pt>
                <c:pt idx="153">
                  <c:v>1.001596266</c:v>
                </c:pt>
                <c:pt idx="154">
                  <c:v>-1.3276973759999999</c:v>
                </c:pt>
                <c:pt idx="155">
                  <c:v>1.506276556</c:v>
                </c:pt>
                <c:pt idx="156">
                  <c:v>-1.9100207870000001</c:v>
                </c:pt>
                <c:pt idx="157">
                  <c:v>1.079239388</c:v>
                </c:pt>
                <c:pt idx="158">
                  <c:v>-1.9100207870000001</c:v>
                </c:pt>
                <c:pt idx="159">
                  <c:v>0.88513158400000003</c:v>
                </c:pt>
                <c:pt idx="160">
                  <c:v>-0.59008772300000001</c:v>
                </c:pt>
                <c:pt idx="161">
                  <c:v>1.273347191</c:v>
                </c:pt>
                <c:pt idx="162">
                  <c:v>-1.754734544</c:v>
                </c:pt>
                <c:pt idx="163">
                  <c:v>1.6615627980000001</c:v>
                </c:pt>
                <c:pt idx="164">
                  <c:v>-0.93948176900000002</c:v>
                </c:pt>
                <c:pt idx="165">
                  <c:v>0.96277470600000004</c:v>
                </c:pt>
                <c:pt idx="166">
                  <c:v>-1.172411133</c:v>
                </c:pt>
                <c:pt idx="167">
                  <c:v>1.7392059200000001</c:v>
                </c:pt>
                <c:pt idx="168">
                  <c:v>-0.90066020899999999</c:v>
                </c:pt>
                <c:pt idx="169">
                  <c:v>0.49691597700000001</c:v>
                </c:pt>
                <c:pt idx="170">
                  <c:v>-1.4441620580000001</c:v>
                </c:pt>
                <c:pt idx="171">
                  <c:v>0.96277470600000004</c:v>
                </c:pt>
                <c:pt idx="172">
                  <c:v>-1.5606267410000001</c:v>
                </c:pt>
                <c:pt idx="173">
                  <c:v>1.6227412379999999</c:v>
                </c:pt>
                <c:pt idx="174">
                  <c:v>-1.4441620580000001</c:v>
                </c:pt>
                <c:pt idx="175">
                  <c:v>1.389811873</c:v>
                </c:pt>
                <c:pt idx="176">
                  <c:v>-1.3665189369999999</c:v>
                </c:pt>
                <c:pt idx="177">
                  <c:v>0.72984534099999998</c:v>
                </c:pt>
                <c:pt idx="178">
                  <c:v>-1.4053404979999999</c:v>
                </c:pt>
                <c:pt idx="179">
                  <c:v>1.5450981159999999</c:v>
                </c:pt>
                <c:pt idx="180">
                  <c:v>-0.70655240500000005</c:v>
                </c:pt>
                <c:pt idx="181">
                  <c:v>1.389811873</c:v>
                </c:pt>
                <c:pt idx="182">
                  <c:v>-1.3665189369999999</c:v>
                </c:pt>
                <c:pt idx="183">
                  <c:v>1.467454995</c:v>
                </c:pt>
                <c:pt idx="184">
                  <c:v>-0.43480148000000002</c:v>
                </c:pt>
                <c:pt idx="185">
                  <c:v>1.816849041</c:v>
                </c:pt>
                <c:pt idx="186">
                  <c:v>-1.0171248909999999</c:v>
                </c:pt>
                <c:pt idx="187">
                  <c:v>0.69102378099999995</c:v>
                </c:pt>
                <c:pt idx="188">
                  <c:v>-1.288875816</c:v>
                </c:pt>
                <c:pt idx="189">
                  <c:v>1.3509903130000001</c:v>
                </c:pt>
                <c:pt idx="190">
                  <c:v>-1.0559464510000001</c:v>
                </c:pt>
                <c:pt idx="191">
                  <c:v>0.72984534099999998</c:v>
                </c:pt>
                <c:pt idx="192">
                  <c:v>-1.638269862</c:v>
                </c:pt>
                <c:pt idx="193">
                  <c:v>1.5839196769999999</c:v>
                </c:pt>
                <c:pt idx="194">
                  <c:v>-1.3276973759999999</c:v>
                </c:pt>
                <c:pt idx="195">
                  <c:v>1.1180609480000001</c:v>
                </c:pt>
                <c:pt idx="196">
                  <c:v>-0.86183864799999998</c:v>
                </c:pt>
                <c:pt idx="197">
                  <c:v>0.92395314500000003</c:v>
                </c:pt>
                <c:pt idx="198">
                  <c:v>-1.250054255</c:v>
                </c:pt>
                <c:pt idx="199">
                  <c:v>1.273347191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7F-4529-B720-D13898E989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8086863"/>
        <c:axId val="1188091023"/>
      </c:scatterChart>
      <c:valAx>
        <c:axId val="1188086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8091023"/>
        <c:crosses val="autoZero"/>
        <c:crossBetween val="midCat"/>
      </c:valAx>
      <c:valAx>
        <c:axId val="1188091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80868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6826334208223973E-2"/>
          <c:y val="0.13930555555555557"/>
          <c:w val="0.9223958880139983"/>
          <c:h val="0.77736111111111106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'K5_Before Iteration'!$H$2:$H$201</c:f>
              <c:numCache>
                <c:formatCode>General</c:formatCode>
                <c:ptCount val="200"/>
                <c:pt idx="0">
                  <c:v>-1.7389991929999999</c:v>
                </c:pt>
                <c:pt idx="1">
                  <c:v>-1.7389991929999999</c:v>
                </c:pt>
                <c:pt idx="2">
                  <c:v>-1.7008297640000001</c:v>
                </c:pt>
                <c:pt idx="3">
                  <c:v>-1.7008297640000001</c:v>
                </c:pt>
                <c:pt idx="4">
                  <c:v>-1.662660335</c:v>
                </c:pt>
                <c:pt idx="5">
                  <c:v>-1.662660335</c:v>
                </c:pt>
                <c:pt idx="6">
                  <c:v>-1.6244909059999999</c:v>
                </c:pt>
                <c:pt idx="7">
                  <c:v>-1.6244909059999999</c:v>
                </c:pt>
                <c:pt idx="8">
                  <c:v>-1.586321476</c:v>
                </c:pt>
                <c:pt idx="9">
                  <c:v>-1.586321476</c:v>
                </c:pt>
                <c:pt idx="10">
                  <c:v>-1.586321476</c:v>
                </c:pt>
                <c:pt idx="11">
                  <c:v>-1.586321476</c:v>
                </c:pt>
                <c:pt idx="12">
                  <c:v>-1.5481520470000001</c:v>
                </c:pt>
                <c:pt idx="13">
                  <c:v>-1.5481520470000001</c:v>
                </c:pt>
                <c:pt idx="14">
                  <c:v>-1.5481520470000001</c:v>
                </c:pt>
                <c:pt idx="15">
                  <c:v>-1.5481520470000001</c:v>
                </c:pt>
                <c:pt idx="16">
                  <c:v>-1.509982618</c:v>
                </c:pt>
                <c:pt idx="17">
                  <c:v>-1.509982618</c:v>
                </c:pt>
                <c:pt idx="18">
                  <c:v>-1.43364376</c:v>
                </c:pt>
                <c:pt idx="19">
                  <c:v>-1.43364376</c:v>
                </c:pt>
                <c:pt idx="20">
                  <c:v>-1.395474331</c:v>
                </c:pt>
                <c:pt idx="21">
                  <c:v>-1.395474331</c:v>
                </c:pt>
                <c:pt idx="22">
                  <c:v>-1.357304901</c:v>
                </c:pt>
                <c:pt idx="23">
                  <c:v>-1.357304901</c:v>
                </c:pt>
                <c:pt idx="24">
                  <c:v>-1.242796614</c:v>
                </c:pt>
                <c:pt idx="25">
                  <c:v>-1.242796614</c:v>
                </c:pt>
                <c:pt idx="26">
                  <c:v>-1.242796614</c:v>
                </c:pt>
                <c:pt idx="27">
                  <c:v>-1.242796614</c:v>
                </c:pt>
                <c:pt idx="28">
                  <c:v>-1.2046271850000001</c:v>
                </c:pt>
                <c:pt idx="29">
                  <c:v>-1.2046271850000001</c:v>
                </c:pt>
                <c:pt idx="30">
                  <c:v>-1.1664577549999999</c:v>
                </c:pt>
                <c:pt idx="31">
                  <c:v>-1.1664577549999999</c:v>
                </c:pt>
                <c:pt idx="32">
                  <c:v>-1.0519494680000001</c:v>
                </c:pt>
                <c:pt idx="33">
                  <c:v>-1.0519494680000001</c:v>
                </c:pt>
                <c:pt idx="34">
                  <c:v>-1.0519494680000001</c:v>
                </c:pt>
                <c:pt idx="35">
                  <c:v>-1.0519494680000001</c:v>
                </c:pt>
                <c:pt idx="36">
                  <c:v>-1.013780039</c:v>
                </c:pt>
                <c:pt idx="37">
                  <c:v>-1.013780039</c:v>
                </c:pt>
                <c:pt idx="38">
                  <c:v>-0.89927175100000001</c:v>
                </c:pt>
                <c:pt idx="39">
                  <c:v>-0.89927175100000001</c:v>
                </c:pt>
                <c:pt idx="40">
                  <c:v>-0.86110232200000003</c:v>
                </c:pt>
                <c:pt idx="41">
                  <c:v>-0.86110232200000003</c:v>
                </c:pt>
                <c:pt idx="42">
                  <c:v>-0.82293289300000005</c:v>
                </c:pt>
                <c:pt idx="43">
                  <c:v>-0.82293289300000005</c:v>
                </c:pt>
                <c:pt idx="44">
                  <c:v>-0.82293289300000005</c:v>
                </c:pt>
                <c:pt idx="45">
                  <c:v>-0.82293289300000005</c:v>
                </c:pt>
                <c:pt idx="46">
                  <c:v>-0.78476346399999997</c:v>
                </c:pt>
                <c:pt idx="47">
                  <c:v>-0.78476346399999997</c:v>
                </c:pt>
                <c:pt idx="48">
                  <c:v>-0.78476346399999997</c:v>
                </c:pt>
                <c:pt idx="49">
                  <c:v>-0.78476346399999997</c:v>
                </c:pt>
                <c:pt idx="50">
                  <c:v>-0.70842460500000004</c:v>
                </c:pt>
                <c:pt idx="51">
                  <c:v>-0.70842460500000004</c:v>
                </c:pt>
                <c:pt idx="52">
                  <c:v>-0.67025517599999995</c:v>
                </c:pt>
                <c:pt idx="53">
                  <c:v>-0.67025517599999995</c:v>
                </c:pt>
                <c:pt idx="54">
                  <c:v>-0.67025517599999995</c:v>
                </c:pt>
                <c:pt idx="55">
                  <c:v>-0.67025517599999995</c:v>
                </c:pt>
                <c:pt idx="56">
                  <c:v>-0.63208574699999998</c:v>
                </c:pt>
                <c:pt idx="57">
                  <c:v>-0.63208574699999998</c:v>
                </c:pt>
                <c:pt idx="58">
                  <c:v>-0.55574688900000002</c:v>
                </c:pt>
                <c:pt idx="59">
                  <c:v>-0.55574688900000002</c:v>
                </c:pt>
                <c:pt idx="60">
                  <c:v>-0.55574688900000002</c:v>
                </c:pt>
                <c:pt idx="61">
                  <c:v>-0.55574688900000002</c:v>
                </c:pt>
                <c:pt idx="62">
                  <c:v>-0.51757746000000004</c:v>
                </c:pt>
                <c:pt idx="63">
                  <c:v>-0.51757746000000004</c:v>
                </c:pt>
                <c:pt idx="64">
                  <c:v>-0.47940802999999999</c:v>
                </c:pt>
                <c:pt idx="65">
                  <c:v>-0.47940802999999999</c:v>
                </c:pt>
                <c:pt idx="66">
                  <c:v>-0.47940802999999999</c:v>
                </c:pt>
                <c:pt idx="67">
                  <c:v>-0.47940802999999999</c:v>
                </c:pt>
                <c:pt idx="68">
                  <c:v>-0.47940802999999999</c:v>
                </c:pt>
                <c:pt idx="69">
                  <c:v>-0.47940802999999999</c:v>
                </c:pt>
                <c:pt idx="70">
                  <c:v>-0.44123860100000001</c:v>
                </c:pt>
                <c:pt idx="71">
                  <c:v>-0.44123860100000001</c:v>
                </c:pt>
                <c:pt idx="72">
                  <c:v>-0.40306917199999998</c:v>
                </c:pt>
                <c:pt idx="73">
                  <c:v>-0.40306917199999998</c:v>
                </c:pt>
                <c:pt idx="74">
                  <c:v>-0.25039145499999999</c:v>
                </c:pt>
                <c:pt idx="75">
                  <c:v>-0.25039145499999999</c:v>
                </c:pt>
                <c:pt idx="76">
                  <c:v>-0.25039145499999999</c:v>
                </c:pt>
                <c:pt idx="77">
                  <c:v>-0.25039145499999999</c:v>
                </c:pt>
                <c:pt idx="78">
                  <c:v>-0.25039145499999999</c:v>
                </c:pt>
                <c:pt idx="79">
                  <c:v>-0.25039145499999999</c:v>
                </c:pt>
                <c:pt idx="80">
                  <c:v>-0.25039145499999999</c:v>
                </c:pt>
                <c:pt idx="81">
                  <c:v>-0.25039145499999999</c:v>
                </c:pt>
                <c:pt idx="82">
                  <c:v>-0.25039145499999999</c:v>
                </c:pt>
                <c:pt idx="83">
                  <c:v>-0.25039145499999999</c:v>
                </c:pt>
                <c:pt idx="84">
                  <c:v>-0.25039145499999999</c:v>
                </c:pt>
                <c:pt idx="85">
                  <c:v>-0.25039145499999999</c:v>
                </c:pt>
                <c:pt idx="86">
                  <c:v>-0.135883168</c:v>
                </c:pt>
                <c:pt idx="87">
                  <c:v>-0.135883168</c:v>
                </c:pt>
                <c:pt idx="88">
                  <c:v>-9.7713738999999994E-2</c:v>
                </c:pt>
                <c:pt idx="89">
                  <c:v>-9.7713738999999994E-2</c:v>
                </c:pt>
                <c:pt idx="90">
                  <c:v>-5.9544310000000003E-2</c:v>
                </c:pt>
                <c:pt idx="91">
                  <c:v>-5.9544310000000003E-2</c:v>
                </c:pt>
                <c:pt idx="92">
                  <c:v>-2.1374879999999999E-2</c:v>
                </c:pt>
                <c:pt idx="93">
                  <c:v>-2.1374879999999999E-2</c:v>
                </c:pt>
                <c:pt idx="94">
                  <c:v>-2.1374879999999999E-2</c:v>
                </c:pt>
                <c:pt idx="95">
                  <c:v>-2.1374879999999999E-2</c:v>
                </c:pt>
                <c:pt idx="96">
                  <c:v>-2.1374879999999999E-2</c:v>
                </c:pt>
                <c:pt idx="97">
                  <c:v>-2.1374879999999999E-2</c:v>
                </c:pt>
                <c:pt idx="98">
                  <c:v>1.6794548999999999E-2</c:v>
                </c:pt>
                <c:pt idx="99">
                  <c:v>1.6794548999999999E-2</c:v>
                </c:pt>
                <c:pt idx="100">
                  <c:v>5.4963977999999997E-2</c:v>
                </c:pt>
                <c:pt idx="101">
                  <c:v>5.4963977999999997E-2</c:v>
                </c:pt>
                <c:pt idx="102">
                  <c:v>5.4963977999999997E-2</c:v>
                </c:pt>
                <c:pt idx="103">
                  <c:v>5.4963977999999997E-2</c:v>
                </c:pt>
                <c:pt idx="104">
                  <c:v>5.4963977999999997E-2</c:v>
                </c:pt>
                <c:pt idx="105">
                  <c:v>5.4963977999999997E-2</c:v>
                </c:pt>
                <c:pt idx="106">
                  <c:v>9.3133407000000001E-2</c:v>
                </c:pt>
                <c:pt idx="107">
                  <c:v>9.3133407000000001E-2</c:v>
                </c:pt>
                <c:pt idx="108">
                  <c:v>9.3133407000000001E-2</c:v>
                </c:pt>
                <c:pt idx="109">
                  <c:v>9.3133407000000001E-2</c:v>
                </c:pt>
                <c:pt idx="110">
                  <c:v>9.3133407000000001E-2</c:v>
                </c:pt>
                <c:pt idx="111">
                  <c:v>9.3133407000000001E-2</c:v>
                </c:pt>
                <c:pt idx="112">
                  <c:v>0.13130283600000001</c:v>
                </c:pt>
                <c:pt idx="113">
                  <c:v>0.13130283600000001</c:v>
                </c:pt>
                <c:pt idx="114">
                  <c:v>0.16947226600000001</c:v>
                </c:pt>
                <c:pt idx="115">
                  <c:v>0.16947226600000001</c:v>
                </c:pt>
                <c:pt idx="116">
                  <c:v>0.16947226600000001</c:v>
                </c:pt>
                <c:pt idx="117">
                  <c:v>0.16947226600000001</c:v>
                </c:pt>
                <c:pt idx="118">
                  <c:v>0.24581112399999999</c:v>
                </c:pt>
                <c:pt idx="119">
                  <c:v>0.24581112399999999</c:v>
                </c:pt>
                <c:pt idx="120">
                  <c:v>0.24581112399999999</c:v>
                </c:pt>
                <c:pt idx="121">
                  <c:v>0.24581112399999999</c:v>
                </c:pt>
                <c:pt idx="122">
                  <c:v>0.322149982</c:v>
                </c:pt>
                <c:pt idx="123">
                  <c:v>0.322149982</c:v>
                </c:pt>
                <c:pt idx="124">
                  <c:v>0.36031941099999998</c:v>
                </c:pt>
                <c:pt idx="125">
                  <c:v>0.36031941099999998</c:v>
                </c:pt>
                <c:pt idx="126">
                  <c:v>0.39848884099999998</c:v>
                </c:pt>
                <c:pt idx="127">
                  <c:v>0.39848884099999998</c:v>
                </c:pt>
                <c:pt idx="128">
                  <c:v>0.39848884099999998</c:v>
                </c:pt>
                <c:pt idx="129">
                  <c:v>0.39848884099999998</c:v>
                </c:pt>
                <c:pt idx="130">
                  <c:v>0.39848884099999998</c:v>
                </c:pt>
                <c:pt idx="131">
                  <c:v>0.39848884099999998</c:v>
                </c:pt>
                <c:pt idx="132">
                  <c:v>0.43665827000000002</c:v>
                </c:pt>
                <c:pt idx="133">
                  <c:v>0.43665827000000002</c:v>
                </c:pt>
                <c:pt idx="134">
                  <c:v>0.47482769899999999</c:v>
                </c:pt>
                <c:pt idx="135">
                  <c:v>0.47482769899999999</c:v>
                </c:pt>
                <c:pt idx="136">
                  <c:v>0.47482769899999999</c:v>
                </c:pt>
                <c:pt idx="137">
                  <c:v>0.47482769899999999</c:v>
                </c:pt>
                <c:pt idx="138">
                  <c:v>0.51299712799999997</c:v>
                </c:pt>
                <c:pt idx="139">
                  <c:v>0.51299712799999997</c:v>
                </c:pt>
                <c:pt idx="140">
                  <c:v>0.55116655699999995</c:v>
                </c:pt>
                <c:pt idx="141">
                  <c:v>0.55116655699999995</c:v>
                </c:pt>
                <c:pt idx="142">
                  <c:v>0.58933598600000003</c:v>
                </c:pt>
                <c:pt idx="143">
                  <c:v>0.58933598600000003</c:v>
                </c:pt>
                <c:pt idx="144">
                  <c:v>0.62750541599999998</c:v>
                </c:pt>
                <c:pt idx="145">
                  <c:v>0.62750541599999998</c:v>
                </c:pt>
                <c:pt idx="146">
                  <c:v>0.62750541599999998</c:v>
                </c:pt>
                <c:pt idx="147">
                  <c:v>0.62750541599999998</c:v>
                </c:pt>
                <c:pt idx="148">
                  <c:v>0.66567484499999996</c:v>
                </c:pt>
                <c:pt idx="149">
                  <c:v>0.66567484499999996</c:v>
                </c:pt>
                <c:pt idx="150">
                  <c:v>0.66567484499999996</c:v>
                </c:pt>
                <c:pt idx="151">
                  <c:v>0.66567484499999996</c:v>
                </c:pt>
                <c:pt idx="152">
                  <c:v>0.66567484499999996</c:v>
                </c:pt>
                <c:pt idx="153">
                  <c:v>0.66567484499999996</c:v>
                </c:pt>
                <c:pt idx="154">
                  <c:v>0.66567484499999996</c:v>
                </c:pt>
                <c:pt idx="155">
                  <c:v>0.66567484499999996</c:v>
                </c:pt>
                <c:pt idx="156">
                  <c:v>0.66567484499999996</c:v>
                </c:pt>
                <c:pt idx="157">
                  <c:v>0.66567484499999996</c:v>
                </c:pt>
                <c:pt idx="158">
                  <c:v>0.66567484499999996</c:v>
                </c:pt>
                <c:pt idx="159">
                  <c:v>0.66567484499999996</c:v>
                </c:pt>
                <c:pt idx="160">
                  <c:v>0.70384427400000005</c:v>
                </c:pt>
                <c:pt idx="161">
                  <c:v>0.70384427400000005</c:v>
                </c:pt>
                <c:pt idx="162">
                  <c:v>0.780183132</c:v>
                </c:pt>
                <c:pt idx="163">
                  <c:v>0.780183132</c:v>
                </c:pt>
                <c:pt idx="164">
                  <c:v>0.93286084899999999</c:v>
                </c:pt>
                <c:pt idx="165">
                  <c:v>0.93286084899999999</c:v>
                </c:pt>
                <c:pt idx="166">
                  <c:v>0.97103027799999997</c:v>
                </c:pt>
                <c:pt idx="167">
                  <c:v>0.97103027799999997</c:v>
                </c:pt>
                <c:pt idx="168">
                  <c:v>1.0091997070000001</c:v>
                </c:pt>
                <c:pt idx="169">
                  <c:v>1.0091997070000001</c:v>
                </c:pt>
                <c:pt idx="170">
                  <c:v>1.0091997070000001</c:v>
                </c:pt>
                <c:pt idx="171">
                  <c:v>1.0091997070000001</c:v>
                </c:pt>
                <c:pt idx="172">
                  <c:v>1.0091997070000001</c:v>
                </c:pt>
                <c:pt idx="173">
                  <c:v>1.0091997070000001</c:v>
                </c:pt>
                <c:pt idx="174">
                  <c:v>1.0473691359999999</c:v>
                </c:pt>
                <c:pt idx="175">
                  <c:v>1.0473691359999999</c:v>
                </c:pt>
                <c:pt idx="176">
                  <c:v>1.0473691359999999</c:v>
                </c:pt>
                <c:pt idx="177">
                  <c:v>1.0473691359999999</c:v>
                </c:pt>
                <c:pt idx="178">
                  <c:v>1.238216282</c:v>
                </c:pt>
                <c:pt idx="179">
                  <c:v>1.238216282</c:v>
                </c:pt>
                <c:pt idx="180">
                  <c:v>1.390893999</c:v>
                </c:pt>
                <c:pt idx="181">
                  <c:v>1.390893999</c:v>
                </c:pt>
                <c:pt idx="182">
                  <c:v>1.4290634280000001</c:v>
                </c:pt>
                <c:pt idx="183">
                  <c:v>1.4290634280000001</c:v>
                </c:pt>
                <c:pt idx="184">
                  <c:v>1.4672328569999999</c:v>
                </c:pt>
                <c:pt idx="185">
                  <c:v>1.4672328569999999</c:v>
                </c:pt>
                <c:pt idx="186">
                  <c:v>1.543571716</c:v>
                </c:pt>
                <c:pt idx="187">
                  <c:v>1.543571716</c:v>
                </c:pt>
                <c:pt idx="188">
                  <c:v>1.6199105739999999</c:v>
                </c:pt>
                <c:pt idx="189">
                  <c:v>1.6199105739999999</c:v>
                </c:pt>
                <c:pt idx="190">
                  <c:v>1.6199105739999999</c:v>
                </c:pt>
                <c:pt idx="191">
                  <c:v>1.6199105739999999</c:v>
                </c:pt>
                <c:pt idx="192">
                  <c:v>2.0016048660000001</c:v>
                </c:pt>
                <c:pt idx="193">
                  <c:v>2.0016048660000001</c:v>
                </c:pt>
                <c:pt idx="194">
                  <c:v>2.2687908700000001</c:v>
                </c:pt>
                <c:pt idx="195">
                  <c:v>2.2687908700000001</c:v>
                </c:pt>
                <c:pt idx="196">
                  <c:v>2.4978074449999998</c:v>
                </c:pt>
                <c:pt idx="197">
                  <c:v>2.4978074449999998</c:v>
                </c:pt>
                <c:pt idx="198">
                  <c:v>2.9176711659999999</c:v>
                </c:pt>
                <c:pt idx="199">
                  <c:v>2.9176711659999999</c:v>
                </c:pt>
              </c:numCache>
            </c:numRef>
          </c:xVal>
          <c:yVal>
            <c:numRef>
              <c:f>'K5_Before Iteration'!$I$2:$I$201</c:f>
              <c:numCache>
                <c:formatCode>General</c:formatCode>
                <c:ptCount val="200"/>
                <c:pt idx="0">
                  <c:v>-0.43480148000000002</c:v>
                </c:pt>
                <c:pt idx="1">
                  <c:v>1.1957040699999999</c:v>
                </c:pt>
                <c:pt idx="2">
                  <c:v>-1.7159129829999999</c:v>
                </c:pt>
                <c:pt idx="3">
                  <c:v>1.040417827</c:v>
                </c:pt>
                <c:pt idx="4">
                  <c:v>-0.39597991900000001</c:v>
                </c:pt>
                <c:pt idx="5">
                  <c:v>1.001596266</c:v>
                </c:pt>
                <c:pt idx="6">
                  <c:v>-1.7159129829999999</c:v>
                </c:pt>
                <c:pt idx="7">
                  <c:v>1.7003843590000001</c:v>
                </c:pt>
                <c:pt idx="8">
                  <c:v>-1.832377666</c:v>
                </c:pt>
                <c:pt idx="9">
                  <c:v>0.84631002399999999</c:v>
                </c:pt>
                <c:pt idx="10">
                  <c:v>-1.4053404979999999</c:v>
                </c:pt>
                <c:pt idx="11">
                  <c:v>1.894492163</c:v>
                </c:pt>
                <c:pt idx="12">
                  <c:v>-1.3665189369999999</c:v>
                </c:pt>
                <c:pt idx="13">
                  <c:v>1.040417827</c:v>
                </c:pt>
                <c:pt idx="14">
                  <c:v>-1.4441620580000001</c:v>
                </c:pt>
                <c:pt idx="15">
                  <c:v>1.1180609480000001</c:v>
                </c:pt>
                <c:pt idx="16">
                  <c:v>-0.59008772300000001</c:v>
                </c:pt>
                <c:pt idx="17">
                  <c:v>0.61338065900000005</c:v>
                </c:pt>
                <c:pt idx="18">
                  <c:v>-0.82301708699999998</c:v>
                </c:pt>
                <c:pt idx="19">
                  <c:v>1.855670602</c:v>
                </c:pt>
                <c:pt idx="20">
                  <c:v>-0.59008772300000001</c:v>
                </c:pt>
                <c:pt idx="21">
                  <c:v>0.88513158400000003</c:v>
                </c:pt>
                <c:pt idx="22">
                  <c:v>-1.754734544</c:v>
                </c:pt>
                <c:pt idx="23">
                  <c:v>0.88513158400000003</c:v>
                </c:pt>
                <c:pt idx="24">
                  <c:v>-1.4053404979999999</c:v>
                </c:pt>
                <c:pt idx="25">
                  <c:v>1.2345256309999999</c:v>
                </c:pt>
                <c:pt idx="26">
                  <c:v>-0.70655240500000005</c:v>
                </c:pt>
                <c:pt idx="27">
                  <c:v>0.41927285600000003</c:v>
                </c:pt>
                <c:pt idx="28">
                  <c:v>-0.74537396600000005</c:v>
                </c:pt>
                <c:pt idx="29">
                  <c:v>1.428633434</c:v>
                </c:pt>
                <c:pt idx="30">
                  <c:v>-1.793556105</c:v>
                </c:pt>
                <c:pt idx="31">
                  <c:v>0.88513158400000003</c:v>
                </c:pt>
                <c:pt idx="32">
                  <c:v>-1.793556105</c:v>
                </c:pt>
                <c:pt idx="33">
                  <c:v>1.6227412379999999</c:v>
                </c:pt>
                <c:pt idx="34">
                  <c:v>-1.4053404979999999</c:v>
                </c:pt>
                <c:pt idx="35">
                  <c:v>1.1957040699999999</c:v>
                </c:pt>
                <c:pt idx="36">
                  <c:v>-1.288875816</c:v>
                </c:pt>
                <c:pt idx="37">
                  <c:v>0.88513158400000003</c:v>
                </c:pt>
                <c:pt idx="38">
                  <c:v>-0.93948176900000002</c:v>
                </c:pt>
                <c:pt idx="39">
                  <c:v>0.96277470600000004</c:v>
                </c:pt>
                <c:pt idx="40">
                  <c:v>-0.59008772300000001</c:v>
                </c:pt>
                <c:pt idx="41">
                  <c:v>1.6227412379999999</c:v>
                </c:pt>
                <c:pt idx="42">
                  <c:v>-0.551266162</c:v>
                </c:pt>
                <c:pt idx="43">
                  <c:v>0.41927285600000003</c:v>
                </c:pt>
                <c:pt idx="44">
                  <c:v>-0.86183864799999998</c:v>
                </c:pt>
                <c:pt idx="45">
                  <c:v>0.57455909900000002</c:v>
                </c:pt>
                <c:pt idx="46">
                  <c:v>0.186343491</c:v>
                </c:pt>
                <c:pt idx="47">
                  <c:v>-0.124228994</c:v>
                </c:pt>
                <c:pt idx="48">
                  <c:v>-0.31833679799999998</c:v>
                </c:pt>
                <c:pt idx="49">
                  <c:v>-0.31833679799999998</c:v>
                </c:pt>
                <c:pt idx="50">
                  <c:v>6.9878809E-2</c:v>
                </c:pt>
                <c:pt idx="51">
                  <c:v>0.38045129500000002</c:v>
                </c:pt>
                <c:pt idx="52">
                  <c:v>0.147521931</c:v>
                </c:pt>
                <c:pt idx="53">
                  <c:v>0.38045129500000002</c:v>
                </c:pt>
                <c:pt idx="54">
                  <c:v>-0.20187211599999999</c:v>
                </c:pt>
                <c:pt idx="55">
                  <c:v>-0.35715835899999998</c:v>
                </c:pt>
                <c:pt idx="56">
                  <c:v>-7.7643119999999998E-3</c:v>
                </c:pt>
                <c:pt idx="57">
                  <c:v>-0.16305055500000001</c:v>
                </c:pt>
                <c:pt idx="58">
                  <c:v>3.1057248999999999E-2</c:v>
                </c:pt>
                <c:pt idx="59">
                  <c:v>-0.16305055500000001</c:v>
                </c:pt>
                <c:pt idx="60">
                  <c:v>0.225165052</c:v>
                </c:pt>
                <c:pt idx="61">
                  <c:v>0.186343491</c:v>
                </c:pt>
                <c:pt idx="62">
                  <c:v>6.9878809E-2</c:v>
                </c:pt>
                <c:pt idx="63">
                  <c:v>0.34162973400000002</c:v>
                </c:pt>
                <c:pt idx="64">
                  <c:v>3.1057248999999999E-2</c:v>
                </c:pt>
                <c:pt idx="65">
                  <c:v>0.34162973400000002</c:v>
                </c:pt>
                <c:pt idx="66">
                  <c:v>-7.7643119999999998E-3</c:v>
                </c:pt>
                <c:pt idx="67">
                  <c:v>-8.5407434000000004E-2</c:v>
                </c:pt>
                <c:pt idx="68">
                  <c:v>0.34162973400000002</c:v>
                </c:pt>
                <c:pt idx="69">
                  <c:v>-0.124228994</c:v>
                </c:pt>
                <c:pt idx="70">
                  <c:v>0.186343491</c:v>
                </c:pt>
                <c:pt idx="71">
                  <c:v>-0.31833679799999998</c:v>
                </c:pt>
                <c:pt idx="72">
                  <c:v>-4.6585873E-2</c:v>
                </c:pt>
                <c:pt idx="73">
                  <c:v>0.225165052</c:v>
                </c:pt>
                <c:pt idx="74">
                  <c:v>-0.124228994</c:v>
                </c:pt>
                <c:pt idx="75">
                  <c:v>0.147521931</c:v>
                </c:pt>
                <c:pt idx="76">
                  <c:v>0.10870037</c:v>
                </c:pt>
                <c:pt idx="77">
                  <c:v>-8.5407434000000004E-2</c:v>
                </c:pt>
                <c:pt idx="78">
                  <c:v>6.9878809E-2</c:v>
                </c:pt>
                <c:pt idx="79">
                  <c:v>-0.31833679799999998</c:v>
                </c:pt>
                <c:pt idx="80">
                  <c:v>3.1057248999999999E-2</c:v>
                </c:pt>
                <c:pt idx="81">
                  <c:v>0.186343491</c:v>
                </c:pt>
                <c:pt idx="82">
                  <c:v>-0.35715835899999998</c:v>
                </c:pt>
                <c:pt idx="83">
                  <c:v>-0.240693676</c:v>
                </c:pt>
                <c:pt idx="84">
                  <c:v>0.26398661299999998</c:v>
                </c:pt>
                <c:pt idx="85">
                  <c:v>-0.16305055500000001</c:v>
                </c:pt>
                <c:pt idx="86">
                  <c:v>0.30280817399999999</c:v>
                </c:pt>
                <c:pt idx="87">
                  <c:v>0.186343491</c:v>
                </c:pt>
                <c:pt idx="88">
                  <c:v>0.38045129500000002</c:v>
                </c:pt>
                <c:pt idx="89">
                  <c:v>-0.16305055500000001</c:v>
                </c:pt>
                <c:pt idx="90">
                  <c:v>0.186343491</c:v>
                </c:pt>
                <c:pt idx="91">
                  <c:v>-0.35715835899999998</c:v>
                </c:pt>
                <c:pt idx="92">
                  <c:v>-4.6585873E-2</c:v>
                </c:pt>
                <c:pt idx="93">
                  <c:v>-0.39597991900000001</c:v>
                </c:pt>
                <c:pt idx="94">
                  <c:v>-0.31833679799999998</c:v>
                </c:pt>
                <c:pt idx="95">
                  <c:v>6.9878809E-2</c:v>
                </c:pt>
                <c:pt idx="96">
                  <c:v>-0.124228994</c:v>
                </c:pt>
                <c:pt idx="97">
                  <c:v>-7.7643119999999998E-3</c:v>
                </c:pt>
                <c:pt idx="98">
                  <c:v>-0.31833679799999998</c:v>
                </c:pt>
                <c:pt idx="99">
                  <c:v>-4.6585873E-2</c:v>
                </c:pt>
                <c:pt idx="100">
                  <c:v>-0.35715835899999998</c:v>
                </c:pt>
                <c:pt idx="101">
                  <c:v>-8.5407434000000004E-2</c:v>
                </c:pt>
                <c:pt idx="102">
                  <c:v>0.34162973400000002</c:v>
                </c:pt>
                <c:pt idx="103">
                  <c:v>0.186343491</c:v>
                </c:pt>
                <c:pt idx="104">
                  <c:v>0.225165052</c:v>
                </c:pt>
                <c:pt idx="105">
                  <c:v>-0.31833679799999998</c:v>
                </c:pt>
                <c:pt idx="106">
                  <c:v>-7.7643119999999998E-3</c:v>
                </c:pt>
                <c:pt idx="107">
                  <c:v>-0.16305055500000001</c:v>
                </c:pt>
                <c:pt idx="108">
                  <c:v>-0.27951523700000003</c:v>
                </c:pt>
                <c:pt idx="109">
                  <c:v>-8.5407434000000004E-2</c:v>
                </c:pt>
                <c:pt idx="110">
                  <c:v>6.9878809E-2</c:v>
                </c:pt>
                <c:pt idx="111">
                  <c:v>0.147521931</c:v>
                </c:pt>
                <c:pt idx="112">
                  <c:v>-0.31833679799999998</c:v>
                </c:pt>
                <c:pt idx="113">
                  <c:v>-0.16305055500000001</c:v>
                </c:pt>
                <c:pt idx="114">
                  <c:v>-8.5407434000000004E-2</c:v>
                </c:pt>
                <c:pt idx="115">
                  <c:v>-7.7643119999999998E-3</c:v>
                </c:pt>
                <c:pt idx="116">
                  <c:v>-0.27951523700000003</c:v>
                </c:pt>
                <c:pt idx="117">
                  <c:v>0.34162973400000002</c:v>
                </c:pt>
                <c:pt idx="118">
                  <c:v>-0.27951523700000003</c:v>
                </c:pt>
                <c:pt idx="119">
                  <c:v>0.26398661299999998</c:v>
                </c:pt>
                <c:pt idx="120">
                  <c:v>0.225165052</c:v>
                </c:pt>
                <c:pt idx="121">
                  <c:v>-0.39597991900000001</c:v>
                </c:pt>
                <c:pt idx="122">
                  <c:v>0.30280817399999999</c:v>
                </c:pt>
                <c:pt idx="123">
                  <c:v>1.5839196769999999</c:v>
                </c:pt>
                <c:pt idx="124">
                  <c:v>-0.82301708699999998</c:v>
                </c:pt>
                <c:pt idx="125">
                  <c:v>1.040417827</c:v>
                </c:pt>
                <c:pt idx="126">
                  <c:v>-0.59008772300000001</c:v>
                </c:pt>
                <c:pt idx="127">
                  <c:v>1.7392059200000001</c:v>
                </c:pt>
                <c:pt idx="128">
                  <c:v>-1.5218051800000001</c:v>
                </c:pt>
                <c:pt idx="129">
                  <c:v>0.96277470600000004</c:v>
                </c:pt>
                <c:pt idx="130">
                  <c:v>-1.599448301</c:v>
                </c:pt>
                <c:pt idx="131">
                  <c:v>0.96277470600000004</c:v>
                </c:pt>
                <c:pt idx="132">
                  <c:v>-0.62890928400000001</c:v>
                </c:pt>
                <c:pt idx="133">
                  <c:v>0.80748846299999999</c:v>
                </c:pt>
                <c:pt idx="134">
                  <c:v>-1.754734544</c:v>
                </c:pt>
                <c:pt idx="135">
                  <c:v>1.467454995</c:v>
                </c:pt>
                <c:pt idx="136">
                  <c:v>-1.677091423</c:v>
                </c:pt>
                <c:pt idx="137">
                  <c:v>0.88513158400000003</c:v>
                </c:pt>
                <c:pt idx="138">
                  <c:v>-1.5606267410000001</c:v>
                </c:pt>
                <c:pt idx="139">
                  <c:v>0.84631002399999999</c:v>
                </c:pt>
                <c:pt idx="140">
                  <c:v>-1.754734544</c:v>
                </c:pt>
                <c:pt idx="141">
                  <c:v>1.6615627980000001</c:v>
                </c:pt>
                <c:pt idx="142">
                  <c:v>-0.39597991900000001</c:v>
                </c:pt>
                <c:pt idx="143">
                  <c:v>1.428633434</c:v>
                </c:pt>
                <c:pt idx="144">
                  <c:v>-1.4829836190000001</c:v>
                </c:pt>
                <c:pt idx="145">
                  <c:v>1.816849041</c:v>
                </c:pt>
                <c:pt idx="146">
                  <c:v>-0.551266162</c:v>
                </c:pt>
                <c:pt idx="147">
                  <c:v>0.92395314500000003</c:v>
                </c:pt>
                <c:pt idx="148">
                  <c:v>-1.0947680120000001</c:v>
                </c:pt>
                <c:pt idx="149">
                  <c:v>1.5450981159999999</c:v>
                </c:pt>
                <c:pt idx="150">
                  <c:v>-1.288875816</c:v>
                </c:pt>
                <c:pt idx="151">
                  <c:v>1.467454995</c:v>
                </c:pt>
                <c:pt idx="152">
                  <c:v>-1.172411133</c:v>
                </c:pt>
                <c:pt idx="153">
                  <c:v>1.001596266</c:v>
                </c:pt>
                <c:pt idx="154">
                  <c:v>-1.3276973759999999</c:v>
                </c:pt>
                <c:pt idx="155">
                  <c:v>1.506276556</c:v>
                </c:pt>
                <c:pt idx="156">
                  <c:v>-1.9100207870000001</c:v>
                </c:pt>
                <c:pt idx="157">
                  <c:v>1.079239388</c:v>
                </c:pt>
                <c:pt idx="158">
                  <c:v>-1.9100207870000001</c:v>
                </c:pt>
                <c:pt idx="159">
                  <c:v>0.88513158400000003</c:v>
                </c:pt>
                <c:pt idx="160">
                  <c:v>-0.59008772300000001</c:v>
                </c:pt>
                <c:pt idx="161">
                  <c:v>1.273347191</c:v>
                </c:pt>
                <c:pt idx="162">
                  <c:v>-1.754734544</c:v>
                </c:pt>
                <c:pt idx="163">
                  <c:v>1.6615627980000001</c:v>
                </c:pt>
                <c:pt idx="164">
                  <c:v>-0.93948176900000002</c:v>
                </c:pt>
                <c:pt idx="165">
                  <c:v>0.96277470600000004</c:v>
                </c:pt>
                <c:pt idx="166">
                  <c:v>-1.172411133</c:v>
                </c:pt>
                <c:pt idx="167">
                  <c:v>1.7392059200000001</c:v>
                </c:pt>
                <c:pt idx="168">
                  <c:v>-0.90066020899999999</c:v>
                </c:pt>
                <c:pt idx="169">
                  <c:v>0.49691597700000001</c:v>
                </c:pt>
                <c:pt idx="170">
                  <c:v>-1.4441620580000001</c:v>
                </c:pt>
                <c:pt idx="171">
                  <c:v>0.96277470600000004</c:v>
                </c:pt>
                <c:pt idx="172">
                  <c:v>-1.5606267410000001</c:v>
                </c:pt>
                <c:pt idx="173">
                  <c:v>1.6227412379999999</c:v>
                </c:pt>
                <c:pt idx="174">
                  <c:v>-1.4441620580000001</c:v>
                </c:pt>
                <c:pt idx="175">
                  <c:v>1.389811873</c:v>
                </c:pt>
                <c:pt idx="176">
                  <c:v>-1.3665189369999999</c:v>
                </c:pt>
                <c:pt idx="177">
                  <c:v>0.72984534099999998</c:v>
                </c:pt>
                <c:pt idx="178">
                  <c:v>-1.4053404979999999</c:v>
                </c:pt>
                <c:pt idx="179">
                  <c:v>1.5450981159999999</c:v>
                </c:pt>
                <c:pt idx="180">
                  <c:v>-0.70655240500000005</c:v>
                </c:pt>
                <c:pt idx="181">
                  <c:v>1.389811873</c:v>
                </c:pt>
                <c:pt idx="182">
                  <c:v>-1.3665189369999999</c:v>
                </c:pt>
                <c:pt idx="183">
                  <c:v>1.467454995</c:v>
                </c:pt>
                <c:pt idx="184">
                  <c:v>-0.43480148000000002</c:v>
                </c:pt>
                <c:pt idx="185">
                  <c:v>1.816849041</c:v>
                </c:pt>
                <c:pt idx="186">
                  <c:v>-1.0171248909999999</c:v>
                </c:pt>
                <c:pt idx="187">
                  <c:v>0.69102378099999995</c:v>
                </c:pt>
                <c:pt idx="188">
                  <c:v>-1.288875816</c:v>
                </c:pt>
                <c:pt idx="189">
                  <c:v>1.3509903130000001</c:v>
                </c:pt>
                <c:pt idx="190">
                  <c:v>-1.0559464510000001</c:v>
                </c:pt>
                <c:pt idx="191">
                  <c:v>0.72984534099999998</c:v>
                </c:pt>
                <c:pt idx="192">
                  <c:v>-1.638269862</c:v>
                </c:pt>
                <c:pt idx="193">
                  <c:v>1.5839196769999999</c:v>
                </c:pt>
                <c:pt idx="194">
                  <c:v>-1.3276973759999999</c:v>
                </c:pt>
                <c:pt idx="195">
                  <c:v>1.1180609480000001</c:v>
                </c:pt>
                <c:pt idx="196">
                  <c:v>-0.86183864799999998</c:v>
                </c:pt>
                <c:pt idx="197">
                  <c:v>0.92395314500000003</c:v>
                </c:pt>
                <c:pt idx="198">
                  <c:v>-1.250054255</c:v>
                </c:pt>
                <c:pt idx="199">
                  <c:v>1.273347191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7E-45A8-B97B-B2ADD81BC5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9372559"/>
        <c:axId val="399373807"/>
      </c:scatterChart>
      <c:valAx>
        <c:axId val="399372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373807"/>
        <c:crosses val="autoZero"/>
        <c:crossBetween val="midCat"/>
      </c:valAx>
      <c:valAx>
        <c:axId val="399373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372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701040</xdr:colOff>
      <xdr:row>8</xdr:row>
      <xdr:rowOff>45720</xdr:rowOff>
    </xdr:from>
    <xdr:to>
      <xdr:col>4</xdr:col>
      <xdr:colOff>403860</xdr:colOff>
      <xdr:row>23</xdr:row>
      <xdr:rowOff>45720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0086897-C53E-4199-993D-B7ABB70448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11430</xdr:rowOff>
    </xdr:from>
    <xdr:to>
      <xdr:col>15</xdr:col>
      <xdr:colOff>228600</xdr:colOff>
      <xdr:row>21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61BE10-5036-4B03-AAC8-0B8A4AF1A5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533400</xdr:colOff>
      <xdr:row>6</xdr:row>
      <xdr:rowOff>3810</xdr:rowOff>
    </xdr:from>
    <xdr:to>
      <xdr:col>15</xdr:col>
      <xdr:colOff>228600</xdr:colOff>
      <xdr:row>21</xdr:row>
      <xdr:rowOff>3810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8E41A7B-4C5B-4321-AE66-218ED51B28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533400</xdr:colOff>
      <xdr:row>5</xdr:row>
      <xdr:rowOff>179070</xdr:rowOff>
    </xdr:from>
    <xdr:to>
      <xdr:col>15</xdr:col>
      <xdr:colOff>228600</xdr:colOff>
      <xdr:row>20</xdr:row>
      <xdr:rowOff>179070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9508581-AD75-48CB-931F-97E574F6AC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236220</xdr:colOff>
      <xdr:row>9</xdr:row>
      <xdr:rowOff>102870</xdr:rowOff>
    </xdr:from>
    <xdr:to>
      <xdr:col>3</xdr:col>
      <xdr:colOff>998220</xdr:colOff>
      <xdr:row>24</xdr:row>
      <xdr:rowOff>102870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BD77B5-ABC8-4E8D-8187-34312DF2E9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30480</xdr:colOff>
      <xdr:row>178</xdr:row>
      <xdr:rowOff>171450</xdr:rowOff>
    </xdr:from>
    <xdr:to>
      <xdr:col>5</xdr:col>
      <xdr:colOff>205740</xdr:colOff>
      <xdr:row>193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D1C8E5-1048-4005-8B29-2A11F5930A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281940</xdr:colOff>
      <xdr:row>10</xdr:row>
      <xdr:rowOff>91440</xdr:rowOff>
    </xdr:from>
    <xdr:to>
      <xdr:col>5</xdr:col>
      <xdr:colOff>457200</xdr:colOff>
      <xdr:row>25</xdr:row>
      <xdr:rowOff>91440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B22A013-5DCC-44E5-907B-A304C87C94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899160</xdr:colOff>
      <xdr:row>165</xdr:row>
      <xdr:rowOff>41910</xdr:rowOff>
    </xdr:from>
    <xdr:to>
      <xdr:col>4</xdr:col>
      <xdr:colOff>601980</xdr:colOff>
      <xdr:row>180</xdr:row>
      <xdr:rowOff>41910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822A01F-EC9C-435B-903B-3CE646AAED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7772C3F-E085-451E-9A34-A03751AABD70}" name="Table1" displayName="Table1" ref="I1:N201" totalsRowShown="0">
  <autoFilter ref="I1:N201" xr:uid="{00000000-0009-0000-0100-000001000000}"/>
  <tableColumns count="6">
    <tableColumn id="1" xr3:uid="{D73DD484-0347-4A09-8DEA-BDB65CE1FB24}" name="CustomerID"/>
    <tableColumn id="2" xr3:uid="{DF12DCB0-5F59-4D75-8114-3310EC486C3B}" name="Geneder_M"/>
    <tableColumn id="3" xr3:uid="{5B77BBD6-2775-4EBE-B81E-EF816DD1E65C}" name="Age"/>
    <tableColumn id="4" xr3:uid="{8941B84E-2CEC-48E5-BD7C-203D1BDA4C20}" name="Annual Income (k$)"/>
    <tableColumn id="5" xr3:uid="{B9F0FB7C-EFD1-4790-A27B-E17C6FDAA74C}" name="Spending Score (1-100)"/>
    <tableColumn id="6" xr3:uid="{211B2824-48F5-4A35-9735-70C445518589}" name="Clusters"/>
  </tableColumns>
  <tableStyleInfo name="TableStyleLight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283F604F-53E8-4DB2-823F-ACAD625EE170}" name="Table3891011121314" displayName="Table3891011121314" ref="G1:T202" totalsRowCount="1">
  <autoFilter ref="G1:T201" xr:uid="{FA67BC9A-DF7F-48C9-B932-5CED335CAF36}"/>
  <tableColumns count="14">
    <tableColumn id="1" xr3:uid="{81F49607-7CF0-496E-9F4B-B1F0D659E9A6}" name="CustomerID"/>
    <tableColumn id="2" xr3:uid="{C9CF57C9-251A-46AB-9986-6F727D7BBE6C}" name="Annual Income (k$)"/>
    <tableColumn id="3" xr3:uid="{45D05E4A-DDE9-4C9C-914A-4A70697DBB6F}" name="Spending Score (1-100)"/>
    <tableColumn id="4" xr3:uid="{60A00C25-2B6C-47FA-BA80-D88FC78040C0}" name="Initial Clusters"/>
    <tableColumn id="5" xr3:uid="{9EFD5AB9-21D8-4A89-8754-4E0F85B7DCE1}" name="DIst1" totalsRowLabel="Sum of Minimum Distance" dataDxfId="44" totalsRowDxfId="43">
      <calculatedColumnFormula>SQRT((Table3891011121314[[#This Row],[Annual Income (k$)]]-$B$3)^2+(Table3891011121314[[#This Row],[Spending Score (1-100)]]-$C$3)^2)</calculatedColumnFormula>
    </tableColumn>
    <tableColumn id="8" xr3:uid="{909F0699-C624-461B-8C2D-AB200B46AC97}" name="DIst2" dataDxfId="42" totalsRowDxfId="41">
      <calculatedColumnFormula>SQRT((Table3891011121314[[#This Row],[Annual Income (k$)]]-$B$4)^2+(Table3891011121314[[#This Row],[Spending Score (1-100)]]-$C$4)^2)</calculatedColumnFormula>
    </tableColumn>
    <tableColumn id="9" xr3:uid="{37E0CF52-BCCD-4B57-B34E-C51F77DB584F}" name="DIst3" dataDxfId="40" totalsRowDxfId="39">
      <calculatedColumnFormula>SQRT((Table3891011121314[[#This Row],[Annual Income (k$)]]-$B$5)^2+(Table3891011121314[[#This Row],[Spending Score (1-100)]]-$C$5)^2)</calculatedColumnFormula>
    </tableColumn>
    <tableColumn id="10" xr3:uid="{7E42BF93-6718-4BCF-8F9C-9BAB0FF2C1C7}" name="DIst4" dataDxfId="38" totalsRowDxfId="37">
      <calculatedColumnFormula>SQRT((Table3891011121314[[#This Row],[Annual Income (k$)]]-$B$6)^2+(Table3891011121314[[#This Row],[Spending Score (1-100)]]-$C$6)^2)</calculatedColumnFormula>
    </tableColumn>
    <tableColumn id="11" xr3:uid="{DC533405-06D2-41CC-B376-7BB96032C2BD}" name="DIst5" dataDxfId="36" totalsRowDxfId="35">
      <calculatedColumnFormula>SQRT((Table3891011121314[[#This Row],[Annual Income (k$)]]-$B$7)^2+(Table3891011121314[[#This Row],[Spending Score (1-100)]]-$C$7)^2)</calculatedColumnFormula>
    </tableColumn>
    <tableColumn id="12" xr3:uid="{868898E6-175E-4CBC-91BB-C9CADAB837EF}" name="DIst6" dataDxfId="34" totalsRowDxfId="33">
      <calculatedColumnFormula>SQRT((Table3891011121314[[#This Row],[Annual Income (k$)]]-$B$8)^2+(Table3891011121314[[#This Row],[Spending Score (1-100)]]-$C$8)^2)</calculatedColumnFormula>
    </tableColumn>
    <tableColumn id="13" xr3:uid="{B0C4C1AC-D503-4C10-860E-5D44D9E1C9E8}" name="DIst7" dataDxfId="32" totalsRowDxfId="31">
      <calculatedColumnFormula>SQRT((Table3891011121314[[#This Row],[Annual Income (k$)]]-$B$9)^2+(Table3891011121314[[#This Row],[Spending Score (1-100)]]-$C$9)^2)</calculatedColumnFormula>
    </tableColumn>
    <tableColumn id="14" xr3:uid="{A92601E7-9F3B-4234-949F-5373B360E5E0}" name="DIst8" dataDxfId="30" totalsRowDxfId="29">
      <calculatedColumnFormula>SQRT((Table3891011121314[[#This Row],[Annual Income (k$)]]-$B$10)^2+(Table3891011121314[[#This Row],[Spending Score (1-100)]]-$C$10)^2)</calculatedColumnFormula>
    </tableColumn>
    <tableColumn id="6" xr3:uid="{C3E0CA8C-FEB9-455F-8305-EDD80CCB66DD}" name="Minimum Dist" totalsRowFunction="custom" dataDxfId="28" totalsRowDxfId="27">
      <calculatedColumnFormula>MIN(Table3891011121314[[#This Row],[DIst1]:[DIst8]])</calculatedColumnFormula>
      <totalsRowFormula>SUM(S2:S201)</totalsRowFormula>
    </tableColumn>
    <tableColumn id="7" xr3:uid="{3F5A010D-7E63-43A5-8760-4AC21ECC76F3}" name="Clusters" dataDxfId="26">
      <calculatedColumnFormula>IF(MIN(Table3891011121314[[#This Row],[DIst1]:[DIst8]])=Table3891011121314[[#This Row],[DIst1]],"Cluster1",IF(MIN(Table3891011121314[[#This Row],[DIst1]:[DIst8]])=Table3891011121314[[#This Row],[DIst2]],"Cluster2",IF(MIN(Table3891011121314[[#This Row],[DIst1]:[DIst8]])=Table3891011121314[[#This Row],[DIst3]],"Cluster3",IF(MIN(Table3891011121314[[#This Row],[DIst1]:[DIst8]])=Table3891011121314[[#This Row],[DIst4]],"Cluster4",IF(MIN(Table3891011121314[[#This Row],[DIst1]:[DIst8]])=Table3891011121314[[#This Row],[DIst5]],"Cluster5",IF(MIN(Table3891011121314[[#This Row],[DIst1]:[DIst8]])=Table3891011121314[[#This Row],[DIst6]],"Cluster6",IF(MIN(Table3891011121314[[#This Row],[DIst1]:[DIst8]])=Table3891011121314[[#This Row],[DIst7]],"Cluster7","Cluster8")))))))</calculatedColumnFormula>
    </tableColumn>
  </tableColumns>
  <tableStyleInfo name="TableStyleLight9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867AE06-379B-4CB1-B0FF-2440D6BC514E}" name="Table4" displayName="Table4" ref="A1:B9" totalsRowShown="0">
  <autoFilter ref="A1:B9" xr:uid="{9867AE06-379B-4CB1-B0FF-2440D6BC514E}"/>
  <tableColumns count="2">
    <tableColumn id="1" xr3:uid="{A19149C3-6370-4B00-8FF1-46C1DC2EC233}" name="k"/>
    <tableColumn id="2" xr3:uid="{24FD3F09-3629-4AD7-8193-895842EE5F0D}" name="Min Dist"/>
  </tableColumns>
  <tableStyleInfo name="TableStyleLight9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5D5A827A-4D26-4544-A2B2-8737D05A7544}" name="Table389101115" displayName="Table389101115" ref="G1:Q202" totalsRowCount="1">
  <autoFilter ref="G1:Q201" xr:uid="{FA67BC9A-DF7F-48C9-B932-5CED335CAF36}"/>
  <sortState xmlns:xlrd2="http://schemas.microsoft.com/office/spreadsheetml/2017/richdata2" ref="G2:Q201">
    <sortCondition ref="Q2:Q201"/>
  </sortState>
  <tableColumns count="11">
    <tableColumn id="1" xr3:uid="{96507104-5860-4950-856C-C7A84C5ADAF2}" name="CustomerID"/>
    <tableColumn id="2" xr3:uid="{08494DCC-8C0D-4CAE-B227-D00D8E98F5FA}" name="Annual Income (k$)"/>
    <tableColumn id="3" xr3:uid="{082C13E2-34C8-4387-83BD-20EAF2AB6513}" name="Spending Score (1-100)"/>
    <tableColumn id="4" xr3:uid="{872457DA-E80C-4D70-965F-AAEBDB5D7F45}" name="Initial Clusters"/>
    <tableColumn id="5" xr3:uid="{0C0997E2-2186-4401-8C0D-560F3B68666E}" name="DIst1" totalsRowLabel="Sum of Minimum Distance" dataDxfId="25" totalsRowDxfId="5">
      <calculatedColumnFormula>SQRT((Table389101115[[#This Row],[Annual Income (k$)]]-$B$3)^2+(Table389101115[[#This Row],[Spending Score (1-100)]]-$C$3)^2)</calculatedColumnFormula>
    </tableColumn>
    <tableColumn id="8" xr3:uid="{44901198-F83F-4CD0-BAFA-4808AB03F399}" name="DIst2" dataDxfId="24" totalsRowDxfId="4">
      <calculatedColumnFormula>SQRT((Table389101115[[#This Row],[Annual Income (k$)]]-$B$4)^2+(Table389101115[[#This Row],[Spending Score (1-100)]]-$C$4)^2)</calculatedColumnFormula>
    </tableColumn>
    <tableColumn id="9" xr3:uid="{44AB5242-0332-46D0-BBB8-E296BDC9EBD1}" name="DIst3" dataDxfId="23" totalsRowDxfId="3">
      <calculatedColumnFormula>SQRT((Table389101115[[#This Row],[Annual Income (k$)]]-$B$5)^2+(Table389101115[[#This Row],[Spending Score (1-100)]]-$C$5)^2)</calculatedColumnFormula>
    </tableColumn>
    <tableColumn id="10" xr3:uid="{269A339C-BAB9-430B-B569-665A5FE4B01B}" name="DIst4" dataDxfId="22" totalsRowDxfId="2">
      <calculatedColumnFormula>SQRT((Table389101115[[#This Row],[Annual Income (k$)]]-$B$6)^2+(Table389101115[[#This Row],[Spending Score (1-100)]]-$C$6)^2)</calculatedColumnFormula>
    </tableColumn>
    <tableColumn id="11" xr3:uid="{1113FADA-978F-4806-8781-795E70AEC0A6}" name="DIst5" dataDxfId="21" totalsRowDxfId="1">
      <calculatedColumnFormula>SQRT((Table389101115[[#This Row],[Annual Income (k$)]]-$B$7)^2+(Table389101115[[#This Row],[Spending Score (1-100)]]-$C$7)^2)</calculatedColumnFormula>
    </tableColumn>
    <tableColumn id="6" xr3:uid="{14FA9B00-2749-4DFE-9FD1-E800E30504D0}" name="Minimum Dist" totalsRowFunction="custom" dataDxfId="20" totalsRowDxfId="0">
      <calculatedColumnFormula>MIN(Table389101115[[#This Row],[DIst1]:[DIst5]])</calculatedColumnFormula>
      <totalsRowFormula>SUM(P2:P201)</totalsRowFormula>
    </tableColumn>
    <tableColumn id="7" xr3:uid="{4D2F6250-189D-4B2B-9814-4F340C4B2ABE}" name="Clusters" dataDxfId="19">
      <calculatedColumnFormula>IF(MIN(Table389101115[[#This Row],[DIst1]:[DIst5]])=Table389101115[[#This Row],[DIst1]],"Cluster1",IF(MIN(Table389101115[[#This Row],[DIst1]:[DIst5]])=Table389101115[[#This Row],[DIst2]],"Cluster2",IF(MIN(Table389101115[[#This Row],[DIst1]:[DIst5]])=Table389101115[[#This Row],[DIst3]],"Cluster3",IF(MIN(Table389101115[[#This Row],[DIst1]:[DIst5]])=Table389101115[[#This Row],[DIst4]],"Cluster4","Cluster5"))))</calculatedColumnFormula>
    </tableColumn>
  </tableColumns>
  <tableStyleInfo name="TableStyleLight9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88266A9-4476-4139-A62A-056FD673508C}" name="Table38910117" displayName="Table38910117" ref="G1:Q202" totalsRowCount="1">
  <autoFilter ref="G1:Q201" xr:uid="{FA67BC9A-DF7F-48C9-B932-5CED335CAF36}"/>
  <tableColumns count="11">
    <tableColumn id="1" xr3:uid="{312CEE49-D861-4330-9F64-272E243FD2F0}" name="CustomerID"/>
    <tableColumn id="2" xr3:uid="{7392F869-FB70-47A2-810E-36FB87C88EA6}" name="Annual Income (k$)"/>
    <tableColumn id="3" xr3:uid="{DE06F0F5-6E6B-4ADC-A59A-C412B32C6567}" name="Spending Score (1-100)"/>
    <tableColumn id="4" xr3:uid="{3A1E8494-73E3-4D58-A5D5-A6B58411CEB6}" name="Initial Clusters"/>
    <tableColumn id="5" xr3:uid="{98F4998E-430D-4DD0-BACB-3AA3BB838C8A}" name="DIst1" totalsRowLabel="Sum of Minimum Distance" dataDxfId="18" totalsRowDxfId="17">
      <calculatedColumnFormula>SQRT((Table38910117[[#This Row],[Annual Income (k$)]]-$B$3)^2+(Table38910117[[#This Row],[Spending Score (1-100)]]-$C$3)^2)</calculatedColumnFormula>
    </tableColumn>
    <tableColumn id="8" xr3:uid="{84FD02A7-EC8B-47A6-AA23-2A052DC111B5}" name="DIst2" dataDxfId="16" totalsRowDxfId="15">
      <calculatedColumnFormula>SQRT((Table38910117[[#This Row],[Annual Income (k$)]]-$B$4)^2+(Table38910117[[#This Row],[Spending Score (1-100)]]-$C$4)^2)</calculatedColumnFormula>
    </tableColumn>
    <tableColumn id="9" xr3:uid="{5090D68D-30DA-45D4-AF0A-FFD6A4616CE5}" name="DIst3" dataDxfId="14" totalsRowDxfId="13">
      <calculatedColumnFormula>SQRT((Table38910117[[#This Row],[Annual Income (k$)]]-$B$5)^2+(Table38910117[[#This Row],[Spending Score (1-100)]]-$C$5)^2)</calculatedColumnFormula>
    </tableColumn>
    <tableColumn id="10" xr3:uid="{2326EB54-9B39-423B-83F9-FCBEADF9D0CE}" name="DIst4" dataDxfId="12" totalsRowDxfId="11">
      <calculatedColumnFormula>SQRT((Table38910117[[#This Row],[Annual Income (k$)]]-$B$6)^2+(Table38910117[[#This Row],[Spending Score (1-100)]]-$C$6)^2)</calculatedColumnFormula>
    </tableColumn>
    <tableColumn id="11" xr3:uid="{4E0EF5C4-34B7-41E4-9D8D-0B65E775EE7E}" name="DIst5" dataDxfId="10" totalsRowDxfId="9">
      <calculatedColumnFormula>SQRT((Table38910117[[#This Row],[Annual Income (k$)]]-$B$7)^2+(Table38910117[[#This Row],[Spending Score (1-100)]]-$C$7)^2)</calculatedColumnFormula>
    </tableColumn>
    <tableColumn id="6" xr3:uid="{F6C92673-3A04-490B-A9C6-2496322357BB}" name="Minimum Dist" totalsRowFunction="custom" dataDxfId="8" totalsRowDxfId="7">
      <calculatedColumnFormula>MIN(Table38910117[[#This Row],[DIst1]:[DIst5]])</calculatedColumnFormula>
      <totalsRowFormula>SUM(P2:P201)</totalsRowFormula>
    </tableColumn>
    <tableColumn id="7" xr3:uid="{24CF2FDD-0E68-4CE5-B4D4-BC9C304D3303}" name="Clusters" dataDxfId="6">
      <calculatedColumnFormula>IF(MIN(Table38910117[[#This Row],[DIst1]:[DIst5]])=Table38910117[[#This Row],[DIst1]],"Cluster1",IF(MIN(Table38910117[[#This Row],[DIst1]:[DIst5]])=Table38910117[[#This Row],[DIst2]],"Cluster2",IF(MIN(Table38910117[[#This Row],[DIst1]:[DIst5]])=Table38910117[[#This Row],[DIst3]],"Cluster3",IF(MIN(Table38910117[[#This Row],[DIst1]:[DIst5]])=Table38910117[[#This Row],[DIst4]],"Cluster4","Cluster5"))))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405942F-D80F-4A90-9E94-785F495A3705}" name="Table2" displayName="Table2" ref="A1:F201" totalsRowShown="0">
  <autoFilter ref="A1:F201" xr:uid="{2405942F-D80F-4A90-9E94-785F495A3705}"/>
  <tableColumns count="6">
    <tableColumn id="1" xr3:uid="{8212BEE0-B56E-4AF1-9859-A67F266B9857}" name="CustomerID"/>
    <tableColumn id="2" xr3:uid="{3AFEFA05-4570-4B4E-B0D1-90CF595F6703}" name="Gender"/>
    <tableColumn id="3" xr3:uid="{2EB007BE-9E8A-492C-97C4-A5F0F75F9645}" name="Geneder_M"/>
    <tableColumn id="4" xr3:uid="{EC28934A-664B-4012-B9E2-D98DA31FE3B8}" name="Age"/>
    <tableColumn id="5" xr3:uid="{92605E74-BD2A-468F-9642-D6D458835843}" name="Annual Income (k$)"/>
    <tableColumn id="6" xr3:uid="{5F7839CD-BAC2-4650-AA9F-C68A89BD4E8E}" name="Spending Score (1-100)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A67BC9A-DF7F-48C9-B932-5CED335CAF36}" name="Table3" displayName="Table3" ref="G1:M202" totalsRowCount="1">
  <autoFilter ref="G1:M201" xr:uid="{FA67BC9A-DF7F-48C9-B932-5CED335CAF36}"/>
  <tableColumns count="7">
    <tableColumn id="1" xr3:uid="{DF374C55-21A1-4282-9D5C-C5AB52D7BD5D}" name="CustomerID"/>
    <tableColumn id="2" xr3:uid="{7772EEA6-29F0-43C7-874A-3ECAD49256FB}" name="Annual Income (k$)"/>
    <tableColumn id="3" xr3:uid="{C1A30032-B914-4A6A-BBAC-A428BEA39859}" name="Spending Score (1-100)"/>
    <tableColumn id="4" xr3:uid="{BA04014E-7614-4E81-9F0C-B9986AB4E2CB}" name="Initial Clusters"/>
    <tableColumn id="5" xr3:uid="{F38D6713-4D6B-45E7-8E43-D8AE5B75EC86}" name="DIst1" dataDxfId="119" totalsRowDxfId="118">
      <calculatedColumnFormula>SQRT((Table3[[#This Row],[Annual Income (k$)]]-$B$3)^2+(Table3[[#This Row],[Spending Score (1-100)]]-$C$3)^2)</calculatedColumnFormula>
    </tableColumn>
    <tableColumn id="6" xr3:uid="{4495DFAE-66F8-4E86-BB0E-DC2D9BB5DE96}" name="Minimum Dist" totalsRowFunction="custom" dataDxfId="117" totalsRowDxfId="116">
      <calculatedColumnFormula>Table3[[#This Row],[DIst1]]</calculatedColumnFormula>
      <totalsRowFormula>SUM(L2:L201)</totalsRowFormula>
    </tableColumn>
    <tableColumn id="7" xr3:uid="{55952527-36C2-418C-B763-C393EC380577}" name="Clusters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1C1E544-7912-417F-BFFD-D70557C97C24}" name="Table38" displayName="Table38" ref="G1:N202" totalsRowCount="1">
  <autoFilter ref="G1:N201" xr:uid="{FA67BC9A-DF7F-48C9-B932-5CED335CAF36}"/>
  <tableColumns count="8">
    <tableColumn id="1" xr3:uid="{7E02C291-CE38-4310-813F-ED589B808A5C}" name="CustomerID"/>
    <tableColumn id="2" xr3:uid="{CE740A09-BEE4-4545-9334-DFBC81CAF94A}" name="Annual Income (k$)"/>
    <tableColumn id="3" xr3:uid="{67062286-36C4-4D59-A41B-A30D3940F3E8}" name="Spending Score (1-100)"/>
    <tableColumn id="4" xr3:uid="{BBEBBF72-4BA0-4B1B-8038-D9DD4E613640}" name="Initial Clusters"/>
    <tableColumn id="5" xr3:uid="{84D0DAAA-9DEC-4292-A7D8-4B13688DA4D7}" name="DIst1" totalsRowLabel="Sum of Minimum Distance" dataDxfId="115" totalsRowDxfId="114">
      <calculatedColumnFormula>SQRT((Table38[[#This Row],[Annual Income (k$)]]-$B$3)^2+(Table38[[#This Row],[Spending Score (1-100)]]-$C$3)^2)</calculatedColumnFormula>
    </tableColumn>
    <tableColumn id="8" xr3:uid="{DB43B2EC-F44F-40B6-B334-E0B73B8E6051}" name="DIst2" dataDxfId="113" totalsRowDxfId="112">
      <calculatedColumnFormula>SQRT((Table38[[#This Row],[Annual Income (k$)]]-$B$4)^2+(Table38[[#This Row],[Spending Score (1-100)]]-$C$4)^2)</calculatedColumnFormula>
    </tableColumn>
    <tableColumn id="6" xr3:uid="{23684688-D41C-49AE-ADF3-1D6FD994C1DF}" name="Minimum Dist" totalsRowFunction="custom" dataDxfId="111" totalsRowDxfId="110">
      <calculatedColumnFormula>MIN(Table38[[#This Row],[DIst1]:[DIst2]])</calculatedColumnFormula>
      <totalsRowFormula>SUM(M2:M201)</totalsRowFormula>
    </tableColumn>
    <tableColumn id="7" xr3:uid="{D4735ED6-CD9B-4784-AA72-389A7A91BAC7}" name="Clusters">
      <calculatedColumnFormula>IF(MIN(Table38[[#This Row],[DIst1]:[DIst2]])=Table38[[#This Row],[DIst1]],"Cluster1","Cluster2")</calculatedColumnFormula>
    </tableColumn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77A2F68-2E6A-4F9A-8FC0-2E77794C38FE}" name="Table389" displayName="Table389" ref="G1:O202" totalsRowCount="1">
  <autoFilter ref="G1:O201" xr:uid="{FA67BC9A-DF7F-48C9-B932-5CED335CAF36}"/>
  <tableColumns count="9">
    <tableColumn id="1" xr3:uid="{AB9F0C81-0E1C-4BE6-AB90-9EA66B3C71FE}" name="CustomerID"/>
    <tableColumn id="2" xr3:uid="{95F1FC12-F22C-4237-9B4B-4CFBC1FBDCCB}" name="Annual Income (k$)"/>
    <tableColumn id="3" xr3:uid="{03251398-066B-4493-A169-A0A3659BA06B}" name="Spending Score (1-100)"/>
    <tableColumn id="4" xr3:uid="{C3A06955-5690-4F55-90C9-EA76CE251A95}" name="Initial Clusters"/>
    <tableColumn id="5" xr3:uid="{477042B5-7CE9-4F81-98DE-F9D7FE8FEED3}" name="DIst1" totalsRowLabel="Sum of Minimum Distance" dataDxfId="109" totalsRowDxfId="108">
      <calculatedColumnFormula>SQRT((Table389[[#This Row],[Annual Income (k$)]]-$B$3)^2+(Table389[[#This Row],[Spending Score (1-100)]]-$C$3)^2)</calculatedColumnFormula>
    </tableColumn>
    <tableColumn id="8" xr3:uid="{CC593BAB-456F-40A9-A85A-AABC7D960A0F}" name="DIst2" dataDxfId="107" totalsRowDxfId="106">
      <calculatedColumnFormula>SQRT((Table389[[#This Row],[Annual Income (k$)]]-$B$4)^2+(Table389[[#This Row],[Spending Score (1-100)]]-$C$4)^2)</calculatedColumnFormula>
    </tableColumn>
    <tableColumn id="9" xr3:uid="{F0F4BB7E-E6BC-4CD0-BAD3-4FC49D33C52E}" name="DIst3" dataDxfId="105" totalsRowDxfId="104">
      <calculatedColumnFormula>SQRT((Table389[[#This Row],[Annual Income (k$)]]-$B$5)^2+(Table389[[#This Row],[Spending Score (1-100)]]-$C$5)^2)</calculatedColumnFormula>
    </tableColumn>
    <tableColumn id="6" xr3:uid="{887FF42E-835F-4838-AED1-369625D21180}" name="Minimum Dist" totalsRowFunction="custom" dataDxfId="103" totalsRowDxfId="102">
      <calculatedColumnFormula>MIN(Table389[[#This Row],[DIst1]:[DIst3]])</calculatedColumnFormula>
      <totalsRowFormula>SUM(N2:N201)</totalsRowFormula>
    </tableColumn>
    <tableColumn id="7" xr3:uid="{C7FEFA25-C13C-4860-BA8D-24920C5E13DA}" name="Clusters" dataDxfId="101">
      <calculatedColumnFormula>IF(MIN(Table389[[#This Row],[DIst1]:[DIst3]])=Table389[[#This Row],[DIst1]],"Cluster1",IF(MIN(Table389[[#This Row],[DIst1]:[DIst3]])=Table389[[#This Row],[DIst2]],"Cluster2","Cluster3"))</calculatedColumnFormula>
    </tableColumn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5C5C9077-FFC4-49DC-875A-4B493E835066}" name="Table38910" displayName="Table38910" ref="G1:P202" totalsRowCount="1">
  <autoFilter ref="G1:P201" xr:uid="{FA67BC9A-DF7F-48C9-B932-5CED335CAF36}"/>
  <tableColumns count="10">
    <tableColumn id="1" xr3:uid="{1F148709-226A-46CF-8355-3B506936582F}" name="CustomerID"/>
    <tableColumn id="2" xr3:uid="{D78B471A-6DA4-4361-925A-4966CEB334DB}" name="Annual Income (k$)"/>
    <tableColumn id="3" xr3:uid="{6CFE505D-188B-46F8-8FC5-141FAEB893FF}" name="Spending Score (1-100)"/>
    <tableColumn id="4" xr3:uid="{CF09E030-1C4A-450C-ABAF-F374F2D985E1}" name="Initial Clusters"/>
    <tableColumn id="5" xr3:uid="{747650FC-ABE1-4305-B1F6-9ECC14591769}" name="DIst1" totalsRowLabel="Sum of Minimum Distance" dataDxfId="100" totalsRowDxfId="99">
      <calculatedColumnFormula>SQRT((Table38910[[#This Row],[Annual Income (k$)]]-$B$3)^2+(Table38910[[#This Row],[Spending Score (1-100)]]-$C$3)^2)</calculatedColumnFormula>
    </tableColumn>
    <tableColumn id="8" xr3:uid="{94CDF1A2-F71E-4A42-912D-B1C3FD33BA02}" name="DIst2" dataDxfId="98" totalsRowDxfId="97">
      <calculatedColumnFormula>SQRT((Table38910[[#This Row],[Annual Income (k$)]]-$B$4)^2+(Table38910[[#This Row],[Spending Score (1-100)]]-$C$4)^2)</calculatedColumnFormula>
    </tableColumn>
    <tableColumn id="9" xr3:uid="{882865F5-F58F-4FC6-B847-881B1CCA4063}" name="DIst3" dataDxfId="96" totalsRowDxfId="95">
      <calculatedColumnFormula>SQRT((Table38910[[#This Row],[Annual Income (k$)]]-$B$5)^2+(Table38910[[#This Row],[Spending Score (1-100)]]-$C$5)^2)</calculatedColumnFormula>
    </tableColumn>
    <tableColumn id="10" xr3:uid="{2A49C525-6702-40C6-9250-38CE62A63721}" name="DIst4" dataDxfId="94" totalsRowDxfId="93">
      <calculatedColumnFormula>SQRT((Table38910[[#This Row],[Annual Income (k$)]]-$B$6)^2+(Table38910[[#This Row],[Spending Score (1-100)]]-$C$6)^2)</calculatedColumnFormula>
    </tableColumn>
    <tableColumn id="6" xr3:uid="{2EA054FE-90A7-466F-9170-315D99628657}" name="Minimum Dist" totalsRowFunction="custom" dataDxfId="92" totalsRowDxfId="91">
      <calculatedColumnFormula>MIN(Table38910[[#This Row],[DIst1]:[DIst4]])</calculatedColumnFormula>
      <totalsRowFormula>SUM(O2:O201)</totalsRowFormula>
    </tableColumn>
    <tableColumn id="7" xr3:uid="{1F799EA7-67EA-4EE9-AAE6-D81AF697A58A}" name="Clusters" dataDxfId="90">
      <calculatedColumnFormula>IF(MIN(Table38910[[#This Row],[DIst1]:[DIst4]])=Table38910[[#This Row],[DIst1]],"Cluster1",IF(MIN(Table38910[[#This Row],[DIst1]:[DIst4]])=Table38910[[#This Row],[DIst2]],"Cluster2",IF(MIN(Table38910[[#This Row],[DIst1]:[DIst4]])=Table38910[[#This Row],[DIst3]],"Cluster3","Cluster4")))</calculatedColumnFormula>
    </tableColumn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F56AC5EB-6A6E-4EEA-9F41-DEBA7CB81011}" name="Table3891011" displayName="Table3891011" ref="G1:Q202" totalsRowCount="1" totalsRowCellStyle="Accent2">
  <autoFilter ref="G1:Q201" xr:uid="{FA67BC9A-DF7F-48C9-B932-5CED335CAF36}"/>
  <tableColumns count="11">
    <tableColumn id="1" xr3:uid="{3FAF4D4F-44BB-4984-A761-1361B88AA33D}" name="CustomerID" totalsRowCellStyle="Accent2"/>
    <tableColumn id="2" xr3:uid="{52A258B4-5D70-439A-B803-EAD8058ADBD7}" name="Annual Income (k$)" totalsRowCellStyle="Accent2"/>
    <tableColumn id="3" xr3:uid="{13F5F6BA-7DD6-46A2-B3D0-1EA8B1E2FA86}" name="Spending Score (1-100)" totalsRowCellStyle="Accent2"/>
    <tableColumn id="4" xr3:uid="{AFD8F1E4-FD37-4279-97B4-6D5FDC9072D8}" name="Initial Clusters" totalsRowCellStyle="Accent2"/>
    <tableColumn id="5" xr3:uid="{7D870724-28D6-4524-A844-169087A8B60E}" name="DIst1" totalsRowLabel="                                                               Sum of Min Dist" dataDxfId="89" totalsRowDxfId="88" totalsRowCellStyle="Accent2">
      <calculatedColumnFormula>SQRT((Table3891011[[#This Row],[Annual Income (k$)]]-$B$3)^2+(Table3891011[[#This Row],[Spending Score (1-100)]]-$C$3)^2)</calculatedColumnFormula>
    </tableColumn>
    <tableColumn id="8" xr3:uid="{275F7E67-16FC-4D70-A101-5A69581B726D}" name="DIst2" dataDxfId="87" totalsRowDxfId="86" totalsRowCellStyle="Accent2">
      <calculatedColumnFormula>SQRT((Table3891011[[#This Row],[Annual Income (k$)]]-$B$4)^2+(Table3891011[[#This Row],[Spending Score (1-100)]]-$C$4)^2)</calculatedColumnFormula>
    </tableColumn>
    <tableColumn id="9" xr3:uid="{1A82C97D-E810-4403-8644-9C03E656D0F2}" name="DIst3" dataDxfId="85" totalsRowDxfId="84" totalsRowCellStyle="Accent2">
      <calculatedColumnFormula>SQRT((Table3891011[[#This Row],[Annual Income (k$)]]-$B$5)^2+(Table3891011[[#This Row],[Spending Score (1-100)]]-$C$5)^2)</calculatedColumnFormula>
    </tableColumn>
    <tableColumn id="10" xr3:uid="{FCBF701F-E57A-4DDD-ADD3-DFBE0C5BA078}" name="DIst4" dataDxfId="83" totalsRowDxfId="82" totalsRowCellStyle="Accent2">
      <calculatedColumnFormula>SQRT((Table3891011[[#This Row],[Annual Income (k$)]]-$B$6)^2+(Table3891011[[#This Row],[Spending Score (1-100)]]-$C$6)^2)</calculatedColumnFormula>
    </tableColumn>
    <tableColumn id="11" xr3:uid="{F736341E-A524-42A9-B262-813305ECB5CD}" name="DIst5" dataDxfId="81" totalsRowDxfId="80" totalsRowCellStyle="Accent2">
      <calculatedColumnFormula>SQRT((Table3891011[[#This Row],[Annual Income (k$)]]-$B$7)^2+(Table3891011[[#This Row],[Spending Score (1-100)]]-$C$7)^2)</calculatedColumnFormula>
    </tableColumn>
    <tableColumn id="6" xr3:uid="{2AF02CD0-8F9C-48E1-BD17-61C6A312366A}" name="Minimum Dist" totalsRowFunction="custom" dataDxfId="79" totalsRowDxfId="78" totalsRowCellStyle="Accent2">
      <calculatedColumnFormula>MIN(Table3891011[[#This Row],[DIst1]:[DIst5]])</calculatedColumnFormula>
      <totalsRowFormula>SUM(P2:P201)</totalsRowFormula>
    </tableColumn>
    <tableColumn id="7" xr3:uid="{434AA14A-4C25-46EA-A569-C0242C262A5A}" name="Clusters" dataDxfId="77" totalsRowCellStyle="Accent2">
      <calculatedColumnFormula>IF(MIN(Table3891011[[#This Row],[DIst1]:[DIst5]])=Table3891011[[#This Row],[DIst1]],"Cluster1",IF(MIN(Table3891011[[#This Row],[DIst1]:[DIst5]])=Table3891011[[#This Row],[DIst2]],"Cluster2",IF(MIN(Table3891011[[#This Row],[DIst1]:[DIst5]])=Table3891011[[#This Row],[DIst3]],"Cluster3",IF(MIN(Table3891011[[#This Row],[DIst1]:[DIst5]])=Table3891011[[#This Row],[DIst4]],"Cluster4","Cluster5"))))</calculatedColumnFormula>
    </tableColumn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6B736F79-5C59-456D-8319-21E328BC67EF}" name="Table389101112" displayName="Table389101112" ref="G1:R202" totalsRowCount="1">
  <autoFilter ref="G1:R201" xr:uid="{FA67BC9A-DF7F-48C9-B932-5CED335CAF36}"/>
  <tableColumns count="12">
    <tableColumn id="1" xr3:uid="{D4707AEA-E1B0-406F-8C95-8EE11F7FADB9}" name="CustomerID"/>
    <tableColumn id="2" xr3:uid="{BCC04A4D-C288-48C3-9CDD-0E6C5C78850B}" name="Annual Income (k$)"/>
    <tableColumn id="3" xr3:uid="{035A52D4-9152-4C66-B3DB-F42A50213482}" name="Spending Score (1-100)"/>
    <tableColumn id="4" xr3:uid="{39E21EFE-DD54-4F4B-9B74-8C263D3B4587}" name="Initial Clusters"/>
    <tableColumn id="5" xr3:uid="{E861D13E-0A65-4353-A4B5-B3DB91662D31}" name="DIst1" totalsRowLabel="Sum of Minimum Distance" dataDxfId="76" totalsRowDxfId="75">
      <calculatedColumnFormula>SQRT((Table389101112[[#This Row],[Annual Income (k$)]]-$B$3)^2+(Table389101112[[#This Row],[Spending Score (1-100)]]-$C$3)^2)</calculatedColumnFormula>
    </tableColumn>
    <tableColumn id="8" xr3:uid="{CBE8A10E-34B7-47F1-B213-DC3AB5BBD882}" name="DIst2" dataDxfId="74" totalsRowDxfId="73">
      <calculatedColumnFormula>SQRT((Table389101112[[#This Row],[Annual Income (k$)]]-$B$4)^2+(Table389101112[[#This Row],[Spending Score (1-100)]]-$C$4)^2)</calculatedColumnFormula>
    </tableColumn>
    <tableColumn id="9" xr3:uid="{752E9843-5336-4CB1-830A-915938A5E8B6}" name="DIst3" dataDxfId="72" totalsRowDxfId="71">
      <calculatedColumnFormula>SQRT((Table389101112[[#This Row],[Annual Income (k$)]]-$B$5)^2+(Table389101112[[#This Row],[Spending Score (1-100)]]-$C$5)^2)</calculatedColumnFormula>
    </tableColumn>
    <tableColumn id="10" xr3:uid="{4B680376-8716-4990-A1CB-AA413E4C6A8B}" name="DIst4" dataDxfId="70" totalsRowDxfId="69">
      <calculatedColumnFormula>SQRT((Table389101112[[#This Row],[Annual Income (k$)]]-$B$6)^2+(Table389101112[[#This Row],[Spending Score (1-100)]]-$C$6)^2)</calculatedColumnFormula>
    </tableColumn>
    <tableColumn id="11" xr3:uid="{9FF23C96-30A9-4DA1-AA8F-EE415E6681C8}" name="DIst5" dataDxfId="68" totalsRowDxfId="67">
      <calculatedColumnFormula>SQRT((Table389101112[[#This Row],[Annual Income (k$)]]-$B$7)^2+(Table389101112[[#This Row],[Spending Score (1-100)]]-$C$7)^2)</calculatedColumnFormula>
    </tableColumn>
    <tableColumn id="12" xr3:uid="{ACA5D902-7083-4EB6-B5D4-13D3B26564E1}" name="DIst6" dataDxfId="66" totalsRowDxfId="65">
      <calculatedColumnFormula>SQRT((Table389101112[[#This Row],[Annual Income (k$)]]-$B$8)^2+(Table389101112[[#This Row],[Spending Score (1-100)]]-$C$8)^2)</calculatedColumnFormula>
    </tableColumn>
    <tableColumn id="6" xr3:uid="{A70A62E7-4308-4904-A031-ED551E7CA588}" name="Minimum Dist" totalsRowFunction="custom" dataDxfId="64" totalsRowDxfId="63">
      <calculatedColumnFormula>MIN(Table389101112[[#This Row],[DIst1]:[DIst6]])</calculatedColumnFormula>
      <totalsRowFormula>SUM(Q2:Q201)</totalsRowFormula>
    </tableColumn>
    <tableColumn id="7" xr3:uid="{DBF60A87-ABCC-4DC0-B31B-5C35E9153BE4}" name="Clusters" dataDxfId="62">
      <calculatedColumnFormula>IF(MIN(Table389101112[[#This Row],[DIst1]:[DIst6]])=Table389101112[[#This Row],[DIst1]],"Cluster1",IF(MIN(Table389101112[[#This Row],[DIst1]:[DIst6]])=Table389101112[[#This Row],[DIst2]],"Cluster2",IF(MIN(Table389101112[[#This Row],[DIst1]:[DIst6]])=Table389101112[[#This Row],[DIst3]],"Cluster3",IF(MIN(Table389101112[[#This Row],[DIst1]:[DIst6]])=Table389101112[[#This Row],[DIst4]],"Cluster4",IF(MIN(Table389101112[[#This Row],[DIst1]:[DIst6]])=Table389101112[[#This Row],[DIst5]],"Cluster5","Cluster6")))))</calculatedColumnFormula>
    </tableColumn>
  </tableColumns>
  <tableStyleInfo name="TableStyleLight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7E702B3C-D01E-40BA-BE8B-6B83DF55B0D3}" name="Table38910111213" displayName="Table38910111213" ref="G1:S202" totalsRowCount="1">
  <autoFilter ref="G1:S201" xr:uid="{FA67BC9A-DF7F-48C9-B932-5CED335CAF36}"/>
  <tableColumns count="13">
    <tableColumn id="1" xr3:uid="{8F349CD3-FEEA-4916-8CEA-A697F3368EB0}" name="CustomerID"/>
    <tableColumn id="2" xr3:uid="{63AA8B32-04B4-447E-BBAB-D8CF600FA103}" name="Annual Income (k$)"/>
    <tableColumn id="3" xr3:uid="{F10511D5-F820-4301-807F-1DF5F9D02CBB}" name="Spending Score (1-100)"/>
    <tableColumn id="4" xr3:uid="{33E61729-B0F1-449D-AF8E-D383EA1E7497}" name="Initial Clusters"/>
    <tableColumn id="5" xr3:uid="{8A4D66E6-93B4-4EDB-9E05-2B3ECA50A929}" name="DIst1" totalsRowLabel="Sum of Minimum Distance" dataDxfId="61" totalsRowDxfId="60">
      <calculatedColumnFormula>SQRT((Table38910111213[[#This Row],[Annual Income (k$)]]-$B$3)^2+(Table38910111213[[#This Row],[Spending Score (1-100)]]-$C$3)^2)</calculatedColumnFormula>
    </tableColumn>
    <tableColumn id="8" xr3:uid="{2D6164A9-C1AC-4E96-AC05-24E9E6B1E3E6}" name="DIst2" dataDxfId="59" totalsRowDxfId="58">
      <calculatedColumnFormula>SQRT((Table38910111213[[#This Row],[Annual Income (k$)]]-$B$4)^2+(Table38910111213[[#This Row],[Spending Score (1-100)]]-$C$4)^2)</calculatedColumnFormula>
    </tableColumn>
    <tableColumn id="9" xr3:uid="{985B4970-50DC-4535-B452-56E490EBC1A2}" name="DIst3" dataDxfId="57" totalsRowDxfId="56">
      <calculatedColumnFormula>SQRT((Table38910111213[[#This Row],[Annual Income (k$)]]-$B$5)^2+(Table38910111213[[#This Row],[Spending Score (1-100)]]-$C$5)^2)</calculatedColumnFormula>
    </tableColumn>
    <tableColumn id="10" xr3:uid="{DEE7EC49-AA2D-47A9-B5BE-B95B248D21EA}" name="DIst4" dataDxfId="55" totalsRowDxfId="54">
      <calculatedColumnFormula>SQRT((Table38910111213[[#This Row],[Annual Income (k$)]]-$B$6)^2+(Table38910111213[[#This Row],[Spending Score (1-100)]]-$C$6)^2)</calculatedColumnFormula>
    </tableColumn>
    <tableColumn id="11" xr3:uid="{CAA2B361-7046-4D01-A03E-C525C8FA2DED}" name="DIst5" dataDxfId="53" totalsRowDxfId="52">
      <calculatedColumnFormula>SQRT((Table38910111213[[#This Row],[Annual Income (k$)]]-$B$7)^2+(Table38910111213[[#This Row],[Spending Score (1-100)]]-$C$7)^2)</calculatedColumnFormula>
    </tableColumn>
    <tableColumn id="12" xr3:uid="{644B61F0-E1B9-4A7D-AA36-28941B85E239}" name="DIst6" dataDxfId="51" totalsRowDxfId="50">
      <calculatedColumnFormula>SQRT((Table38910111213[[#This Row],[Annual Income (k$)]]-$B$8)^2+(Table38910111213[[#This Row],[Spending Score (1-100)]]-$C$8)^2)</calculatedColumnFormula>
    </tableColumn>
    <tableColumn id="13" xr3:uid="{1EE298F6-9ABB-46C2-81BF-852E1EE9180F}" name="DIst7" dataDxfId="49" totalsRowDxfId="48">
      <calculatedColumnFormula>SQRT((Table38910111213[[#This Row],[Annual Income (k$)]]-$B$9)^2+(Table38910111213[[#This Row],[Spending Score (1-100)]]-$C$9)^2)</calculatedColumnFormula>
    </tableColumn>
    <tableColumn id="6" xr3:uid="{EA743AEF-C1C7-4915-ABE4-F51013965828}" name="Minimum Dist" totalsRowFunction="custom" dataDxfId="47" totalsRowDxfId="46">
      <calculatedColumnFormula>MIN(Table38910111213[[#This Row],[DIst1]:[DIst7]])</calculatedColumnFormula>
      <totalsRowFormula>SUM(R2:R201)</totalsRowFormula>
    </tableColumn>
    <tableColumn id="7" xr3:uid="{A96DAB66-BF39-48DB-A2AA-CEA45F98035A}" name="Clusters" dataDxfId="45">
      <calculatedColumnFormula>IF(MIN(Table38910111213[[#This Row],[DIst1]:[DIst7]])=Table38910111213[[#This Row],[DIst1]],"Cluster1",IF(MIN(Table38910111213[[#This Row],[DIst1]:[DIst7]])=Table38910111213[[#This Row],[DIst2]],"Cluster2",IF(MIN(Table38910111213[[#This Row],[DIst1]:[DIst7]])=Table38910111213[[#This Row],[DIst3]],"Cluster3",IF(MIN(Table38910111213[[#This Row],[DIst1]:[DIst7]])=Table38910111213[[#This Row],[DIst4]],"Cluster4",IF(MIN(Table38910111213[[#This Row],[DIst1]:[DIst7]])=Table38910111213[[#This Row],[DIst5]],"Cluster5",IF(MIN(Table38910111213[[#This Row],[DIst1]:[DIst7]])=Table38910111213[[#This Row],[DIst6]],"Cluster6","Cluster7"))))))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vmlDrawing" Target="../drawings/vmlDrawing4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vmlDrawing" Target="../drawings/vmlDrawing5.v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drawing" Target="../drawings/drawing2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drawing" Target="../drawings/drawing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vmlDrawing" Target="../drawings/vmlDrawing1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3DA250-44E2-48D2-B37E-3EA63C992316}">
  <dimension ref="A1:N205"/>
  <sheetViews>
    <sheetView topLeftCell="C1" workbookViewId="0">
      <selection activeCell="H192" sqref="H192"/>
    </sheetView>
  </sheetViews>
  <sheetFormatPr defaultRowHeight="14.4" x14ac:dyDescent="0.3"/>
  <cols>
    <col min="1" max="1" width="12.5546875" customWidth="1"/>
    <col min="3" max="3" width="12.44140625" customWidth="1"/>
    <col min="5" max="5" width="18.44140625" customWidth="1"/>
    <col min="6" max="6" width="21.33203125" customWidth="1"/>
    <col min="9" max="9" width="12.5546875" customWidth="1"/>
    <col min="10" max="10" width="12.44140625" customWidth="1"/>
    <col min="12" max="12" width="18.44140625" customWidth="1"/>
    <col min="13" max="13" width="21.33203125" customWidth="1"/>
    <col min="14" max="14" width="10.109375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I1" t="s">
        <v>0</v>
      </c>
      <c r="J1" t="s">
        <v>2</v>
      </c>
      <c r="K1" t="s">
        <v>3</v>
      </c>
      <c r="L1" t="s">
        <v>4</v>
      </c>
      <c r="M1" t="s">
        <v>5</v>
      </c>
      <c r="N1" t="s">
        <v>6</v>
      </c>
    </row>
    <row r="2" spans="1:14" x14ac:dyDescent="0.3">
      <c r="A2">
        <v>1</v>
      </c>
      <c r="B2" t="s">
        <v>7</v>
      </c>
      <c r="C2">
        <v>1</v>
      </c>
      <c r="D2">
        <v>19</v>
      </c>
      <c r="E2">
        <v>15</v>
      </c>
      <c r="F2">
        <v>39</v>
      </c>
      <c r="I2">
        <v>1</v>
      </c>
      <c r="J2">
        <v>1.12815215</v>
      </c>
      <c r="K2">
        <v>-1.4245687899999999</v>
      </c>
      <c r="L2">
        <v>-1.7389991929999999</v>
      </c>
      <c r="M2">
        <v>-0.43480148000000002</v>
      </c>
    </row>
    <row r="3" spans="1:14" x14ac:dyDescent="0.3">
      <c r="A3">
        <v>2</v>
      </c>
      <c r="B3" t="s">
        <v>7</v>
      </c>
      <c r="C3">
        <v>1</v>
      </c>
      <c r="D3">
        <v>21</v>
      </c>
      <c r="E3">
        <v>15</v>
      </c>
      <c r="F3">
        <v>81</v>
      </c>
      <c r="I3">
        <v>2</v>
      </c>
      <c r="J3">
        <v>1.12815215</v>
      </c>
      <c r="K3">
        <v>-1.281035411</v>
      </c>
      <c r="L3">
        <v>-1.7389991929999999</v>
      </c>
      <c r="M3">
        <v>1.1957040699999999</v>
      </c>
    </row>
    <row r="4" spans="1:14" x14ac:dyDescent="0.3">
      <c r="A4">
        <v>3</v>
      </c>
      <c r="B4" t="s">
        <v>8</v>
      </c>
      <c r="C4">
        <v>0</v>
      </c>
      <c r="D4">
        <v>20</v>
      </c>
      <c r="E4">
        <v>16</v>
      </c>
      <c r="F4">
        <v>6</v>
      </c>
      <c r="I4">
        <v>3</v>
      </c>
      <c r="J4">
        <v>-0.88640525999999997</v>
      </c>
      <c r="K4">
        <v>-1.3528020999999999</v>
      </c>
      <c r="L4">
        <v>-1.7008297640000001</v>
      </c>
      <c r="M4">
        <v>-1.7159129829999999</v>
      </c>
    </row>
    <row r="5" spans="1:14" x14ac:dyDescent="0.3">
      <c r="A5">
        <v>4</v>
      </c>
      <c r="B5" t="s">
        <v>8</v>
      </c>
      <c r="C5">
        <v>0</v>
      </c>
      <c r="D5">
        <v>23</v>
      </c>
      <c r="E5">
        <v>16</v>
      </c>
      <c r="F5">
        <v>77</v>
      </c>
      <c r="I5">
        <v>4</v>
      </c>
      <c r="J5">
        <v>-0.88640525999999997</v>
      </c>
      <c r="K5">
        <v>-1.1375020309999999</v>
      </c>
      <c r="L5">
        <v>-1.7008297640000001</v>
      </c>
      <c r="M5">
        <v>1.040417827</v>
      </c>
    </row>
    <row r="6" spans="1:14" x14ac:dyDescent="0.3">
      <c r="A6">
        <v>5</v>
      </c>
      <c r="B6" t="s">
        <v>8</v>
      </c>
      <c r="C6">
        <v>0</v>
      </c>
      <c r="D6">
        <v>31</v>
      </c>
      <c r="E6">
        <v>17</v>
      </c>
      <c r="F6">
        <v>40</v>
      </c>
      <c r="I6">
        <v>5</v>
      </c>
      <c r="J6">
        <v>-0.88640525999999997</v>
      </c>
      <c r="K6">
        <v>-0.56336851399999999</v>
      </c>
      <c r="L6">
        <v>-1.662660335</v>
      </c>
      <c r="M6">
        <v>-0.39597991900000001</v>
      </c>
    </row>
    <row r="7" spans="1:14" x14ac:dyDescent="0.3">
      <c r="A7">
        <v>6</v>
      </c>
      <c r="B7" t="s">
        <v>8</v>
      </c>
      <c r="C7">
        <v>0</v>
      </c>
      <c r="D7">
        <v>22</v>
      </c>
      <c r="E7">
        <v>17</v>
      </c>
      <c r="F7">
        <v>76</v>
      </c>
      <c r="I7">
        <v>6</v>
      </c>
      <c r="J7">
        <v>-0.88640525999999997</v>
      </c>
      <c r="K7">
        <v>-1.2092687209999999</v>
      </c>
      <c r="L7">
        <v>-1.662660335</v>
      </c>
      <c r="M7">
        <v>1.001596266</v>
      </c>
    </row>
    <row r="8" spans="1:14" x14ac:dyDescent="0.3">
      <c r="A8">
        <v>7</v>
      </c>
      <c r="B8" t="s">
        <v>8</v>
      </c>
      <c r="C8">
        <v>0</v>
      </c>
      <c r="D8">
        <v>35</v>
      </c>
      <c r="E8">
        <v>18</v>
      </c>
      <c r="F8">
        <v>6</v>
      </c>
      <c r="I8">
        <v>7</v>
      </c>
      <c r="J8">
        <v>-0.88640525999999997</v>
      </c>
      <c r="K8">
        <v>-0.27630175499999998</v>
      </c>
      <c r="L8">
        <v>-1.6244909059999999</v>
      </c>
      <c r="M8">
        <v>-1.7159129829999999</v>
      </c>
    </row>
    <row r="9" spans="1:14" x14ac:dyDescent="0.3">
      <c r="A9">
        <v>8</v>
      </c>
      <c r="B9" t="s">
        <v>8</v>
      </c>
      <c r="C9">
        <v>0</v>
      </c>
      <c r="D9">
        <v>23</v>
      </c>
      <c r="E9">
        <v>18</v>
      </c>
      <c r="F9">
        <v>94</v>
      </c>
      <c r="I9">
        <v>8</v>
      </c>
      <c r="J9">
        <v>-0.88640525999999997</v>
      </c>
      <c r="K9">
        <v>-1.1375020309999999</v>
      </c>
      <c r="L9">
        <v>-1.6244909059999999</v>
      </c>
      <c r="M9">
        <v>1.7003843590000001</v>
      </c>
    </row>
    <row r="10" spans="1:14" x14ac:dyDescent="0.3">
      <c r="A10">
        <v>9</v>
      </c>
      <c r="B10" t="s">
        <v>7</v>
      </c>
      <c r="C10">
        <v>1</v>
      </c>
      <c r="D10">
        <v>64</v>
      </c>
      <c r="E10">
        <v>19</v>
      </c>
      <c r="F10">
        <v>3</v>
      </c>
      <c r="I10">
        <v>9</v>
      </c>
      <c r="J10">
        <v>1.12815215</v>
      </c>
      <c r="K10">
        <v>1.804932245</v>
      </c>
      <c r="L10">
        <v>-1.586321476</v>
      </c>
      <c r="M10">
        <v>-1.832377666</v>
      </c>
    </row>
    <row r="11" spans="1:14" x14ac:dyDescent="0.3">
      <c r="A11">
        <v>10</v>
      </c>
      <c r="B11" t="s">
        <v>8</v>
      </c>
      <c r="C11">
        <v>0</v>
      </c>
      <c r="D11">
        <v>30</v>
      </c>
      <c r="E11">
        <v>19</v>
      </c>
      <c r="F11">
        <v>72</v>
      </c>
      <c r="I11">
        <v>10</v>
      </c>
      <c r="J11">
        <v>-0.88640525999999997</v>
      </c>
      <c r="K11">
        <v>-0.63513520400000001</v>
      </c>
      <c r="L11">
        <v>-1.586321476</v>
      </c>
      <c r="M11">
        <v>0.84631002399999999</v>
      </c>
    </row>
    <row r="12" spans="1:14" x14ac:dyDescent="0.3">
      <c r="A12">
        <v>11</v>
      </c>
      <c r="B12" t="s">
        <v>7</v>
      </c>
      <c r="C12">
        <v>1</v>
      </c>
      <c r="D12">
        <v>67</v>
      </c>
      <c r="E12">
        <v>19</v>
      </c>
      <c r="F12">
        <v>14</v>
      </c>
      <c r="I12">
        <v>11</v>
      </c>
      <c r="J12">
        <v>1.12815215</v>
      </c>
      <c r="K12">
        <v>2.0202323139999998</v>
      </c>
      <c r="L12">
        <v>-1.586321476</v>
      </c>
      <c r="M12">
        <v>-1.4053404979999999</v>
      </c>
    </row>
    <row r="13" spans="1:14" x14ac:dyDescent="0.3">
      <c r="A13">
        <v>12</v>
      </c>
      <c r="B13" t="s">
        <v>8</v>
      </c>
      <c r="C13">
        <v>0</v>
      </c>
      <c r="D13">
        <v>35</v>
      </c>
      <c r="E13">
        <v>19</v>
      </c>
      <c r="F13">
        <v>99</v>
      </c>
      <c r="I13">
        <v>12</v>
      </c>
      <c r="J13">
        <v>-0.88640525999999997</v>
      </c>
      <c r="K13">
        <v>-0.27630175499999998</v>
      </c>
      <c r="L13">
        <v>-1.586321476</v>
      </c>
      <c r="M13">
        <v>1.894492163</v>
      </c>
    </row>
    <row r="14" spans="1:14" x14ac:dyDescent="0.3">
      <c r="A14">
        <v>13</v>
      </c>
      <c r="B14" t="s">
        <v>8</v>
      </c>
      <c r="C14">
        <v>0</v>
      </c>
      <c r="D14">
        <v>58</v>
      </c>
      <c r="E14">
        <v>20</v>
      </c>
      <c r="F14">
        <v>15</v>
      </c>
      <c r="I14">
        <v>13</v>
      </c>
      <c r="J14">
        <v>-0.88640525999999997</v>
      </c>
      <c r="K14">
        <v>1.3743321070000001</v>
      </c>
      <c r="L14">
        <v>-1.5481520470000001</v>
      </c>
      <c r="M14">
        <v>-1.3665189369999999</v>
      </c>
    </row>
    <row r="15" spans="1:14" x14ac:dyDescent="0.3">
      <c r="A15">
        <v>14</v>
      </c>
      <c r="B15" t="s">
        <v>8</v>
      </c>
      <c r="C15">
        <v>0</v>
      </c>
      <c r="D15">
        <v>24</v>
      </c>
      <c r="E15">
        <v>20</v>
      </c>
      <c r="F15">
        <v>77</v>
      </c>
      <c r="I15">
        <v>14</v>
      </c>
      <c r="J15">
        <v>-0.88640525999999997</v>
      </c>
      <c r="K15">
        <v>-1.065735342</v>
      </c>
      <c r="L15">
        <v>-1.5481520470000001</v>
      </c>
      <c r="M15">
        <v>1.040417827</v>
      </c>
    </row>
    <row r="16" spans="1:14" x14ac:dyDescent="0.3">
      <c r="A16">
        <v>15</v>
      </c>
      <c r="B16" t="s">
        <v>7</v>
      </c>
      <c r="C16">
        <v>1</v>
      </c>
      <c r="D16">
        <v>37</v>
      </c>
      <c r="E16">
        <v>20</v>
      </c>
      <c r="F16">
        <v>13</v>
      </c>
      <c r="I16">
        <v>15</v>
      </c>
      <c r="J16">
        <v>1.12815215</v>
      </c>
      <c r="K16">
        <v>-0.13276837599999999</v>
      </c>
      <c r="L16">
        <v>-1.5481520470000001</v>
      </c>
      <c r="M16">
        <v>-1.4441620580000001</v>
      </c>
    </row>
    <row r="17" spans="1:13" x14ac:dyDescent="0.3">
      <c r="A17">
        <v>16</v>
      </c>
      <c r="B17" t="s">
        <v>7</v>
      </c>
      <c r="C17">
        <v>1</v>
      </c>
      <c r="D17">
        <v>22</v>
      </c>
      <c r="E17">
        <v>20</v>
      </c>
      <c r="F17">
        <v>79</v>
      </c>
      <c r="I17">
        <v>16</v>
      </c>
      <c r="J17">
        <v>1.12815215</v>
      </c>
      <c r="K17">
        <v>-1.2092687209999999</v>
      </c>
      <c r="L17">
        <v>-1.5481520470000001</v>
      </c>
      <c r="M17">
        <v>1.1180609480000001</v>
      </c>
    </row>
    <row r="18" spans="1:13" x14ac:dyDescent="0.3">
      <c r="A18">
        <v>17</v>
      </c>
      <c r="B18" t="s">
        <v>8</v>
      </c>
      <c r="C18">
        <v>0</v>
      </c>
      <c r="D18">
        <v>35</v>
      </c>
      <c r="E18">
        <v>21</v>
      </c>
      <c r="F18">
        <v>35</v>
      </c>
      <c r="I18">
        <v>17</v>
      </c>
      <c r="J18">
        <v>-0.88640525999999997</v>
      </c>
      <c r="K18">
        <v>-0.27630175499999998</v>
      </c>
      <c r="L18">
        <v>-1.509982618</v>
      </c>
      <c r="M18">
        <v>-0.59008772300000001</v>
      </c>
    </row>
    <row r="19" spans="1:13" x14ac:dyDescent="0.3">
      <c r="A19">
        <v>18</v>
      </c>
      <c r="B19" t="s">
        <v>7</v>
      </c>
      <c r="C19">
        <v>1</v>
      </c>
      <c r="D19">
        <v>20</v>
      </c>
      <c r="E19">
        <v>21</v>
      </c>
      <c r="F19">
        <v>66</v>
      </c>
      <c r="I19">
        <v>18</v>
      </c>
      <c r="J19">
        <v>1.12815215</v>
      </c>
      <c r="K19">
        <v>-1.3528020999999999</v>
      </c>
      <c r="L19">
        <v>-1.509982618</v>
      </c>
      <c r="M19">
        <v>0.61338065900000005</v>
      </c>
    </row>
    <row r="20" spans="1:13" x14ac:dyDescent="0.3">
      <c r="A20">
        <v>19</v>
      </c>
      <c r="B20" t="s">
        <v>7</v>
      </c>
      <c r="C20">
        <v>1</v>
      </c>
      <c r="D20">
        <v>52</v>
      </c>
      <c r="E20">
        <v>23</v>
      </c>
      <c r="F20">
        <v>29</v>
      </c>
      <c r="I20">
        <v>19</v>
      </c>
      <c r="J20">
        <v>1.12815215</v>
      </c>
      <c r="K20">
        <v>0.943731969</v>
      </c>
      <c r="L20">
        <v>-1.43364376</v>
      </c>
      <c r="M20">
        <v>-0.82301708699999998</v>
      </c>
    </row>
    <row r="21" spans="1:13" x14ac:dyDescent="0.3">
      <c r="A21">
        <v>20</v>
      </c>
      <c r="B21" t="s">
        <v>8</v>
      </c>
      <c r="C21">
        <v>0</v>
      </c>
      <c r="D21">
        <v>35</v>
      </c>
      <c r="E21">
        <v>23</v>
      </c>
      <c r="F21">
        <v>98</v>
      </c>
      <c r="I21">
        <v>20</v>
      </c>
      <c r="J21">
        <v>-0.88640525999999997</v>
      </c>
      <c r="K21">
        <v>-0.27630175499999998</v>
      </c>
      <c r="L21">
        <v>-1.43364376</v>
      </c>
      <c r="M21">
        <v>1.855670602</v>
      </c>
    </row>
    <row r="22" spans="1:13" x14ac:dyDescent="0.3">
      <c r="A22">
        <v>21</v>
      </c>
      <c r="B22" t="s">
        <v>7</v>
      </c>
      <c r="C22">
        <v>1</v>
      </c>
      <c r="D22">
        <v>35</v>
      </c>
      <c r="E22">
        <v>24</v>
      </c>
      <c r="F22">
        <v>35</v>
      </c>
      <c r="I22">
        <v>21</v>
      </c>
      <c r="J22">
        <v>1.12815215</v>
      </c>
      <c r="K22">
        <v>-0.27630175499999998</v>
      </c>
      <c r="L22">
        <v>-1.395474331</v>
      </c>
      <c r="M22">
        <v>-0.59008772300000001</v>
      </c>
    </row>
    <row r="23" spans="1:13" x14ac:dyDescent="0.3">
      <c r="A23">
        <v>22</v>
      </c>
      <c r="B23" t="s">
        <v>7</v>
      </c>
      <c r="C23">
        <v>1</v>
      </c>
      <c r="D23">
        <v>25</v>
      </c>
      <c r="E23">
        <v>24</v>
      </c>
      <c r="F23">
        <v>73</v>
      </c>
      <c r="I23">
        <v>22</v>
      </c>
      <c r="J23">
        <v>1.12815215</v>
      </c>
      <c r="K23">
        <v>-0.99396865199999995</v>
      </c>
      <c r="L23">
        <v>-1.395474331</v>
      </c>
      <c r="M23">
        <v>0.88513158400000003</v>
      </c>
    </row>
    <row r="24" spans="1:13" x14ac:dyDescent="0.3">
      <c r="A24">
        <v>23</v>
      </c>
      <c r="B24" t="s">
        <v>8</v>
      </c>
      <c r="C24">
        <v>0</v>
      </c>
      <c r="D24">
        <v>46</v>
      </c>
      <c r="E24">
        <v>25</v>
      </c>
      <c r="F24">
        <v>5</v>
      </c>
      <c r="I24">
        <v>23</v>
      </c>
      <c r="J24">
        <v>-0.88640525999999997</v>
      </c>
      <c r="K24">
        <v>0.51313183100000004</v>
      </c>
      <c r="L24">
        <v>-1.357304901</v>
      </c>
      <c r="M24">
        <v>-1.754734544</v>
      </c>
    </row>
    <row r="25" spans="1:13" x14ac:dyDescent="0.3">
      <c r="A25">
        <v>24</v>
      </c>
      <c r="B25" t="s">
        <v>7</v>
      </c>
      <c r="C25">
        <v>1</v>
      </c>
      <c r="D25">
        <v>31</v>
      </c>
      <c r="E25">
        <v>25</v>
      </c>
      <c r="F25">
        <v>73</v>
      </c>
      <c r="I25">
        <v>24</v>
      </c>
      <c r="J25">
        <v>1.12815215</v>
      </c>
      <c r="K25">
        <v>-0.56336851399999999</v>
      </c>
      <c r="L25">
        <v>-1.357304901</v>
      </c>
      <c r="M25">
        <v>0.88513158400000003</v>
      </c>
    </row>
    <row r="26" spans="1:13" x14ac:dyDescent="0.3">
      <c r="A26">
        <v>25</v>
      </c>
      <c r="B26" t="s">
        <v>8</v>
      </c>
      <c r="C26">
        <v>0</v>
      </c>
      <c r="D26">
        <v>54</v>
      </c>
      <c r="E26">
        <v>28</v>
      </c>
      <c r="F26">
        <v>14</v>
      </c>
      <c r="I26">
        <v>25</v>
      </c>
      <c r="J26">
        <v>-0.88640525999999997</v>
      </c>
      <c r="K26">
        <v>1.0872653489999999</v>
      </c>
      <c r="L26">
        <v>-1.242796614</v>
      </c>
      <c r="M26">
        <v>-1.4053404979999999</v>
      </c>
    </row>
    <row r="27" spans="1:13" x14ac:dyDescent="0.3">
      <c r="A27">
        <v>26</v>
      </c>
      <c r="B27" t="s">
        <v>7</v>
      </c>
      <c r="C27">
        <v>1</v>
      </c>
      <c r="D27">
        <v>29</v>
      </c>
      <c r="E27">
        <v>28</v>
      </c>
      <c r="F27">
        <v>82</v>
      </c>
      <c r="I27">
        <v>26</v>
      </c>
      <c r="J27">
        <v>1.12815215</v>
      </c>
      <c r="K27">
        <v>-0.70690189299999995</v>
      </c>
      <c r="L27">
        <v>-1.242796614</v>
      </c>
      <c r="M27">
        <v>1.2345256309999999</v>
      </c>
    </row>
    <row r="28" spans="1:13" x14ac:dyDescent="0.3">
      <c r="A28">
        <v>27</v>
      </c>
      <c r="B28" t="s">
        <v>8</v>
      </c>
      <c r="C28">
        <v>0</v>
      </c>
      <c r="D28">
        <v>45</v>
      </c>
      <c r="E28">
        <v>28</v>
      </c>
      <c r="F28">
        <v>32</v>
      </c>
      <c r="I28">
        <v>27</v>
      </c>
      <c r="J28">
        <v>-0.88640525999999997</v>
      </c>
      <c r="K28">
        <v>0.44136514199999999</v>
      </c>
      <c r="L28">
        <v>-1.242796614</v>
      </c>
      <c r="M28">
        <v>-0.70655240500000005</v>
      </c>
    </row>
    <row r="29" spans="1:13" x14ac:dyDescent="0.3">
      <c r="A29">
        <v>28</v>
      </c>
      <c r="B29" t="s">
        <v>7</v>
      </c>
      <c r="C29">
        <v>1</v>
      </c>
      <c r="D29">
        <v>35</v>
      </c>
      <c r="E29">
        <v>28</v>
      </c>
      <c r="F29">
        <v>61</v>
      </c>
      <c r="I29">
        <v>28</v>
      </c>
      <c r="J29">
        <v>1.12815215</v>
      </c>
      <c r="K29">
        <v>-0.27630175499999998</v>
      </c>
      <c r="L29">
        <v>-1.242796614</v>
      </c>
      <c r="M29">
        <v>0.41927285600000003</v>
      </c>
    </row>
    <row r="30" spans="1:13" x14ac:dyDescent="0.3">
      <c r="A30">
        <v>29</v>
      </c>
      <c r="B30" t="s">
        <v>8</v>
      </c>
      <c r="C30">
        <v>0</v>
      </c>
      <c r="D30">
        <v>40</v>
      </c>
      <c r="E30">
        <v>29</v>
      </c>
      <c r="F30">
        <v>31</v>
      </c>
      <c r="I30">
        <v>29</v>
      </c>
      <c r="J30">
        <v>-0.88640525999999997</v>
      </c>
      <c r="K30">
        <v>8.2531693000000003E-2</v>
      </c>
      <c r="L30">
        <v>-1.2046271850000001</v>
      </c>
      <c r="M30">
        <v>-0.74537396600000005</v>
      </c>
    </row>
    <row r="31" spans="1:13" x14ac:dyDescent="0.3">
      <c r="A31">
        <v>30</v>
      </c>
      <c r="B31" t="s">
        <v>8</v>
      </c>
      <c r="C31">
        <v>0</v>
      </c>
      <c r="D31">
        <v>23</v>
      </c>
      <c r="E31">
        <v>29</v>
      </c>
      <c r="F31">
        <v>87</v>
      </c>
      <c r="I31">
        <v>30</v>
      </c>
      <c r="J31">
        <v>-0.88640525999999997</v>
      </c>
      <c r="K31">
        <v>-1.1375020309999999</v>
      </c>
      <c r="L31">
        <v>-1.2046271850000001</v>
      </c>
      <c r="M31">
        <v>1.428633434</v>
      </c>
    </row>
    <row r="32" spans="1:13" x14ac:dyDescent="0.3">
      <c r="A32">
        <v>31</v>
      </c>
      <c r="B32" t="s">
        <v>7</v>
      </c>
      <c r="C32">
        <v>1</v>
      </c>
      <c r="D32">
        <v>60</v>
      </c>
      <c r="E32">
        <v>30</v>
      </c>
      <c r="F32">
        <v>4</v>
      </c>
      <c r="I32">
        <v>31</v>
      </c>
      <c r="J32">
        <v>1.12815215</v>
      </c>
      <c r="K32">
        <v>1.5178654869999999</v>
      </c>
      <c r="L32">
        <v>-1.1664577549999999</v>
      </c>
      <c r="M32">
        <v>-1.793556105</v>
      </c>
    </row>
    <row r="33" spans="1:13" x14ac:dyDescent="0.3">
      <c r="A33">
        <v>32</v>
      </c>
      <c r="B33" t="s">
        <v>8</v>
      </c>
      <c r="C33">
        <v>0</v>
      </c>
      <c r="D33">
        <v>21</v>
      </c>
      <c r="E33">
        <v>30</v>
      </c>
      <c r="F33">
        <v>73</v>
      </c>
      <c r="I33">
        <v>32</v>
      </c>
      <c r="J33">
        <v>-0.88640525999999997</v>
      </c>
      <c r="K33">
        <v>-1.281035411</v>
      </c>
      <c r="L33">
        <v>-1.1664577549999999</v>
      </c>
      <c r="M33">
        <v>0.88513158400000003</v>
      </c>
    </row>
    <row r="34" spans="1:13" x14ac:dyDescent="0.3">
      <c r="A34">
        <v>33</v>
      </c>
      <c r="B34" t="s">
        <v>7</v>
      </c>
      <c r="C34">
        <v>1</v>
      </c>
      <c r="D34">
        <v>53</v>
      </c>
      <c r="E34">
        <v>33</v>
      </c>
      <c r="F34">
        <v>4</v>
      </c>
      <c r="I34">
        <v>33</v>
      </c>
      <c r="J34">
        <v>1.12815215</v>
      </c>
      <c r="K34">
        <v>1.0154986589999999</v>
      </c>
      <c r="L34">
        <v>-1.0519494680000001</v>
      </c>
      <c r="M34">
        <v>-1.793556105</v>
      </c>
    </row>
    <row r="35" spans="1:13" x14ac:dyDescent="0.3">
      <c r="A35">
        <v>34</v>
      </c>
      <c r="B35" t="s">
        <v>7</v>
      </c>
      <c r="C35">
        <v>1</v>
      </c>
      <c r="D35">
        <v>18</v>
      </c>
      <c r="E35">
        <v>33</v>
      </c>
      <c r="F35">
        <v>92</v>
      </c>
      <c r="I35">
        <v>34</v>
      </c>
      <c r="J35">
        <v>1.12815215</v>
      </c>
      <c r="K35">
        <v>-1.4963354799999999</v>
      </c>
      <c r="L35">
        <v>-1.0519494680000001</v>
      </c>
      <c r="M35">
        <v>1.6227412379999999</v>
      </c>
    </row>
    <row r="36" spans="1:13" x14ac:dyDescent="0.3">
      <c r="A36">
        <v>35</v>
      </c>
      <c r="B36" t="s">
        <v>8</v>
      </c>
      <c r="C36">
        <v>0</v>
      </c>
      <c r="D36">
        <v>49</v>
      </c>
      <c r="E36">
        <v>33</v>
      </c>
      <c r="F36">
        <v>14</v>
      </c>
      <c r="I36">
        <v>35</v>
      </c>
      <c r="J36">
        <v>-0.88640525999999997</v>
      </c>
      <c r="K36">
        <v>0.72843190000000002</v>
      </c>
      <c r="L36">
        <v>-1.0519494680000001</v>
      </c>
      <c r="M36">
        <v>-1.4053404979999999</v>
      </c>
    </row>
    <row r="37" spans="1:13" x14ac:dyDescent="0.3">
      <c r="A37">
        <v>36</v>
      </c>
      <c r="B37" t="s">
        <v>8</v>
      </c>
      <c r="C37">
        <v>0</v>
      </c>
      <c r="D37">
        <v>21</v>
      </c>
      <c r="E37">
        <v>33</v>
      </c>
      <c r="F37">
        <v>81</v>
      </c>
      <c r="I37">
        <v>36</v>
      </c>
      <c r="J37">
        <v>-0.88640525999999997</v>
      </c>
      <c r="K37">
        <v>-1.281035411</v>
      </c>
      <c r="L37">
        <v>-1.0519494680000001</v>
      </c>
      <c r="M37">
        <v>1.1957040699999999</v>
      </c>
    </row>
    <row r="38" spans="1:13" x14ac:dyDescent="0.3">
      <c r="A38">
        <v>37</v>
      </c>
      <c r="B38" t="s">
        <v>8</v>
      </c>
      <c r="C38">
        <v>0</v>
      </c>
      <c r="D38">
        <v>42</v>
      </c>
      <c r="E38">
        <v>34</v>
      </c>
      <c r="F38">
        <v>17</v>
      </c>
      <c r="I38">
        <v>37</v>
      </c>
      <c r="J38">
        <v>-0.88640525999999997</v>
      </c>
      <c r="K38">
        <v>0.22606507200000001</v>
      </c>
      <c r="L38">
        <v>-1.013780039</v>
      </c>
      <c r="M38">
        <v>-1.288875816</v>
      </c>
    </row>
    <row r="39" spans="1:13" x14ac:dyDescent="0.3">
      <c r="A39">
        <v>38</v>
      </c>
      <c r="B39" t="s">
        <v>8</v>
      </c>
      <c r="C39">
        <v>0</v>
      </c>
      <c r="D39">
        <v>30</v>
      </c>
      <c r="E39">
        <v>34</v>
      </c>
      <c r="F39">
        <v>73</v>
      </c>
      <c r="I39">
        <v>38</v>
      </c>
      <c r="J39">
        <v>-0.88640525999999997</v>
      </c>
      <c r="K39">
        <v>-0.63513520400000001</v>
      </c>
      <c r="L39">
        <v>-1.013780039</v>
      </c>
      <c r="M39">
        <v>0.88513158400000003</v>
      </c>
    </row>
    <row r="40" spans="1:13" x14ac:dyDescent="0.3">
      <c r="A40">
        <v>39</v>
      </c>
      <c r="B40" t="s">
        <v>8</v>
      </c>
      <c r="C40">
        <v>0</v>
      </c>
      <c r="D40">
        <v>36</v>
      </c>
      <c r="E40">
        <v>37</v>
      </c>
      <c r="F40">
        <v>26</v>
      </c>
      <c r="I40">
        <v>39</v>
      </c>
      <c r="J40">
        <v>-0.88640525999999997</v>
      </c>
      <c r="K40">
        <v>-0.20453506599999999</v>
      </c>
      <c r="L40">
        <v>-0.89927175100000001</v>
      </c>
      <c r="M40">
        <v>-0.93948176900000002</v>
      </c>
    </row>
    <row r="41" spans="1:13" x14ac:dyDescent="0.3">
      <c r="A41">
        <v>40</v>
      </c>
      <c r="B41" t="s">
        <v>8</v>
      </c>
      <c r="C41">
        <v>0</v>
      </c>
      <c r="D41">
        <v>20</v>
      </c>
      <c r="E41">
        <v>37</v>
      </c>
      <c r="F41">
        <v>75</v>
      </c>
      <c r="I41">
        <v>40</v>
      </c>
      <c r="J41">
        <v>-0.88640525999999997</v>
      </c>
      <c r="K41">
        <v>-1.3528020999999999</v>
      </c>
      <c r="L41">
        <v>-0.89927175100000001</v>
      </c>
      <c r="M41">
        <v>0.96277470600000004</v>
      </c>
    </row>
    <row r="42" spans="1:13" x14ac:dyDescent="0.3">
      <c r="A42">
        <v>41</v>
      </c>
      <c r="B42" t="s">
        <v>8</v>
      </c>
      <c r="C42">
        <v>0</v>
      </c>
      <c r="D42">
        <v>65</v>
      </c>
      <c r="E42">
        <v>38</v>
      </c>
      <c r="F42">
        <v>35</v>
      </c>
      <c r="I42">
        <v>41</v>
      </c>
      <c r="J42">
        <v>-0.88640525999999997</v>
      </c>
      <c r="K42">
        <v>1.8766989350000001</v>
      </c>
      <c r="L42">
        <v>-0.86110232200000003</v>
      </c>
      <c r="M42">
        <v>-0.59008772300000001</v>
      </c>
    </row>
    <row r="43" spans="1:13" x14ac:dyDescent="0.3">
      <c r="A43">
        <v>42</v>
      </c>
      <c r="B43" t="s">
        <v>7</v>
      </c>
      <c r="C43">
        <v>1</v>
      </c>
      <c r="D43">
        <v>24</v>
      </c>
      <c r="E43">
        <v>38</v>
      </c>
      <c r="F43">
        <v>92</v>
      </c>
      <c r="I43">
        <v>42</v>
      </c>
      <c r="J43">
        <v>1.12815215</v>
      </c>
      <c r="K43">
        <v>-1.065735342</v>
      </c>
      <c r="L43">
        <v>-0.86110232200000003</v>
      </c>
      <c r="M43">
        <v>1.6227412379999999</v>
      </c>
    </row>
    <row r="44" spans="1:13" x14ac:dyDescent="0.3">
      <c r="A44">
        <v>43</v>
      </c>
      <c r="B44" t="s">
        <v>7</v>
      </c>
      <c r="C44">
        <v>1</v>
      </c>
      <c r="D44">
        <v>48</v>
      </c>
      <c r="E44">
        <v>39</v>
      </c>
      <c r="F44">
        <v>36</v>
      </c>
      <c r="I44">
        <v>43</v>
      </c>
      <c r="J44">
        <v>1.12815215</v>
      </c>
      <c r="K44">
        <v>0.65666521099999997</v>
      </c>
      <c r="L44">
        <v>-0.82293289300000005</v>
      </c>
      <c r="M44">
        <v>-0.551266162</v>
      </c>
    </row>
    <row r="45" spans="1:13" x14ac:dyDescent="0.3">
      <c r="A45">
        <v>44</v>
      </c>
      <c r="B45" t="s">
        <v>8</v>
      </c>
      <c r="C45">
        <v>0</v>
      </c>
      <c r="D45">
        <v>31</v>
      </c>
      <c r="E45">
        <v>39</v>
      </c>
      <c r="F45">
        <v>61</v>
      </c>
      <c r="I45">
        <v>44</v>
      </c>
      <c r="J45">
        <v>-0.88640525999999997</v>
      </c>
      <c r="K45">
        <v>-0.56336851399999999</v>
      </c>
      <c r="L45">
        <v>-0.82293289300000005</v>
      </c>
      <c r="M45">
        <v>0.41927285600000003</v>
      </c>
    </row>
    <row r="46" spans="1:13" x14ac:dyDescent="0.3">
      <c r="A46">
        <v>45</v>
      </c>
      <c r="B46" t="s">
        <v>8</v>
      </c>
      <c r="C46">
        <v>0</v>
      </c>
      <c r="D46">
        <v>49</v>
      </c>
      <c r="E46">
        <v>39</v>
      </c>
      <c r="F46">
        <v>28</v>
      </c>
      <c r="I46">
        <v>45</v>
      </c>
      <c r="J46">
        <v>-0.88640525999999997</v>
      </c>
      <c r="K46">
        <v>0.72843190000000002</v>
      </c>
      <c r="L46">
        <v>-0.82293289300000005</v>
      </c>
      <c r="M46">
        <v>-0.86183864799999998</v>
      </c>
    </row>
    <row r="47" spans="1:13" x14ac:dyDescent="0.3">
      <c r="A47">
        <v>46</v>
      </c>
      <c r="B47" t="s">
        <v>8</v>
      </c>
      <c r="C47">
        <v>0</v>
      </c>
      <c r="D47">
        <v>24</v>
      </c>
      <c r="E47">
        <v>39</v>
      </c>
      <c r="F47">
        <v>65</v>
      </c>
      <c r="I47">
        <v>46</v>
      </c>
      <c r="J47">
        <v>-0.88640525999999997</v>
      </c>
      <c r="K47">
        <v>-1.065735342</v>
      </c>
      <c r="L47">
        <v>-0.82293289300000005</v>
      </c>
      <c r="M47">
        <v>0.57455909900000002</v>
      </c>
    </row>
    <row r="48" spans="1:13" x14ac:dyDescent="0.3">
      <c r="A48">
        <v>47</v>
      </c>
      <c r="B48" t="s">
        <v>8</v>
      </c>
      <c r="C48">
        <v>0</v>
      </c>
      <c r="D48">
        <v>50</v>
      </c>
      <c r="E48">
        <v>40</v>
      </c>
      <c r="F48">
        <v>55</v>
      </c>
      <c r="I48">
        <v>47</v>
      </c>
      <c r="J48">
        <v>-0.88640525999999997</v>
      </c>
      <c r="K48">
        <v>0.80019859000000004</v>
      </c>
      <c r="L48">
        <v>-0.78476346399999997</v>
      </c>
      <c r="M48">
        <v>0.186343491</v>
      </c>
    </row>
    <row r="49" spans="1:13" x14ac:dyDescent="0.3">
      <c r="A49">
        <v>48</v>
      </c>
      <c r="B49" t="s">
        <v>8</v>
      </c>
      <c r="C49">
        <v>0</v>
      </c>
      <c r="D49">
        <v>27</v>
      </c>
      <c r="E49">
        <v>40</v>
      </c>
      <c r="F49">
        <v>47</v>
      </c>
      <c r="I49">
        <v>48</v>
      </c>
      <c r="J49">
        <v>-0.88640525999999997</v>
      </c>
      <c r="K49">
        <v>-0.85043527299999999</v>
      </c>
      <c r="L49">
        <v>-0.78476346399999997</v>
      </c>
      <c r="M49">
        <v>-0.124228994</v>
      </c>
    </row>
    <row r="50" spans="1:13" x14ac:dyDescent="0.3">
      <c r="A50">
        <v>49</v>
      </c>
      <c r="B50" t="s">
        <v>8</v>
      </c>
      <c r="C50">
        <v>0</v>
      </c>
      <c r="D50">
        <v>29</v>
      </c>
      <c r="E50">
        <v>40</v>
      </c>
      <c r="F50">
        <v>42</v>
      </c>
      <c r="I50">
        <v>49</v>
      </c>
      <c r="J50">
        <v>-0.88640525999999997</v>
      </c>
      <c r="K50">
        <v>-0.70690189299999995</v>
      </c>
      <c r="L50">
        <v>-0.78476346399999997</v>
      </c>
      <c r="M50">
        <v>-0.31833679799999998</v>
      </c>
    </row>
    <row r="51" spans="1:13" x14ac:dyDescent="0.3">
      <c r="A51">
        <v>50</v>
      </c>
      <c r="B51" t="s">
        <v>8</v>
      </c>
      <c r="C51">
        <v>0</v>
      </c>
      <c r="D51">
        <v>31</v>
      </c>
      <c r="E51">
        <v>40</v>
      </c>
      <c r="F51">
        <v>42</v>
      </c>
      <c r="I51">
        <v>50</v>
      </c>
      <c r="J51">
        <v>-0.88640525999999997</v>
      </c>
      <c r="K51">
        <v>-0.56336851399999999</v>
      </c>
      <c r="L51">
        <v>-0.78476346399999997</v>
      </c>
      <c r="M51">
        <v>-0.31833679799999998</v>
      </c>
    </row>
    <row r="52" spans="1:13" x14ac:dyDescent="0.3">
      <c r="A52">
        <v>51</v>
      </c>
      <c r="B52" t="s">
        <v>8</v>
      </c>
      <c r="C52">
        <v>0</v>
      </c>
      <c r="D52">
        <v>49</v>
      </c>
      <c r="E52">
        <v>42</v>
      </c>
      <c r="F52">
        <v>52</v>
      </c>
      <c r="I52">
        <v>51</v>
      </c>
      <c r="J52">
        <v>-0.88640525999999997</v>
      </c>
      <c r="K52">
        <v>0.72843190000000002</v>
      </c>
      <c r="L52">
        <v>-0.70842460500000004</v>
      </c>
      <c r="M52">
        <v>6.9878809E-2</v>
      </c>
    </row>
    <row r="53" spans="1:13" x14ac:dyDescent="0.3">
      <c r="A53">
        <v>52</v>
      </c>
      <c r="B53" t="s">
        <v>7</v>
      </c>
      <c r="C53">
        <v>1</v>
      </c>
      <c r="D53">
        <v>33</v>
      </c>
      <c r="E53">
        <v>42</v>
      </c>
      <c r="F53">
        <v>60</v>
      </c>
      <c r="I53">
        <v>52</v>
      </c>
      <c r="J53">
        <v>1.12815215</v>
      </c>
      <c r="K53">
        <v>-0.41983513500000003</v>
      </c>
      <c r="L53">
        <v>-0.70842460500000004</v>
      </c>
      <c r="M53">
        <v>0.38045129500000002</v>
      </c>
    </row>
    <row r="54" spans="1:13" x14ac:dyDescent="0.3">
      <c r="A54">
        <v>53</v>
      </c>
      <c r="B54" t="s">
        <v>8</v>
      </c>
      <c r="C54">
        <v>0</v>
      </c>
      <c r="D54">
        <v>31</v>
      </c>
      <c r="E54">
        <v>43</v>
      </c>
      <c r="F54">
        <v>54</v>
      </c>
      <c r="I54">
        <v>53</v>
      </c>
      <c r="J54">
        <v>-0.88640525999999997</v>
      </c>
      <c r="K54">
        <v>-0.56336851399999999</v>
      </c>
      <c r="L54">
        <v>-0.67025517599999995</v>
      </c>
      <c r="M54">
        <v>0.147521931</v>
      </c>
    </row>
    <row r="55" spans="1:13" x14ac:dyDescent="0.3">
      <c r="A55">
        <v>54</v>
      </c>
      <c r="B55" t="s">
        <v>7</v>
      </c>
      <c r="C55">
        <v>1</v>
      </c>
      <c r="D55">
        <v>59</v>
      </c>
      <c r="E55">
        <v>43</v>
      </c>
      <c r="F55">
        <v>60</v>
      </c>
      <c r="I55">
        <v>54</v>
      </c>
      <c r="J55">
        <v>1.12815215</v>
      </c>
      <c r="K55">
        <v>1.4460987970000001</v>
      </c>
      <c r="L55">
        <v>-0.67025517599999995</v>
      </c>
      <c r="M55">
        <v>0.38045129500000002</v>
      </c>
    </row>
    <row r="56" spans="1:13" x14ac:dyDescent="0.3">
      <c r="A56">
        <v>55</v>
      </c>
      <c r="B56" t="s">
        <v>8</v>
      </c>
      <c r="C56">
        <v>0</v>
      </c>
      <c r="D56">
        <v>50</v>
      </c>
      <c r="E56">
        <v>43</v>
      </c>
      <c r="F56">
        <v>45</v>
      </c>
      <c r="I56">
        <v>55</v>
      </c>
      <c r="J56">
        <v>-0.88640525999999997</v>
      </c>
      <c r="K56">
        <v>0.80019859000000004</v>
      </c>
      <c r="L56">
        <v>-0.67025517599999995</v>
      </c>
      <c r="M56">
        <v>-0.20187211599999999</v>
      </c>
    </row>
    <row r="57" spans="1:13" x14ac:dyDescent="0.3">
      <c r="A57">
        <v>56</v>
      </c>
      <c r="B57" t="s">
        <v>7</v>
      </c>
      <c r="C57">
        <v>1</v>
      </c>
      <c r="D57">
        <v>47</v>
      </c>
      <c r="E57">
        <v>43</v>
      </c>
      <c r="F57">
        <v>41</v>
      </c>
      <c r="I57">
        <v>56</v>
      </c>
      <c r="J57">
        <v>1.12815215</v>
      </c>
      <c r="K57">
        <v>0.58489852099999995</v>
      </c>
      <c r="L57">
        <v>-0.67025517599999995</v>
      </c>
      <c r="M57">
        <v>-0.35715835899999998</v>
      </c>
    </row>
    <row r="58" spans="1:13" x14ac:dyDescent="0.3">
      <c r="A58">
        <v>57</v>
      </c>
      <c r="B58" t="s">
        <v>8</v>
      </c>
      <c r="C58">
        <v>0</v>
      </c>
      <c r="D58">
        <v>51</v>
      </c>
      <c r="E58">
        <v>44</v>
      </c>
      <c r="F58">
        <v>50</v>
      </c>
      <c r="I58">
        <v>57</v>
      </c>
      <c r="J58">
        <v>-0.88640525999999997</v>
      </c>
      <c r="K58">
        <v>0.87196527999999995</v>
      </c>
      <c r="L58">
        <v>-0.63208574699999998</v>
      </c>
      <c r="M58">
        <v>-7.7643119999999998E-3</v>
      </c>
    </row>
    <row r="59" spans="1:13" x14ac:dyDescent="0.3">
      <c r="A59">
        <v>58</v>
      </c>
      <c r="B59" t="s">
        <v>7</v>
      </c>
      <c r="C59">
        <v>1</v>
      </c>
      <c r="D59">
        <v>69</v>
      </c>
      <c r="E59">
        <v>44</v>
      </c>
      <c r="F59">
        <v>46</v>
      </c>
      <c r="I59">
        <v>58</v>
      </c>
      <c r="J59">
        <v>1.12815215</v>
      </c>
      <c r="K59">
        <v>2.1637656939999999</v>
      </c>
      <c r="L59">
        <v>-0.63208574699999998</v>
      </c>
      <c r="M59">
        <v>-0.16305055500000001</v>
      </c>
    </row>
    <row r="60" spans="1:13" x14ac:dyDescent="0.3">
      <c r="A60">
        <v>59</v>
      </c>
      <c r="B60" t="s">
        <v>8</v>
      </c>
      <c r="C60">
        <v>0</v>
      </c>
      <c r="D60">
        <v>27</v>
      </c>
      <c r="E60">
        <v>46</v>
      </c>
      <c r="F60">
        <v>51</v>
      </c>
      <c r="I60">
        <v>59</v>
      </c>
      <c r="J60">
        <v>-0.88640525999999997</v>
      </c>
      <c r="K60">
        <v>-0.85043527299999999</v>
      </c>
      <c r="L60">
        <v>-0.55574688900000002</v>
      </c>
      <c r="M60">
        <v>3.1057248999999999E-2</v>
      </c>
    </row>
    <row r="61" spans="1:13" x14ac:dyDescent="0.3">
      <c r="A61">
        <v>60</v>
      </c>
      <c r="B61" t="s">
        <v>7</v>
      </c>
      <c r="C61">
        <v>1</v>
      </c>
      <c r="D61">
        <v>53</v>
      </c>
      <c r="E61">
        <v>46</v>
      </c>
      <c r="F61">
        <v>46</v>
      </c>
      <c r="I61">
        <v>60</v>
      </c>
      <c r="J61">
        <v>1.12815215</v>
      </c>
      <c r="K61">
        <v>1.0154986589999999</v>
      </c>
      <c r="L61">
        <v>-0.55574688900000002</v>
      </c>
      <c r="M61">
        <v>-0.16305055500000001</v>
      </c>
    </row>
    <row r="62" spans="1:13" x14ac:dyDescent="0.3">
      <c r="A62">
        <v>61</v>
      </c>
      <c r="B62" t="s">
        <v>7</v>
      </c>
      <c r="C62">
        <v>1</v>
      </c>
      <c r="D62">
        <v>70</v>
      </c>
      <c r="E62">
        <v>46</v>
      </c>
      <c r="F62">
        <v>56</v>
      </c>
      <c r="I62">
        <v>61</v>
      </c>
      <c r="J62">
        <v>1.12815215</v>
      </c>
      <c r="K62">
        <v>2.2355323829999998</v>
      </c>
      <c r="L62">
        <v>-0.55574688900000002</v>
      </c>
      <c r="M62">
        <v>0.225165052</v>
      </c>
    </row>
    <row r="63" spans="1:13" x14ac:dyDescent="0.3">
      <c r="A63">
        <v>62</v>
      </c>
      <c r="B63" t="s">
        <v>7</v>
      </c>
      <c r="C63">
        <v>1</v>
      </c>
      <c r="D63">
        <v>19</v>
      </c>
      <c r="E63">
        <v>46</v>
      </c>
      <c r="F63">
        <v>55</v>
      </c>
      <c r="I63">
        <v>62</v>
      </c>
      <c r="J63">
        <v>1.12815215</v>
      </c>
      <c r="K63">
        <v>-1.4245687899999999</v>
      </c>
      <c r="L63">
        <v>-0.55574688900000002</v>
      </c>
      <c r="M63">
        <v>0.186343491</v>
      </c>
    </row>
    <row r="64" spans="1:13" x14ac:dyDescent="0.3">
      <c r="A64">
        <v>63</v>
      </c>
      <c r="B64" t="s">
        <v>8</v>
      </c>
      <c r="C64">
        <v>0</v>
      </c>
      <c r="D64">
        <v>67</v>
      </c>
      <c r="E64">
        <v>47</v>
      </c>
      <c r="F64">
        <v>52</v>
      </c>
      <c r="I64">
        <v>63</v>
      </c>
      <c r="J64">
        <v>-0.88640525999999997</v>
      </c>
      <c r="K64">
        <v>2.0202323139999998</v>
      </c>
      <c r="L64">
        <v>-0.51757746000000004</v>
      </c>
      <c r="M64">
        <v>6.9878809E-2</v>
      </c>
    </row>
    <row r="65" spans="1:13" x14ac:dyDescent="0.3">
      <c r="A65">
        <v>64</v>
      </c>
      <c r="B65" t="s">
        <v>8</v>
      </c>
      <c r="C65">
        <v>0</v>
      </c>
      <c r="D65">
        <v>54</v>
      </c>
      <c r="E65">
        <v>47</v>
      </c>
      <c r="F65">
        <v>59</v>
      </c>
      <c r="I65">
        <v>64</v>
      </c>
      <c r="J65">
        <v>-0.88640525999999997</v>
      </c>
      <c r="K65">
        <v>1.0872653489999999</v>
      </c>
      <c r="L65">
        <v>-0.51757746000000004</v>
      </c>
      <c r="M65">
        <v>0.34162973400000002</v>
      </c>
    </row>
    <row r="66" spans="1:13" x14ac:dyDescent="0.3">
      <c r="A66">
        <v>65</v>
      </c>
      <c r="B66" t="s">
        <v>7</v>
      </c>
      <c r="C66">
        <v>1</v>
      </c>
      <c r="D66">
        <v>63</v>
      </c>
      <c r="E66">
        <v>48</v>
      </c>
      <c r="F66">
        <v>51</v>
      </c>
      <c r="I66">
        <v>65</v>
      </c>
      <c r="J66">
        <v>1.12815215</v>
      </c>
      <c r="K66">
        <v>1.7331655560000001</v>
      </c>
      <c r="L66">
        <v>-0.47940802999999999</v>
      </c>
      <c r="M66">
        <v>3.1057248999999999E-2</v>
      </c>
    </row>
    <row r="67" spans="1:13" x14ac:dyDescent="0.3">
      <c r="A67">
        <v>66</v>
      </c>
      <c r="B67" t="s">
        <v>7</v>
      </c>
      <c r="C67">
        <v>1</v>
      </c>
      <c r="D67">
        <v>18</v>
      </c>
      <c r="E67">
        <v>48</v>
      </c>
      <c r="F67">
        <v>59</v>
      </c>
      <c r="I67">
        <v>66</v>
      </c>
      <c r="J67">
        <v>1.12815215</v>
      </c>
      <c r="K67">
        <v>-1.4963354799999999</v>
      </c>
      <c r="L67">
        <v>-0.47940802999999999</v>
      </c>
      <c r="M67">
        <v>0.34162973400000002</v>
      </c>
    </row>
    <row r="68" spans="1:13" x14ac:dyDescent="0.3">
      <c r="A68">
        <v>67</v>
      </c>
      <c r="B68" t="s">
        <v>8</v>
      </c>
      <c r="C68">
        <v>0</v>
      </c>
      <c r="D68">
        <v>43</v>
      </c>
      <c r="E68">
        <v>48</v>
      </c>
      <c r="F68">
        <v>50</v>
      </c>
      <c r="I68">
        <v>67</v>
      </c>
      <c r="J68">
        <v>-0.88640525999999997</v>
      </c>
      <c r="K68">
        <v>0.297831762</v>
      </c>
      <c r="L68">
        <v>-0.47940802999999999</v>
      </c>
      <c r="M68">
        <v>-7.7643119999999998E-3</v>
      </c>
    </row>
    <row r="69" spans="1:13" x14ac:dyDescent="0.3">
      <c r="A69">
        <v>68</v>
      </c>
      <c r="B69" t="s">
        <v>8</v>
      </c>
      <c r="C69">
        <v>0</v>
      </c>
      <c r="D69">
        <v>68</v>
      </c>
      <c r="E69">
        <v>48</v>
      </c>
      <c r="F69">
        <v>48</v>
      </c>
      <c r="I69">
        <v>68</v>
      </c>
      <c r="J69">
        <v>-0.88640525999999997</v>
      </c>
      <c r="K69">
        <v>2.0919990039999998</v>
      </c>
      <c r="L69">
        <v>-0.47940802999999999</v>
      </c>
      <c r="M69">
        <v>-8.5407434000000004E-2</v>
      </c>
    </row>
    <row r="70" spans="1:13" x14ac:dyDescent="0.3">
      <c r="A70">
        <v>69</v>
      </c>
      <c r="B70" t="s">
        <v>7</v>
      </c>
      <c r="C70">
        <v>1</v>
      </c>
      <c r="D70">
        <v>19</v>
      </c>
      <c r="E70">
        <v>48</v>
      </c>
      <c r="F70">
        <v>59</v>
      </c>
      <c r="I70">
        <v>69</v>
      </c>
      <c r="J70">
        <v>1.12815215</v>
      </c>
      <c r="K70">
        <v>-1.4245687899999999</v>
      </c>
      <c r="L70">
        <v>-0.47940802999999999</v>
      </c>
      <c r="M70">
        <v>0.34162973400000002</v>
      </c>
    </row>
    <row r="71" spans="1:13" x14ac:dyDescent="0.3">
      <c r="A71">
        <v>70</v>
      </c>
      <c r="B71" t="s">
        <v>8</v>
      </c>
      <c r="C71">
        <v>0</v>
      </c>
      <c r="D71">
        <v>32</v>
      </c>
      <c r="E71">
        <v>48</v>
      </c>
      <c r="F71">
        <v>47</v>
      </c>
      <c r="I71">
        <v>70</v>
      </c>
      <c r="J71">
        <v>-0.88640525999999997</v>
      </c>
      <c r="K71">
        <v>-0.49160182400000002</v>
      </c>
      <c r="L71">
        <v>-0.47940802999999999</v>
      </c>
      <c r="M71">
        <v>-0.124228994</v>
      </c>
    </row>
    <row r="72" spans="1:13" x14ac:dyDescent="0.3">
      <c r="A72">
        <v>71</v>
      </c>
      <c r="B72" t="s">
        <v>7</v>
      </c>
      <c r="C72">
        <v>1</v>
      </c>
      <c r="D72">
        <v>70</v>
      </c>
      <c r="E72">
        <v>49</v>
      </c>
      <c r="F72">
        <v>55</v>
      </c>
      <c r="I72">
        <v>71</v>
      </c>
      <c r="J72">
        <v>1.12815215</v>
      </c>
      <c r="K72">
        <v>2.2355323829999998</v>
      </c>
      <c r="L72">
        <v>-0.44123860100000001</v>
      </c>
      <c r="M72">
        <v>0.186343491</v>
      </c>
    </row>
    <row r="73" spans="1:13" x14ac:dyDescent="0.3">
      <c r="A73">
        <v>72</v>
      </c>
      <c r="B73" t="s">
        <v>8</v>
      </c>
      <c r="C73">
        <v>0</v>
      </c>
      <c r="D73">
        <v>47</v>
      </c>
      <c r="E73">
        <v>49</v>
      </c>
      <c r="F73">
        <v>42</v>
      </c>
      <c r="I73">
        <v>72</v>
      </c>
      <c r="J73">
        <v>-0.88640525999999997</v>
      </c>
      <c r="K73">
        <v>0.58489852099999995</v>
      </c>
      <c r="L73">
        <v>-0.44123860100000001</v>
      </c>
      <c r="M73">
        <v>-0.31833679799999998</v>
      </c>
    </row>
    <row r="74" spans="1:13" x14ac:dyDescent="0.3">
      <c r="A74">
        <v>73</v>
      </c>
      <c r="B74" t="s">
        <v>8</v>
      </c>
      <c r="C74">
        <v>0</v>
      </c>
      <c r="D74">
        <v>60</v>
      </c>
      <c r="E74">
        <v>50</v>
      </c>
      <c r="F74">
        <v>49</v>
      </c>
      <c r="I74">
        <v>73</v>
      </c>
      <c r="J74">
        <v>-0.88640525999999997</v>
      </c>
      <c r="K74">
        <v>1.5178654869999999</v>
      </c>
      <c r="L74">
        <v>-0.40306917199999998</v>
      </c>
      <c r="M74">
        <v>-4.6585873E-2</v>
      </c>
    </row>
    <row r="75" spans="1:13" x14ac:dyDescent="0.3">
      <c r="A75">
        <v>74</v>
      </c>
      <c r="B75" t="s">
        <v>8</v>
      </c>
      <c r="C75">
        <v>0</v>
      </c>
      <c r="D75">
        <v>60</v>
      </c>
      <c r="E75">
        <v>50</v>
      </c>
      <c r="F75">
        <v>56</v>
      </c>
      <c r="I75">
        <v>74</v>
      </c>
      <c r="J75">
        <v>-0.88640525999999997</v>
      </c>
      <c r="K75">
        <v>1.5178654869999999</v>
      </c>
      <c r="L75">
        <v>-0.40306917199999998</v>
      </c>
      <c r="M75">
        <v>0.225165052</v>
      </c>
    </row>
    <row r="76" spans="1:13" x14ac:dyDescent="0.3">
      <c r="A76">
        <v>75</v>
      </c>
      <c r="B76" t="s">
        <v>7</v>
      </c>
      <c r="C76">
        <v>1</v>
      </c>
      <c r="D76">
        <v>59</v>
      </c>
      <c r="E76">
        <v>54</v>
      </c>
      <c r="F76">
        <v>47</v>
      </c>
      <c r="I76">
        <v>75</v>
      </c>
      <c r="J76">
        <v>1.12815215</v>
      </c>
      <c r="K76">
        <v>1.4460987970000001</v>
      </c>
      <c r="L76">
        <v>-0.25039145499999999</v>
      </c>
      <c r="M76">
        <v>-0.124228994</v>
      </c>
    </row>
    <row r="77" spans="1:13" x14ac:dyDescent="0.3">
      <c r="A77">
        <v>76</v>
      </c>
      <c r="B77" t="s">
        <v>7</v>
      </c>
      <c r="C77">
        <v>1</v>
      </c>
      <c r="D77">
        <v>26</v>
      </c>
      <c r="E77">
        <v>54</v>
      </c>
      <c r="F77">
        <v>54</v>
      </c>
      <c r="I77">
        <v>76</v>
      </c>
      <c r="J77">
        <v>1.12815215</v>
      </c>
      <c r="K77">
        <v>-0.92220196200000004</v>
      </c>
      <c r="L77">
        <v>-0.25039145499999999</v>
      </c>
      <c r="M77">
        <v>0.147521931</v>
      </c>
    </row>
    <row r="78" spans="1:13" x14ac:dyDescent="0.3">
      <c r="A78">
        <v>77</v>
      </c>
      <c r="B78" t="s">
        <v>8</v>
      </c>
      <c r="C78">
        <v>0</v>
      </c>
      <c r="D78">
        <v>45</v>
      </c>
      <c r="E78">
        <v>54</v>
      </c>
      <c r="F78">
        <v>53</v>
      </c>
      <c r="I78">
        <v>77</v>
      </c>
      <c r="J78">
        <v>-0.88640525999999997</v>
      </c>
      <c r="K78">
        <v>0.44136514199999999</v>
      </c>
      <c r="L78">
        <v>-0.25039145499999999</v>
      </c>
      <c r="M78">
        <v>0.10870037</v>
      </c>
    </row>
    <row r="79" spans="1:13" x14ac:dyDescent="0.3">
      <c r="A79">
        <v>78</v>
      </c>
      <c r="B79" t="s">
        <v>7</v>
      </c>
      <c r="C79">
        <v>1</v>
      </c>
      <c r="D79">
        <v>40</v>
      </c>
      <c r="E79">
        <v>54</v>
      </c>
      <c r="F79">
        <v>48</v>
      </c>
      <c r="I79">
        <v>78</v>
      </c>
      <c r="J79">
        <v>1.12815215</v>
      </c>
      <c r="K79">
        <v>8.2531693000000003E-2</v>
      </c>
      <c r="L79">
        <v>-0.25039145499999999</v>
      </c>
      <c r="M79">
        <v>-8.5407434000000004E-2</v>
      </c>
    </row>
    <row r="80" spans="1:13" x14ac:dyDescent="0.3">
      <c r="A80">
        <v>79</v>
      </c>
      <c r="B80" t="s">
        <v>8</v>
      </c>
      <c r="C80">
        <v>0</v>
      </c>
      <c r="D80">
        <v>23</v>
      </c>
      <c r="E80">
        <v>54</v>
      </c>
      <c r="F80">
        <v>52</v>
      </c>
      <c r="I80">
        <v>79</v>
      </c>
      <c r="J80">
        <v>-0.88640525999999997</v>
      </c>
      <c r="K80">
        <v>-1.1375020309999999</v>
      </c>
      <c r="L80">
        <v>-0.25039145499999999</v>
      </c>
      <c r="M80">
        <v>6.9878809E-2</v>
      </c>
    </row>
    <row r="81" spans="1:13" x14ac:dyDescent="0.3">
      <c r="A81">
        <v>80</v>
      </c>
      <c r="B81" t="s">
        <v>8</v>
      </c>
      <c r="C81">
        <v>0</v>
      </c>
      <c r="D81">
        <v>49</v>
      </c>
      <c r="E81">
        <v>54</v>
      </c>
      <c r="F81">
        <v>42</v>
      </c>
      <c r="I81">
        <v>80</v>
      </c>
      <c r="J81">
        <v>-0.88640525999999997</v>
      </c>
      <c r="K81">
        <v>0.72843190000000002</v>
      </c>
      <c r="L81">
        <v>-0.25039145499999999</v>
      </c>
      <c r="M81">
        <v>-0.31833679799999998</v>
      </c>
    </row>
    <row r="82" spans="1:13" x14ac:dyDescent="0.3">
      <c r="A82">
        <v>81</v>
      </c>
      <c r="B82" t="s">
        <v>7</v>
      </c>
      <c r="C82">
        <v>1</v>
      </c>
      <c r="D82">
        <v>57</v>
      </c>
      <c r="E82">
        <v>54</v>
      </c>
      <c r="F82">
        <v>51</v>
      </c>
      <c r="I82">
        <v>81</v>
      </c>
      <c r="J82">
        <v>1.12815215</v>
      </c>
      <c r="K82">
        <v>1.3025654179999999</v>
      </c>
      <c r="L82">
        <v>-0.25039145499999999</v>
      </c>
      <c r="M82">
        <v>3.1057248999999999E-2</v>
      </c>
    </row>
    <row r="83" spans="1:13" x14ac:dyDescent="0.3">
      <c r="A83">
        <v>82</v>
      </c>
      <c r="B83" t="s">
        <v>7</v>
      </c>
      <c r="C83">
        <v>1</v>
      </c>
      <c r="D83">
        <v>38</v>
      </c>
      <c r="E83">
        <v>54</v>
      </c>
      <c r="F83">
        <v>55</v>
      </c>
      <c r="I83">
        <v>82</v>
      </c>
      <c r="J83">
        <v>1.12815215</v>
      </c>
      <c r="K83">
        <v>-6.1001685999999999E-2</v>
      </c>
      <c r="L83">
        <v>-0.25039145499999999</v>
      </c>
      <c r="M83">
        <v>0.186343491</v>
      </c>
    </row>
    <row r="84" spans="1:13" x14ac:dyDescent="0.3">
      <c r="A84">
        <v>83</v>
      </c>
      <c r="B84" t="s">
        <v>7</v>
      </c>
      <c r="C84">
        <v>1</v>
      </c>
      <c r="D84">
        <v>67</v>
      </c>
      <c r="E84">
        <v>54</v>
      </c>
      <c r="F84">
        <v>41</v>
      </c>
      <c r="I84">
        <v>83</v>
      </c>
      <c r="J84">
        <v>1.12815215</v>
      </c>
      <c r="K84">
        <v>2.0202323139999998</v>
      </c>
      <c r="L84">
        <v>-0.25039145499999999</v>
      </c>
      <c r="M84">
        <v>-0.35715835899999998</v>
      </c>
    </row>
    <row r="85" spans="1:13" x14ac:dyDescent="0.3">
      <c r="A85">
        <v>84</v>
      </c>
      <c r="B85" t="s">
        <v>8</v>
      </c>
      <c r="C85">
        <v>0</v>
      </c>
      <c r="D85">
        <v>46</v>
      </c>
      <c r="E85">
        <v>54</v>
      </c>
      <c r="F85">
        <v>44</v>
      </c>
      <c r="I85">
        <v>84</v>
      </c>
      <c r="J85">
        <v>-0.88640525999999997</v>
      </c>
      <c r="K85">
        <v>0.51313183100000004</v>
      </c>
      <c r="L85">
        <v>-0.25039145499999999</v>
      </c>
      <c r="M85">
        <v>-0.240693676</v>
      </c>
    </row>
    <row r="86" spans="1:13" x14ac:dyDescent="0.3">
      <c r="A86">
        <v>85</v>
      </c>
      <c r="B86" t="s">
        <v>8</v>
      </c>
      <c r="C86">
        <v>0</v>
      </c>
      <c r="D86">
        <v>21</v>
      </c>
      <c r="E86">
        <v>54</v>
      </c>
      <c r="F86">
        <v>57</v>
      </c>
      <c r="I86">
        <v>85</v>
      </c>
      <c r="J86">
        <v>-0.88640525999999997</v>
      </c>
      <c r="K86">
        <v>-1.281035411</v>
      </c>
      <c r="L86">
        <v>-0.25039145499999999</v>
      </c>
      <c r="M86">
        <v>0.26398661299999998</v>
      </c>
    </row>
    <row r="87" spans="1:13" x14ac:dyDescent="0.3">
      <c r="A87">
        <v>86</v>
      </c>
      <c r="B87" t="s">
        <v>7</v>
      </c>
      <c r="C87">
        <v>1</v>
      </c>
      <c r="D87">
        <v>48</v>
      </c>
      <c r="E87">
        <v>54</v>
      </c>
      <c r="F87">
        <v>46</v>
      </c>
      <c r="I87">
        <v>86</v>
      </c>
      <c r="J87">
        <v>1.12815215</v>
      </c>
      <c r="K87">
        <v>0.65666521099999997</v>
      </c>
      <c r="L87">
        <v>-0.25039145499999999</v>
      </c>
      <c r="M87">
        <v>-0.16305055500000001</v>
      </c>
    </row>
    <row r="88" spans="1:13" x14ac:dyDescent="0.3">
      <c r="A88">
        <v>87</v>
      </c>
      <c r="B88" t="s">
        <v>8</v>
      </c>
      <c r="C88">
        <v>0</v>
      </c>
      <c r="D88">
        <v>55</v>
      </c>
      <c r="E88">
        <v>57</v>
      </c>
      <c r="F88">
        <v>58</v>
      </c>
      <c r="I88">
        <v>87</v>
      </c>
      <c r="J88">
        <v>-0.88640525999999997</v>
      </c>
      <c r="K88">
        <v>1.1590320380000001</v>
      </c>
      <c r="L88">
        <v>-0.135883168</v>
      </c>
      <c r="M88">
        <v>0.30280817399999999</v>
      </c>
    </row>
    <row r="89" spans="1:13" x14ac:dyDescent="0.3">
      <c r="A89">
        <v>88</v>
      </c>
      <c r="B89" t="s">
        <v>8</v>
      </c>
      <c r="C89">
        <v>0</v>
      </c>
      <c r="D89">
        <v>22</v>
      </c>
      <c r="E89">
        <v>57</v>
      </c>
      <c r="F89">
        <v>55</v>
      </c>
      <c r="I89">
        <v>88</v>
      </c>
      <c r="J89">
        <v>-0.88640525999999997</v>
      </c>
      <c r="K89">
        <v>-1.2092687209999999</v>
      </c>
      <c r="L89">
        <v>-0.135883168</v>
      </c>
      <c r="M89">
        <v>0.186343491</v>
      </c>
    </row>
    <row r="90" spans="1:13" x14ac:dyDescent="0.3">
      <c r="A90">
        <v>89</v>
      </c>
      <c r="B90" t="s">
        <v>8</v>
      </c>
      <c r="C90">
        <v>0</v>
      </c>
      <c r="D90">
        <v>34</v>
      </c>
      <c r="E90">
        <v>58</v>
      </c>
      <c r="F90">
        <v>60</v>
      </c>
      <c r="I90">
        <v>89</v>
      </c>
      <c r="J90">
        <v>-0.88640525999999997</v>
      </c>
      <c r="K90">
        <v>-0.348068445</v>
      </c>
      <c r="L90">
        <v>-9.7713738999999994E-2</v>
      </c>
      <c r="M90">
        <v>0.38045129500000002</v>
      </c>
    </row>
    <row r="91" spans="1:13" x14ac:dyDescent="0.3">
      <c r="A91">
        <v>90</v>
      </c>
      <c r="B91" t="s">
        <v>8</v>
      </c>
      <c r="C91">
        <v>0</v>
      </c>
      <c r="D91">
        <v>50</v>
      </c>
      <c r="E91">
        <v>58</v>
      </c>
      <c r="F91">
        <v>46</v>
      </c>
      <c r="I91">
        <v>90</v>
      </c>
      <c r="J91">
        <v>-0.88640525999999997</v>
      </c>
      <c r="K91">
        <v>0.80019859000000004</v>
      </c>
      <c r="L91">
        <v>-9.7713738999999994E-2</v>
      </c>
      <c r="M91">
        <v>-0.16305055500000001</v>
      </c>
    </row>
    <row r="92" spans="1:13" x14ac:dyDescent="0.3">
      <c r="A92">
        <v>91</v>
      </c>
      <c r="B92" t="s">
        <v>8</v>
      </c>
      <c r="C92">
        <v>0</v>
      </c>
      <c r="D92">
        <v>68</v>
      </c>
      <c r="E92">
        <v>59</v>
      </c>
      <c r="F92">
        <v>55</v>
      </c>
      <c r="I92">
        <v>91</v>
      </c>
      <c r="J92">
        <v>-0.88640525999999997</v>
      </c>
      <c r="K92">
        <v>2.0919990039999998</v>
      </c>
      <c r="L92">
        <v>-5.9544310000000003E-2</v>
      </c>
      <c r="M92">
        <v>0.186343491</v>
      </c>
    </row>
    <row r="93" spans="1:13" x14ac:dyDescent="0.3">
      <c r="A93">
        <v>92</v>
      </c>
      <c r="B93" t="s">
        <v>7</v>
      </c>
      <c r="C93">
        <v>1</v>
      </c>
      <c r="D93">
        <v>18</v>
      </c>
      <c r="E93">
        <v>59</v>
      </c>
      <c r="F93">
        <v>41</v>
      </c>
      <c r="I93">
        <v>92</v>
      </c>
      <c r="J93">
        <v>1.12815215</v>
      </c>
      <c r="K93">
        <v>-1.4963354799999999</v>
      </c>
      <c r="L93">
        <v>-5.9544310000000003E-2</v>
      </c>
      <c r="M93">
        <v>-0.35715835899999998</v>
      </c>
    </row>
    <row r="94" spans="1:13" x14ac:dyDescent="0.3">
      <c r="A94">
        <v>93</v>
      </c>
      <c r="B94" t="s">
        <v>7</v>
      </c>
      <c r="C94">
        <v>1</v>
      </c>
      <c r="D94">
        <v>48</v>
      </c>
      <c r="E94">
        <v>60</v>
      </c>
      <c r="F94">
        <v>49</v>
      </c>
      <c r="I94">
        <v>93</v>
      </c>
      <c r="J94">
        <v>1.12815215</v>
      </c>
      <c r="K94">
        <v>0.65666521099999997</v>
      </c>
      <c r="L94">
        <v>-2.1374879999999999E-2</v>
      </c>
      <c r="M94">
        <v>-4.6585873E-2</v>
      </c>
    </row>
    <row r="95" spans="1:13" x14ac:dyDescent="0.3">
      <c r="A95">
        <v>94</v>
      </c>
      <c r="B95" t="s">
        <v>8</v>
      </c>
      <c r="C95">
        <v>0</v>
      </c>
      <c r="D95">
        <v>40</v>
      </c>
      <c r="E95">
        <v>60</v>
      </c>
      <c r="F95">
        <v>40</v>
      </c>
      <c r="I95">
        <v>94</v>
      </c>
      <c r="J95">
        <v>-0.88640525999999997</v>
      </c>
      <c r="K95">
        <v>8.2531693000000003E-2</v>
      </c>
      <c r="L95">
        <v>-2.1374879999999999E-2</v>
      </c>
      <c r="M95">
        <v>-0.39597991900000001</v>
      </c>
    </row>
    <row r="96" spans="1:13" x14ac:dyDescent="0.3">
      <c r="A96">
        <v>95</v>
      </c>
      <c r="B96" t="s">
        <v>8</v>
      </c>
      <c r="C96">
        <v>0</v>
      </c>
      <c r="D96">
        <v>32</v>
      </c>
      <c r="E96">
        <v>60</v>
      </c>
      <c r="F96">
        <v>42</v>
      </c>
      <c r="I96">
        <v>95</v>
      </c>
      <c r="J96">
        <v>-0.88640525999999997</v>
      </c>
      <c r="K96">
        <v>-0.49160182400000002</v>
      </c>
      <c r="L96">
        <v>-2.1374879999999999E-2</v>
      </c>
      <c r="M96">
        <v>-0.31833679799999998</v>
      </c>
    </row>
    <row r="97" spans="1:13" x14ac:dyDescent="0.3">
      <c r="A97">
        <v>96</v>
      </c>
      <c r="B97" t="s">
        <v>7</v>
      </c>
      <c r="C97">
        <v>1</v>
      </c>
      <c r="D97">
        <v>24</v>
      </c>
      <c r="E97">
        <v>60</v>
      </c>
      <c r="F97">
        <v>52</v>
      </c>
      <c r="I97">
        <v>96</v>
      </c>
      <c r="J97">
        <v>1.12815215</v>
      </c>
      <c r="K97">
        <v>-1.065735342</v>
      </c>
      <c r="L97">
        <v>-2.1374879999999999E-2</v>
      </c>
      <c r="M97">
        <v>6.9878809E-2</v>
      </c>
    </row>
    <row r="98" spans="1:13" x14ac:dyDescent="0.3">
      <c r="A98">
        <v>97</v>
      </c>
      <c r="B98" t="s">
        <v>8</v>
      </c>
      <c r="C98">
        <v>0</v>
      </c>
      <c r="D98">
        <v>47</v>
      </c>
      <c r="E98">
        <v>60</v>
      </c>
      <c r="F98">
        <v>47</v>
      </c>
      <c r="I98">
        <v>97</v>
      </c>
      <c r="J98">
        <v>-0.88640525999999997</v>
      </c>
      <c r="K98">
        <v>0.58489852099999995</v>
      </c>
      <c r="L98">
        <v>-2.1374879999999999E-2</v>
      </c>
      <c r="M98">
        <v>-0.124228994</v>
      </c>
    </row>
    <row r="99" spans="1:13" x14ac:dyDescent="0.3">
      <c r="A99">
        <v>98</v>
      </c>
      <c r="B99" t="s">
        <v>8</v>
      </c>
      <c r="C99">
        <v>0</v>
      </c>
      <c r="D99">
        <v>27</v>
      </c>
      <c r="E99">
        <v>60</v>
      </c>
      <c r="F99">
        <v>50</v>
      </c>
      <c r="I99">
        <v>98</v>
      </c>
      <c r="J99">
        <v>-0.88640525999999997</v>
      </c>
      <c r="K99">
        <v>-0.85043527299999999</v>
      </c>
      <c r="L99">
        <v>-2.1374879999999999E-2</v>
      </c>
      <c r="M99">
        <v>-7.7643119999999998E-3</v>
      </c>
    </row>
    <row r="100" spans="1:13" x14ac:dyDescent="0.3">
      <c r="A100">
        <v>99</v>
      </c>
      <c r="B100" t="s">
        <v>7</v>
      </c>
      <c r="C100">
        <v>1</v>
      </c>
      <c r="D100">
        <v>48</v>
      </c>
      <c r="E100">
        <v>61</v>
      </c>
      <c r="F100">
        <v>42</v>
      </c>
      <c r="I100">
        <v>99</v>
      </c>
      <c r="J100">
        <v>1.12815215</v>
      </c>
      <c r="K100">
        <v>0.65666521099999997</v>
      </c>
      <c r="L100">
        <v>1.6794548999999999E-2</v>
      </c>
      <c r="M100">
        <v>-0.31833679799999998</v>
      </c>
    </row>
    <row r="101" spans="1:13" x14ac:dyDescent="0.3">
      <c r="A101">
        <v>100</v>
      </c>
      <c r="B101" t="s">
        <v>7</v>
      </c>
      <c r="C101">
        <v>1</v>
      </c>
      <c r="D101">
        <v>20</v>
      </c>
      <c r="E101">
        <v>61</v>
      </c>
      <c r="F101">
        <v>49</v>
      </c>
      <c r="I101">
        <v>100</v>
      </c>
      <c r="J101">
        <v>1.12815215</v>
      </c>
      <c r="K101">
        <v>-1.3528020999999999</v>
      </c>
      <c r="L101">
        <v>1.6794548999999999E-2</v>
      </c>
      <c r="M101">
        <v>-4.6585873E-2</v>
      </c>
    </row>
    <row r="102" spans="1:13" x14ac:dyDescent="0.3">
      <c r="A102">
        <v>101</v>
      </c>
      <c r="B102" t="s">
        <v>8</v>
      </c>
      <c r="C102">
        <v>0</v>
      </c>
      <c r="D102">
        <v>23</v>
      </c>
      <c r="E102">
        <v>62</v>
      </c>
      <c r="F102">
        <v>41</v>
      </c>
      <c r="I102">
        <v>101</v>
      </c>
      <c r="J102">
        <v>-0.88640525999999997</v>
      </c>
      <c r="K102">
        <v>-1.1375020309999999</v>
      </c>
      <c r="L102">
        <v>5.4963977999999997E-2</v>
      </c>
      <c r="M102">
        <v>-0.35715835899999998</v>
      </c>
    </row>
    <row r="103" spans="1:13" x14ac:dyDescent="0.3">
      <c r="A103">
        <v>102</v>
      </c>
      <c r="B103" t="s">
        <v>8</v>
      </c>
      <c r="C103">
        <v>0</v>
      </c>
      <c r="D103">
        <v>49</v>
      </c>
      <c r="E103">
        <v>62</v>
      </c>
      <c r="F103">
        <v>48</v>
      </c>
      <c r="I103">
        <v>102</v>
      </c>
      <c r="J103">
        <v>-0.88640525999999997</v>
      </c>
      <c r="K103">
        <v>0.72843190000000002</v>
      </c>
      <c r="L103">
        <v>5.4963977999999997E-2</v>
      </c>
      <c r="M103">
        <v>-8.5407434000000004E-2</v>
      </c>
    </row>
    <row r="104" spans="1:13" x14ac:dyDescent="0.3">
      <c r="A104">
        <v>103</v>
      </c>
      <c r="B104" t="s">
        <v>7</v>
      </c>
      <c r="C104">
        <v>1</v>
      </c>
      <c r="D104">
        <v>67</v>
      </c>
      <c r="E104">
        <v>62</v>
      </c>
      <c r="F104">
        <v>59</v>
      </c>
      <c r="I104">
        <v>103</v>
      </c>
      <c r="J104">
        <v>1.12815215</v>
      </c>
      <c r="K104">
        <v>2.0202323139999998</v>
      </c>
      <c r="L104">
        <v>5.4963977999999997E-2</v>
      </c>
      <c r="M104">
        <v>0.34162973400000002</v>
      </c>
    </row>
    <row r="105" spans="1:13" x14ac:dyDescent="0.3">
      <c r="A105">
        <v>104</v>
      </c>
      <c r="B105" t="s">
        <v>7</v>
      </c>
      <c r="C105">
        <v>1</v>
      </c>
      <c r="D105">
        <v>26</v>
      </c>
      <c r="E105">
        <v>62</v>
      </c>
      <c r="F105">
        <v>55</v>
      </c>
      <c r="I105">
        <v>104</v>
      </c>
      <c r="J105">
        <v>1.12815215</v>
      </c>
      <c r="K105">
        <v>-0.92220196200000004</v>
      </c>
      <c r="L105">
        <v>5.4963977999999997E-2</v>
      </c>
      <c r="M105">
        <v>0.186343491</v>
      </c>
    </row>
    <row r="106" spans="1:13" x14ac:dyDescent="0.3">
      <c r="A106">
        <v>105</v>
      </c>
      <c r="B106" t="s">
        <v>7</v>
      </c>
      <c r="C106">
        <v>1</v>
      </c>
      <c r="D106">
        <v>49</v>
      </c>
      <c r="E106">
        <v>62</v>
      </c>
      <c r="F106">
        <v>56</v>
      </c>
      <c r="I106">
        <v>105</v>
      </c>
      <c r="J106">
        <v>1.12815215</v>
      </c>
      <c r="K106">
        <v>0.72843190000000002</v>
      </c>
      <c r="L106">
        <v>5.4963977999999997E-2</v>
      </c>
      <c r="M106">
        <v>0.225165052</v>
      </c>
    </row>
    <row r="107" spans="1:13" x14ac:dyDescent="0.3">
      <c r="A107">
        <v>106</v>
      </c>
      <c r="B107" t="s">
        <v>8</v>
      </c>
      <c r="C107">
        <v>0</v>
      </c>
      <c r="D107">
        <v>21</v>
      </c>
      <c r="E107">
        <v>62</v>
      </c>
      <c r="F107">
        <v>42</v>
      </c>
      <c r="I107">
        <v>106</v>
      </c>
      <c r="J107">
        <v>-0.88640525999999997</v>
      </c>
      <c r="K107">
        <v>-1.281035411</v>
      </c>
      <c r="L107">
        <v>5.4963977999999997E-2</v>
      </c>
      <c r="M107">
        <v>-0.31833679799999998</v>
      </c>
    </row>
    <row r="108" spans="1:13" x14ac:dyDescent="0.3">
      <c r="A108">
        <v>107</v>
      </c>
      <c r="B108" t="s">
        <v>8</v>
      </c>
      <c r="C108">
        <v>0</v>
      </c>
      <c r="D108">
        <v>66</v>
      </c>
      <c r="E108">
        <v>63</v>
      </c>
      <c r="F108">
        <v>50</v>
      </c>
      <c r="I108">
        <v>107</v>
      </c>
      <c r="J108">
        <v>-0.88640525999999997</v>
      </c>
      <c r="K108">
        <v>1.9484656250000001</v>
      </c>
      <c r="L108">
        <v>9.3133407000000001E-2</v>
      </c>
      <c r="M108">
        <v>-7.7643119999999998E-3</v>
      </c>
    </row>
    <row r="109" spans="1:13" x14ac:dyDescent="0.3">
      <c r="A109">
        <v>108</v>
      </c>
      <c r="B109" t="s">
        <v>7</v>
      </c>
      <c r="C109">
        <v>1</v>
      </c>
      <c r="D109">
        <v>54</v>
      </c>
      <c r="E109">
        <v>63</v>
      </c>
      <c r="F109">
        <v>46</v>
      </c>
      <c r="I109">
        <v>108</v>
      </c>
      <c r="J109">
        <v>1.12815215</v>
      </c>
      <c r="K109">
        <v>1.0872653489999999</v>
      </c>
      <c r="L109">
        <v>9.3133407000000001E-2</v>
      </c>
      <c r="M109">
        <v>-0.16305055500000001</v>
      </c>
    </row>
    <row r="110" spans="1:13" x14ac:dyDescent="0.3">
      <c r="A110">
        <v>109</v>
      </c>
      <c r="B110" t="s">
        <v>7</v>
      </c>
      <c r="C110">
        <v>1</v>
      </c>
      <c r="D110">
        <v>68</v>
      </c>
      <c r="E110">
        <v>63</v>
      </c>
      <c r="F110">
        <v>43</v>
      </c>
      <c r="I110">
        <v>109</v>
      </c>
      <c r="J110">
        <v>1.12815215</v>
      </c>
      <c r="K110">
        <v>2.0919990039999998</v>
      </c>
      <c r="L110">
        <v>9.3133407000000001E-2</v>
      </c>
      <c r="M110">
        <v>-0.27951523700000003</v>
      </c>
    </row>
    <row r="111" spans="1:13" x14ac:dyDescent="0.3">
      <c r="A111">
        <v>110</v>
      </c>
      <c r="B111" t="s">
        <v>7</v>
      </c>
      <c r="C111">
        <v>1</v>
      </c>
      <c r="D111">
        <v>66</v>
      </c>
      <c r="E111">
        <v>63</v>
      </c>
      <c r="F111">
        <v>48</v>
      </c>
      <c r="I111">
        <v>110</v>
      </c>
      <c r="J111">
        <v>1.12815215</v>
      </c>
      <c r="K111">
        <v>1.9484656250000001</v>
      </c>
      <c r="L111">
        <v>9.3133407000000001E-2</v>
      </c>
      <c r="M111">
        <v>-8.5407434000000004E-2</v>
      </c>
    </row>
    <row r="112" spans="1:13" x14ac:dyDescent="0.3">
      <c r="A112">
        <v>111</v>
      </c>
      <c r="B112" t="s">
        <v>7</v>
      </c>
      <c r="C112">
        <v>1</v>
      </c>
      <c r="D112">
        <v>65</v>
      </c>
      <c r="E112">
        <v>63</v>
      </c>
      <c r="F112">
        <v>52</v>
      </c>
      <c r="I112">
        <v>111</v>
      </c>
      <c r="J112">
        <v>1.12815215</v>
      </c>
      <c r="K112">
        <v>1.8766989350000001</v>
      </c>
      <c r="L112">
        <v>9.3133407000000001E-2</v>
      </c>
      <c r="M112">
        <v>6.9878809E-2</v>
      </c>
    </row>
    <row r="113" spans="1:13" x14ac:dyDescent="0.3">
      <c r="A113">
        <v>112</v>
      </c>
      <c r="B113" t="s">
        <v>8</v>
      </c>
      <c r="C113">
        <v>0</v>
      </c>
      <c r="D113">
        <v>19</v>
      </c>
      <c r="E113">
        <v>63</v>
      </c>
      <c r="F113">
        <v>54</v>
      </c>
      <c r="I113">
        <v>112</v>
      </c>
      <c r="J113">
        <v>-0.88640525999999997</v>
      </c>
      <c r="K113">
        <v>-1.4245687899999999</v>
      </c>
      <c r="L113">
        <v>9.3133407000000001E-2</v>
      </c>
      <c r="M113">
        <v>0.147521931</v>
      </c>
    </row>
    <row r="114" spans="1:13" x14ac:dyDescent="0.3">
      <c r="A114">
        <v>113</v>
      </c>
      <c r="B114" t="s">
        <v>8</v>
      </c>
      <c r="C114">
        <v>0</v>
      </c>
      <c r="D114">
        <v>38</v>
      </c>
      <c r="E114">
        <v>64</v>
      </c>
      <c r="F114">
        <v>42</v>
      </c>
      <c r="I114">
        <v>113</v>
      </c>
      <c r="J114">
        <v>-0.88640525999999997</v>
      </c>
      <c r="K114">
        <v>-6.1001685999999999E-2</v>
      </c>
      <c r="L114">
        <v>0.13130283600000001</v>
      </c>
      <c r="M114">
        <v>-0.31833679799999998</v>
      </c>
    </row>
    <row r="115" spans="1:13" x14ac:dyDescent="0.3">
      <c r="A115">
        <v>114</v>
      </c>
      <c r="B115" t="s">
        <v>7</v>
      </c>
      <c r="C115">
        <v>1</v>
      </c>
      <c r="D115">
        <v>19</v>
      </c>
      <c r="E115">
        <v>64</v>
      </c>
      <c r="F115">
        <v>46</v>
      </c>
      <c r="I115">
        <v>114</v>
      </c>
      <c r="J115">
        <v>1.12815215</v>
      </c>
      <c r="K115">
        <v>-1.4245687899999999</v>
      </c>
      <c r="L115">
        <v>0.13130283600000001</v>
      </c>
      <c r="M115">
        <v>-0.16305055500000001</v>
      </c>
    </row>
    <row r="116" spans="1:13" x14ac:dyDescent="0.3">
      <c r="A116">
        <v>115</v>
      </c>
      <c r="B116" t="s">
        <v>8</v>
      </c>
      <c r="C116">
        <v>0</v>
      </c>
      <c r="D116">
        <v>18</v>
      </c>
      <c r="E116">
        <v>65</v>
      </c>
      <c r="F116">
        <v>48</v>
      </c>
      <c r="I116">
        <v>115</v>
      </c>
      <c r="J116">
        <v>-0.88640525999999997</v>
      </c>
      <c r="K116">
        <v>-1.4963354799999999</v>
      </c>
      <c r="L116">
        <v>0.16947226600000001</v>
      </c>
      <c r="M116">
        <v>-8.5407434000000004E-2</v>
      </c>
    </row>
    <row r="117" spans="1:13" x14ac:dyDescent="0.3">
      <c r="A117">
        <v>116</v>
      </c>
      <c r="B117" t="s">
        <v>8</v>
      </c>
      <c r="C117">
        <v>0</v>
      </c>
      <c r="D117">
        <v>19</v>
      </c>
      <c r="E117">
        <v>65</v>
      </c>
      <c r="F117">
        <v>50</v>
      </c>
      <c r="I117">
        <v>116</v>
      </c>
      <c r="J117">
        <v>-0.88640525999999997</v>
      </c>
      <c r="K117">
        <v>-1.4245687899999999</v>
      </c>
      <c r="L117">
        <v>0.16947226600000001</v>
      </c>
      <c r="M117">
        <v>-7.7643119999999998E-3</v>
      </c>
    </row>
    <row r="118" spans="1:13" x14ac:dyDescent="0.3">
      <c r="A118">
        <v>117</v>
      </c>
      <c r="B118" t="s">
        <v>8</v>
      </c>
      <c r="C118">
        <v>0</v>
      </c>
      <c r="D118">
        <v>63</v>
      </c>
      <c r="E118">
        <v>65</v>
      </c>
      <c r="F118">
        <v>43</v>
      </c>
      <c r="I118">
        <v>117</v>
      </c>
      <c r="J118">
        <v>-0.88640525999999997</v>
      </c>
      <c r="K118">
        <v>1.7331655560000001</v>
      </c>
      <c r="L118">
        <v>0.16947226600000001</v>
      </c>
      <c r="M118">
        <v>-0.27951523700000003</v>
      </c>
    </row>
    <row r="119" spans="1:13" x14ac:dyDescent="0.3">
      <c r="A119">
        <v>118</v>
      </c>
      <c r="B119" t="s">
        <v>8</v>
      </c>
      <c r="C119">
        <v>0</v>
      </c>
      <c r="D119">
        <v>49</v>
      </c>
      <c r="E119">
        <v>65</v>
      </c>
      <c r="F119">
        <v>59</v>
      </c>
      <c r="I119">
        <v>118</v>
      </c>
      <c r="J119">
        <v>-0.88640525999999997</v>
      </c>
      <c r="K119">
        <v>0.72843190000000002</v>
      </c>
      <c r="L119">
        <v>0.16947226600000001</v>
      </c>
      <c r="M119">
        <v>0.34162973400000002</v>
      </c>
    </row>
    <row r="120" spans="1:13" x14ac:dyDescent="0.3">
      <c r="A120">
        <v>119</v>
      </c>
      <c r="B120" t="s">
        <v>8</v>
      </c>
      <c r="C120">
        <v>0</v>
      </c>
      <c r="D120">
        <v>51</v>
      </c>
      <c r="E120">
        <v>67</v>
      </c>
      <c r="F120">
        <v>43</v>
      </c>
      <c r="I120">
        <v>119</v>
      </c>
      <c r="J120">
        <v>-0.88640525999999997</v>
      </c>
      <c r="K120">
        <v>0.87196527999999995</v>
      </c>
      <c r="L120">
        <v>0.24581112399999999</v>
      </c>
      <c r="M120">
        <v>-0.27951523700000003</v>
      </c>
    </row>
    <row r="121" spans="1:13" x14ac:dyDescent="0.3">
      <c r="A121">
        <v>120</v>
      </c>
      <c r="B121" t="s">
        <v>8</v>
      </c>
      <c r="C121">
        <v>0</v>
      </c>
      <c r="D121">
        <v>50</v>
      </c>
      <c r="E121">
        <v>67</v>
      </c>
      <c r="F121">
        <v>57</v>
      </c>
      <c r="I121">
        <v>120</v>
      </c>
      <c r="J121">
        <v>-0.88640525999999997</v>
      </c>
      <c r="K121">
        <v>0.80019859000000004</v>
      </c>
      <c r="L121">
        <v>0.24581112399999999</v>
      </c>
      <c r="M121">
        <v>0.26398661299999998</v>
      </c>
    </row>
    <row r="122" spans="1:13" x14ac:dyDescent="0.3">
      <c r="A122">
        <v>121</v>
      </c>
      <c r="B122" t="s">
        <v>7</v>
      </c>
      <c r="C122">
        <v>1</v>
      </c>
      <c r="D122">
        <v>27</v>
      </c>
      <c r="E122">
        <v>67</v>
      </c>
      <c r="F122">
        <v>56</v>
      </c>
      <c r="I122">
        <v>121</v>
      </c>
      <c r="J122">
        <v>1.12815215</v>
      </c>
      <c r="K122">
        <v>-0.85043527299999999</v>
      </c>
      <c r="L122">
        <v>0.24581112399999999</v>
      </c>
      <c r="M122">
        <v>0.225165052</v>
      </c>
    </row>
    <row r="123" spans="1:13" x14ac:dyDescent="0.3">
      <c r="A123">
        <v>122</v>
      </c>
      <c r="B123" t="s">
        <v>8</v>
      </c>
      <c r="C123">
        <v>0</v>
      </c>
      <c r="D123">
        <v>38</v>
      </c>
      <c r="E123">
        <v>67</v>
      </c>
      <c r="F123">
        <v>40</v>
      </c>
      <c r="I123">
        <v>122</v>
      </c>
      <c r="J123">
        <v>-0.88640525999999997</v>
      </c>
      <c r="K123">
        <v>-6.1001685999999999E-2</v>
      </c>
      <c r="L123">
        <v>0.24581112399999999</v>
      </c>
      <c r="M123">
        <v>-0.39597991900000001</v>
      </c>
    </row>
    <row r="124" spans="1:13" x14ac:dyDescent="0.3">
      <c r="A124">
        <v>123</v>
      </c>
      <c r="B124" t="s">
        <v>8</v>
      </c>
      <c r="C124">
        <v>0</v>
      </c>
      <c r="D124">
        <v>40</v>
      </c>
      <c r="E124">
        <v>69</v>
      </c>
      <c r="F124">
        <v>58</v>
      </c>
      <c r="I124">
        <v>123</v>
      </c>
      <c r="J124">
        <v>-0.88640525999999997</v>
      </c>
      <c r="K124">
        <v>8.2531693000000003E-2</v>
      </c>
      <c r="L124">
        <v>0.322149982</v>
      </c>
      <c r="M124">
        <v>0.30280817399999999</v>
      </c>
    </row>
    <row r="125" spans="1:13" x14ac:dyDescent="0.3">
      <c r="A125">
        <v>124</v>
      </c>
      <c r="B125" t="s">
        <v>7</v>
      </c>
      <c r="C125">
        <v>1</v>
      </c>
      <c r="D125">
        <v>39</v>
      </c>
      <c r="E125">
        <v>69</v>
      </c>
      <c r="F125">
        <v>91</v>
      </c>
      <c r="I125">
        <v>124</v>
      </c>
      <c r="J125">
        <v>1.12815215</v>
      </c>
      <c r="K125">
        <v>1.0765003E-2</v>
      </c>
      <c r="L125">
        <v>0.322149982</v>
      </c>
      <c r="M125">
        <v>1.5839196769999999</v>
      </c>
    </row>
    <row r="126" spans="1:13" x14ac:dyDescent="0.3">
      <c r="A126">
        <v>125</v>
      </c>
      <c r="B126" t="s">
        <v>8</v>
      </c>
      <c r="C126">
        <v>0</v>
      </c>
      <c r="D126">
        <v>23</v>
      </c>
      <c r="E126">
        <v>70</v>
      </c>
      <c r="F126">
        <v>29</v>
      </c>
      <c r="I126">
        <v>125</v>
      </c>
      <c r="J126">
        <v>-0.88640525999999997</v>
      </c>
      <c r="K126">
        <v>-1.1375020309999999</v>
      </c>
      <c r="L126">
        <v>0.36031941099999998</v>
      </c>
      <c r="M126">
        <v>-0.82301708699999998</v>
      </c>
    </row>
    <row r="127" spans="1:13" x14ac:dyDescent="0.3">
      <c r="A127">
        <v>126</v>
      </c>
      <c r="B127" t="s">
        <v>8</v>
      </c>
      <c r="C127">
        <v>0</v>
      </c>
      <c r="D127">
        <v>31</v>
      </c>
      <c r="E127">
        <v>70</v>
      </c>
      <c r="F127">
        <v>77</v>
      </c>
      <c r="I127">
        <v>126</v>
      </c>
      <c r="J127">
        <v>-0.88640525999999997</v>
      </c>
      <c r="K127">
        <v>-0.56336851399999999</v>
      </c>
      <c r="L127">
        <v>0.36031941099999998</v>
      </c>
      <c r="M127">
        <v>1.040417827</v>
      </c>
    </row>
    <row r="128" spans="1:13" x14ac:dyDescent="0.3">
      <c r="A128">
        <v>127</v>
      </c>
      <c r="B128" t="s">
        <v>7</v>
      </c>
      <c r="C128">
        <v>1</v>
      </c>
      <c r="D128">
        <v>43</v>
      </c>
      <c r="E128">
        <v>71</v>
      </c>
      <c r="F128">
        <v>35</v>
      </c>
      <c r="I128">
        <v>127</v>
      </c>
      <c r="J128">
        <v>1.12815215</v>
      </c>
      <c r="K128">
        <v>0.297831762</v>
      </c>
      <c r="L128">
        <v>0.39848884099999998</v>
      </c>
      <c r="M128">
        <v>-0.59008772300000001</v>
      </c>
    </row>
    <row r="129" spans="1:13" x14ac:dyDescent="0.3">
      <c r="A129">
        <v>128</v>
      </c>
      <c r="B129" t="s">
        <v>7</v>
      </c>
      <c r="C129">
        <v>1</v>
      </c>
      <c r="D129">
        <v>40</v>
      </c>
      <c r="E129">
        <v>71</v>
      </c>
      <c r="F129">
        <v>95</v>
      </c>
      <c r="I129">
        <v>128</v>
      </c>
      <c r="J129">
        <v>1.12815215</v>
      </c>
      <c r="K129">
        <v>8.2531693000000003E-2</v>
      </c>
      <c r="L129">
        <v>0.39848884099999998</v>
      </c>
      <c r="M129">
        <v>1.7392059200000001</v>
      </c>
    </row>
    <row r="130" spans="1:13" x14ac:dyDescent="0.3">
      <c r="A130">
        <v>129</v>
      </c>
      <c r="B130" t="s">
        <v>7</v>
      </c>
      <c r="C130">
        <v>1</v>
      </c>
      <c r="D130">
        <v>59</v>
      </c>
      <c r="E130">
        <v>71</v>
      </c>
      <c r="F130">
        <v>11</v>
      </c>
      <c r="I130">
        <v>129</v>
      </c>
      <c r="J130">
        <v>1.12815215</v>
      </c>
      <c r="K130">
        <v>1.4460987970000001</v>
      </c>
      <c r="L130">
        <v>0.39848884099999998</v>
      </c>
      <c r="M130">
        <v>-1.5218051800000001</v>
      </c>
    </row>
    <row r="131" spans="1:13" x14ac:dyDescent="0.3">
      <c r="A131">
        <v>130</v>
      </c>
      <c r="B131" t="s">
        <v>7</v>
      </c>
      <c r="C131">
        <v>1</v>
      </c>
      <c r="D131">
        <v>38</v>
      </c>
      <c r="E131">
        <v>71</v>
      </c>
      <c r="F131">
        <v>75</v>
      </c>
      <c r="I131">
        <v>130</v>
      </c>
      <c r="J131">
        <v>1.12815215</v>
      </c>
      <c r="K131">
        <v>-6.1001685999999999E-2</v>
      </c>
      <c r="L131">
        <v>0.39848884099999998</v>
      </c>
      <c r="M131">
        <v>0.96277470600000004</v>
      </c>
    </row>
    <row r="132" spans="1:13" x14ac:dyDescent="0.3">
      <c r="A132">
        <v>131</v>
      </c>
      <c r="B132" t="s">
        <v>7</v>
      </c>
      <c r="C132">
        <v>1</v>
      </c>
      <c r="D132">
        <v>47</v>
      </c>
      <c r="E132">
        <v>71</v>
      </c>
      <c r="F132">
        <v>9</v>
      </c>
      <c r="I132">
        <v>131</v>
      </c>
      <c r="J132">
        <v>1.12815215</v>
      </c>
      <c r="K132">
        <v>0.58489852099999995</v>
      </c>
      <c r="L132">
        <v>0.39848884099999998</v>
      </c>
      <c r="M132">
        <v>-1.599448301</v>
      </c>
    </row>
    <row r="133" spans="1:13" x14ac:dyDescent="0.3">
      <c r="A133">
        <v>132</v>
      </c>
      <c r="B133" t="s">
        <v>7</v>
      </c>
      <c r="C133">
        <v>1</v>
      </c>
      <c r="D133">
        <v>39</v>
      </c>
      <c r="E133">
        <v>71</v>
      </c>
      <c r="F133">
        <v>75</v>
      </c>
      <c r="I133">
        <v>132</v>
      </c>
      <c r="J133">
        <v>1.12815215</v>
      </c>
      <c r="K133">
        <v>1.0765003E-2</v>
      </c>
      <c r="L133">
        <v>0.39848884099999998</v>
      </c>
      <c r="M133">
        <v>0.96277470600000004</v>
      </c>
    </row>
    <row r="134" spans="1:13" x14ac:dyDescent="0.3">
      <c r="A134">
        <v>133</v>
      </c>
      <c r="B134" t="s">
        <v>8</v>
      </c>
      <c r="C134">
        <v>0</v>
      </c>
      <c r="D134">
        <v>25</v>
      </c>
      <c r="E134">
        <v>72</v>
      </c>
      <c r="F134">
        <v>34</v>
      </c>
      <c r="I134">
        <v>133</v>
      </c>
      <c r="J134">
        <v>-0.88640525999999997</v>
      </c>
      <c r="K134">
        <v>-0.99396865199999995</v>
      </c>
      <c r="L134">
        <v>0.43665827000000002</v>
      </c>
      <c r="M134">
        <v>-0.62890928400000001</v>
      </c>
    </row>
    <row r="135" spans="1:13" x14ac:dyDescent="0.3">
      <c r="A135">
        <v>134</v>
      </c>
      <c r="B135" t="s">
        <v>8</v>
      </c>
      <c r="C135">
        <v>0</v>
      </c>
      <c r="D135">
        <v>31</v>
      </c>
      <c r="E135">
        <v>72</v>
      </c>
      <c r="F135">
        <v>71</v>
      </c>
      <c r="I135">
        <v>134</v>
      </c>
      <c r="J135">
        <v>-0.88640525999999997</v>
      </c>
      <c r="K135">
        <v>-0.56336851399999999</v>
      </c>
      <c r="L135">
        <v>0.43665827000000002</v>
      </c>
      <c r="M135">
        <v>0.80748846299999999</v>
      </c>
    </row>
    <row r="136" spans="1:13" x14ac:dyDescent="0.3">
      <c r="A136">
        <v>135</v>
      </c>
      <c r="B136" t="s">
        <v>7</v>
      </c>
      <c r="C136">
        <v>1</v>
      </c>
      <c r="D136">
        <v>20</v>
      </c>
      <c r="E136">
        <v>73</v>
      </c>
      <c r="F136">
        <v>5</v>
      </c>
      <c r="I136">
        <v>135</v>
      </c>
      <c r="J136">
        <v>1.12815215</v>
      </c>
      <c r="K136">
        <v>-1.3528020999999999</v>
      </c>
      <c r="L136">
        <v>0.47482769899999999</v>
      </c>
      <c r="M136">
        <v>-1.754734544</v>
      </c>
    </row>
    <row r="137" spans="1:13" x14ac:dyDescent="0.3">
      <c r="A137">
        <v>136</v>
      </c>
      <c r="B137" t="s">
        <v>8</v>
      </c>
      <c r="C137">
        <v>0</v>
      </c>
      <c r="D137">
        <v>29</v>
      </c>
      <c r="E137">
        <v>73</v>
      </c>
      <c r="F137">
        <v>88</v>
      </c>
      <c r="I137">
        <v>136</v>
      </c>
      <c r="J137">
        <v>-0.88640525999999997</v>
      </c>
      <c r="K137">
        <v>-0.70690189299999995</v>
      </c>
      <c r="L137">
        <v>0.47482769899999999</v>
      </c>
      <c r="M137">
        <v>1.467454995</v>
      </c>
    </row>
    <row r="138" spans="1:13" x14ac:dyDescent="0.3">
      <c r="A138">
        <v>137</v>
      </c>
      <c r="B138" t="s">
        <v>8</v>
      </c>
      <c r="C138">
        <v>0</v>
      </c>
      <c r="D138">
        <v>44</v>
      </c>
      <c r="E138">
        <v>73</v>
      </c>
      <c r="F138">
        <v>7</v>
      </c>
      <c r="I138">
        <v>137</v>
      </c>
      <c r="J138">
        <v>-0.88640525999999997</v>
      </c>
      <c r="K138">
        <v>0.36959845200000002</v>
      </c>
      <c r="L138">
        <v>0.47482769899999999</v>
      </c>
      <c r="M138">
        <v>-1.677091423</v>
      </c>
    </row>
    <row r="139" spans="1:13" x14ac:dyDescent="0.3">
      <c r="A139">
        <v>138</v>
      </c>
      <c r="B139" t="s">
        <v>7</v>
      </c>
      <c r="C139">
        <v>1</v>
      </c>
      <c r="D139">
        <v>32</v>
      </c>
      <c r="E139">
        <v>73</v>
      </c>
      <c r="F139">
        <v>73</v>
      </c>
      <c r="I139">
        <v>138</v>
      </c>
      <c r="J139">
        <v>1.12815215</v>
      </c>
      <c r="K139">
        <v>-0.49160182400000002</v>
      </c>
      <c r="L139">
        <v>0.47482769899999999</v>
      </c>
      <c r="M139">
        <v>0.88513158400000003</v>
      </c>
    </row>
    <row r="140" spans="1:13" x14ac:dyDescent="0.3">
      <c r="A140">
        <v>139</v>
      </c>
      <c r="B140" t="s">
        <v>7</v>
      </c>
      <c r="C140">
        <v>1</v>
      </c>
      <c r="D140">
        <v>19</v>
      </c>
      <c r="E140">
        <v>74</v>
      </c>
      <c r="F140">
        <v>10</v>
      </c>
      <c r="I140">
        <v>139</v>
      </c>
      <c r="J140">
        <v>1.12815215</v>
      </c>
      <c r="K140">
        <v>-1.4245687899999999</v>
      </c>
      <c r="L140">
        <v>0.51299712799999997</v>
      </c>
      <c r="M140">
        <v>-1.5606267410000001</v>
      </c>
    </row>
    <row r="141" spans="1:13" x14ac:dyDescent="0.3">
      <c r="A141">
        <v>140</v>
      </c>
      <c r="B141" t="s">
        <v>8</v>
      </c>
      <c r="C141">
        <v>0</v>
      </c>
      <c r="D141">
        <v>35</v>
      </c>
      <c r="E141">
        <v>74</v>
      </c>
      <c r="F141">
        <v>72</v>
      </c>
      <c r="I141">
        <v>140</v>
      </c>
      <c r="J141">
        <v>-0.88640525999999997</v>
      </c>
      <c r="K141">
        <v>-0.27630175499999998</v>
      </c>
      <c r="L141">
        <v>0.51299712799999997</v>
      </c>
      <c r="M141">
        <v>0.84631002399999999</v>
      </c>
    </row>
    <row r="142" spans="1:13" x14ac:dyDescent="0.3">
      <c r="A142">
        <v>141</v>
      </c>
      <c r="B142" t="s">
        <v>8</v>
      </c>
      <c r="C142">
        <v>0</v>
      </c>
      <c r="D142">
        <v>57</v>
      </c>
      <c r="E142">
        <v>75</v>
      </c>
      <c r="F142">
        <v>5</v>
      </c>
      <c r="I142">
        <v>141</v>
      </c>
      <c r="J142">
        <v>-0.88640525999999997</v>
      </c>
      <c r="K142">
        <v>1.3025654179999999</v>
      </c>
      <c r="L142">
        <v>0.55116655699999995</v>
      </c>
      <c r="M142">
        <v>-1.754734544</v>
      </c>
    </row>
    <row r="143" spans="1:13" x14ac:dyDescent="0.3">
      <c r="A143">
        <v>142</v>
      </c>
      <c r="B143" t="s">
        <v>7</v>
      </c>
      <c r="C143">
        <v>1</v>
      </c>
      <c r="D143">
        <v>32</v>
      </c>
      <c r="E143">
        <v>75</v>
      </c>
      <c r="F143">
        <v>93</v>
      </c>
      <c r="I143">
        <v>142</v>
      </c>
      <c r="J143">
        <v>1.12815215</v>
      </c>
      <c r="K143">
        <v>-0.49160182400000002</v>
      </c>
      <c r="L143">
        <v>0.55116655699999995</v>
      </c>
      <c r="M143">
        <v>1.6615627980000001</v>
      </c>
    </row>
    <row r="144" spans="1:13" x14ac:dyDescent="0.3">
      <c r="A144">
        <v>143</v>
      </c>
      <c r="B144" t="s">
        <v>8</v>
      </c>
      <c r="C144">
        <v>0</v>
      </c>
      <c r="D144">
        <v>28</v>
      </c>
      <c r="E144">
        <v>76</v>
      </c>
      <c r="F144">
        <v>40</v>
      </c>
      <c r="I144">
        <v>143</v>
      </c>
      <c r="J144">
        <v>-0.88640525999999997</v>
      </c>
      <c r="K144">
        <v>-0.77866858299999997</v>
      </c>
      <c r="L144">
        <v>0.58933598600000003</v>
      </c>
      <c r="M144">
        <v>-0.39597991900000001</v>
      </c>
    </row>
    <row r="145" spans="1:13" x14ac:dyDescent="0.3">
      <c r="A145">
        <v>144</v>
      </c>
      <c r="B145" t="s">
        <v>8</v>
      </c>
      <c r="C145">
        <v>0</v>
      </c>
      <c r="D145">
        <v>32</v>
      </c>
      <c r="E145">
        <v>76</v>
      </c>
      <c r="F145">
        <v>87</v>
      </c>
      <c r="I145">
        <v>144</v>
      </c>
      <c r="J145">
        <v>-0.88640525999999997</v>
      </c>
      <c r="K145">
        <v>-0.49160182400000002</v>
      </c>
      <c r="L145">
        <v>0.58933598600000003</v>
      </c>
      <c r="M145">
        <v>1.428633434</v>
      </c>
    </row>
    <row r="146" spans="1:13" x14ac:dyDescent="0.3">
      <c r="A146">
        <v>145</v>
      </c>
      <c r="B146" t="s">
        <v>7</v>
      </c>
      <c r="C146">
        <v>1</v>
      </c>
      <c r="D146">
        <v>25</v>
      </c>
      <c r="E146">
        <v>77</v>
      </c>
      <c r="F146">
        <v>12</v>
      </c>
      <c r="I146">
        <v>145</v>
      </c>
      <c r="J146">
        <v>1.12815215</v>
      </c>
      <c r="K146">
        <v>-0.99396865199999995</v>
      </c>
      <c r="L146">
        <v>0.62750541599999998</v>
      </c>
      <c r="M146">
        <v>-1.4829836190000001</v>
      </c>
    </row>
    <row r="147" spans="1:13" x14ac:dyDescent="0.3">
      <c r="A147">
        <v>146</v>
      </c>
      <c r="B147" t="s">
        <v>7</v>
      </c>
      <c r="C147">
        <v>1</v>
      </c>
      <c r="D147">
        <v>28</v>
      </c>
      <c r="E147">
        <v>77</v>
      </c>
      <c r="F147">
        <v>97</v>
      </c>
      <c r="I147">
        <v>146</v>
      </c>
      <c r="J147">
        <v>1.12815215</v>
      </c>
      <c r="K147">
        <v>-0.77866858299999997</v>
      </c>
      <c r="L147">
        <v>0.62750541599999998</v>
      </c>
      <c r="M147">
        <v>1.816849041</v>
      </c>
    </row>
    <row r="148" spans="1:13" x14ac:dyDescent="0.3">
      <c r="A148">
        <v>147</v>
      </c>
      <c r="B148" t="s">
        <v>7</v>
      </c>
      <c r="C148">
        <v>1</v>
      </c>
      <c r="D148">
        <v>48</v>
      </c>
      <c r="E148">
        <v>77</v>
      </c>
      <c r="F148">
        <v>36</v>
      </c>
      <c r="I148">
        <v>147</v>
      </c>
      <c r="J148">
        <v>1.12815215</v>
      </c>
      <c r="K148">
        <v>0.65666521099999997</v>
      </c>
      <c r="L148">
        <v>0.62750541599999998</v>
      </c>
      <c r="M148">
        <v>-0.551266162</v>
      </c>
    </row>
    <row r="149" spans="1:13" x14ac:dyDescent="0.3">
      <c r="A149">
        <v>148</v>
      </c>
      <c r="B149" t="s">
        <v>8</v>
      </c>
      <c r="C149">
        <v>0</v>
      </c>
      <c r="D149">
        <v>32</v>
      </c>
      <c r="E149">
        <v>77</v>
      </c>
      <c r="F149">
        <v>74</v>
      </c>
      <c r="I149">
        <v>148</v>
      </c>
      <c r="J149">
        <v>-0.88640525999999997</v>
      </c>
      <c r="K149">
        <v>-0.49160182400000002</v>
      </c>
      <c r="L149">
        <v>0.62750541599999998</v>
      </c>
      <c r="M149">
        <v>0.92395314500000003</v>
      </c>
    </row>
    <row r="150" spans="1:13" x14ac:dyDescent="0.3">
      <c r="A150">
        <v>149</v>
      </c>
      <c r="B150" t="s">
        <v>8</v>
      </c>
      <c r="C150">
        <v>0</v>
      </c>
      <c r="D150">
        <v>34</v>
      </c>
      <c r="E150">
        <v>78</v>
      </c>
      <c r="F150">
        <v>22</v>
      </c>
      <c r="I150">
        <v>149</v>
      </c>
      <c r="J150">
        <v>-0.88640525999999997</v>
      </c>
      <c r="K150">
        <v>-0.348068445</v>
      </c>
      <c r="L150">
        <v>0.66567484499999996</v>
      </c>
      <c r="M150">
        <v>-1.0947680120000001</v>
      </c>
    </row>
    <row r="151" spans="1:13" x14ac:dyDescent="0.3">
      <c r="A151">
        <v>150</v>
      </c>
      <c r="B151" t="s">
        <v>7</v>
      </c>
      <c r="C151">
        <v>1</v>
      </c>
      <c r="D151">
        <v>34</v>
      </c>
      <c r="E151">
        <v>78</v>
      </c>
      <c r="F151">
        <v>90</v>
      </c>
      <c r="I151">
        <v>150</v>
      </c>
      <c r="J151">
        <v>1.12815215</v>
      </c>
      <c r="K151">
        <v>-0.348068445</v>
      </c>
      <c r="L151">
        <v>0.66567484499999996</v>
      </c>
      <c r="M151">
        <v>1.5450981159999999</v>
      </c>
    </row>
    <row r="152" spans="1:13" x14ac:dyDescent="0.3">
      <c r="A152">
        <v>151</v>
      </c>
      <c r="B152" t="s">
        <v>7</v>
      </c>
      <c r="C152">
        <v>1</v>
      </c>
      <c r="D152">
        <v>43</v>
      </c>
      <c r="E152">
        <v>78</v>
      </c>
      <c r="F152">
        <v>17</v>
      </c>
      <c r="I152">
        <v>151</v>
      </c>
      <c r="J152">
        <v>1.12815215</v>
      </c>
      <c r="K152">
        <v>0.297831762</v>
      </c>
      <c r="L152">
        <v>0.66567484499999996</v>
      </c>
      <c r="M152">
        <v>-1.288875816</v>
      </c>
    </row>
    <row r="153" spans="1:13" x14ac:dyDescent="0.3">
      <c r="A153">
        <v>152</v>
      </c>
      <c r="B153" t="s">
        <v>7</v>
      </c>
      <c r="C153">
        <v>1</v>
      </c>
      <c r="D153">
        <v>39</v>
      </c>
      <c r="E153">
        <v>78</v>
      </c>
      <c r="F153">
        <v>88</v>
      </c>
      <c r="I153">
        <v>152</v>
      </c>
      <c r="J153">
        <v>1.12815215</v>
      </c>
      <c r="K153">
        <v>1.0765003E-2</v>
      </c>
      <c r="L153">
        <v>0.66567484499999996</v>
      </c>
      <c r="M153">
        <v>1.467454995</v>
      </c>
    </row>
    <row r="154" spans="1:13" x14ac:dyDescent="0.3">
      <c r="A154">
        <v>153</v>
      </c>
      <c r="B154" t="s">
        <v>8</v>
      </c>
      <c r="C154">
        <v>0</v>
      </c>
      <c r="D154">
        <v>44</v>
      </c>
      <c r="E154">
        <v>78</v>
      </c>
      <c r="F154">
        <v>20</v>
      </c>
      <c r="I154">
        <v>153</v>
      </c>
      <c r="J154">
        <v>-0.88640525999999997</v>
      </c>
      <c r="K154">
        <v>0.36959845200000002</v>
      </c>
      <c r="L154">
        <v>0.66567484499999996</v>
      </c>
      <c r="M154">
        <v>-1.172411133</v>
      </c>
    </row>
    <row r="155" spans="1:13" x14ac:dyDescent="0.3">
      <c r="A155">
        <v>154</v>
      </c>
      <c r="B155" t="s">
        <v>8</v>
      </c>
      <c r="C155">
        <v>0</v>
      </c>
      <c r="D155">
        <v>38</v>
      </c>
      <c r="E155">
        <v>78</v>
      </c>
      <c r="F155">
        <v>76</v>
      </c>
      <c r="I155">
        <v>154</v>
      </c>
      <c r="J155">
        <v>-0.88640525999999997</v>
      </c>
      <c r="K155">
        <v>-6.1001685999999999E-2</v>
      </c>
      <c r="L155">
        <v>0.66567484499999996</v>
      </c>
      <c r="M155">
        <v>1.001596266</v>
      </c>
    </row>
    <row r="156" spans="1:13" x14ac:dyDescent="0.3">
      <c r="A156">
        <v>155</v>
      </c>
      <c r="B156" t="s">
        <v>8</v>
      </c>
      <c r="C156">
        <v>0</v>
      </c>
      <c r="D156">
        <v>47</v>
      </c>
      <c r="E156">
        <v>78</v>
      </c>
      <c r="F156">
        <v>16</v>
      </c>
      <c r="I156">
        <v>155</v>
      </c>
      <c r="J156">
        <v>-0.88640525999999997</v>
      </c>
      <c r="K156">
        <v>0.58489852099999995</v>
      </c>
      <c r="L156">
        <v>0.66567484499999996</v>
      </c>
      <c r="M156">
        <v>-1.3276973759999999</v>
      </c>
    </row>
    <row r="157" spans="1:13" x14ac:dyDescent="0.3">
      <c r="A157">
        <v>156</v>
      </c>
      <c r="B157" t="s">
        <v>8</v>
      </c>
      <c r="C157">
        <v>0</v>
      </c>
      <c r="D157">
        <v>27</v>
      </c>
      <c r="E157">
        <v>78</v>
      </c>
      <c r="F157">
        <v>89</v>
      </c>
      <c r="I157">
        <v>156</v>
      </c>
      <c r="J157">
        <v>-0.88640525999999997</v>
      </c>
      <c r="K157">
        <v>-0.85043527299999999</v>
      </c>
      <c r="L157">
        <v>0.66567484499999996</v>
      </c>
      <c r="M157">
        <v>1.506276556</v>
      </c>
    </row>
    <row r="158" spans="1:13" x14ac:dyDescent="0.3">
      <c r="A158">
        <v>157</v>
      </c>
      <c r="B158" t="s">
        <v>7</v>
      </c>
      <c r="C158">
        <v>1</v>
      </c>
      <c r="D158">
        <v>37</v>
      </c>
      <c r="E158">
        <v>78</v>
      </c>
      <c r="F158">
        <v>1</v>
      </c>
      <c r="I158">
        <v>157</v>
      </c>
      <c r="J158">
        <v>1.12815215</v>
      </c>
      <c r="K158">
        <v>-0.13276837599999999</v>
      </c>
      <c r="L158">
        <v>0.66567484499999996</v>
      </c>
      <c r="M158">
        <v>-1.9100207870000001</v>
      </c>
    </row>
    <row r="159" spans="1:13" x14ac:dyDescent="0.3">
      <c r="A159">
        <v>158</v>
      </c>
      <c r="B159" t="s">
        <v>8</v>
      </c>
      <c r="C159">
        <v>0</v>
      </c>
      <c r="D159">
        <v>30</v>
      </c>
      <c r="E159">
        <v>78</v>
      </c>
      <c r="F159">
        <v>78</v>
      </c>
      <c r="I159">
        <v>158</v>
      </c>
      <c r="J159">
        <v>-0.88640525999999997</v>
      </c>
      <c r="K159">
        <v>-0.63513520400000001</v>
      </c>
      <c r="L159">
        <v>0.66567484499999996</v>
      </c>
      <c r="M159">
        <v>1.079239388</v>
      </c>
    </row>
    <row r="160" spans="1:13" x14ac:dyDescent="0.3">
      <c r="A160">
        <v>159</v>
      </c>
      <c r="B160" t="s">
        <v>7</v>
      </c>
      <c r="C160">
        <v>1</v>
      </c>
      <c r="D160">
        <v>34</v>
      </c>
      <c r="E160">
        <v>78</v>
      </c>
      <c r="F160">
        <v>1</v>
      </c>
      <c r="I160">
        <v>159</v>
      </c>
      <c r="J160">
        <v>1.12815215</v>
      </c>
      <c r="K160">
        <v>-0.348068445</v>
      </c>
      <c r="L160">
        <v>0.66567484499999996</v>
      </c>
      <c r="M160">
        <v>-1.9100207870000001</v>
      </c>
    </row>
    <row r="161" spans="1:13" x14ac:dyDescent="0.3">
      <c r="A161">
        <v>160</v>
      </c>
      <c r="B161" t="s">
        <v>8</v>
      </c>
      <c r="C161">
        <v>0</v>
      </c>
      <c r="D161">
        <v>30</v>
      </c>
      <c r="E161">
        <v>78</v>
      </c>
      <c r="F161">
        <v>73</v>
      </c>
      <c r="I161">
        <v>160</v>
      </c>
      <c r="J161">
        <v>-0.88640525999999997</v>
      </c>
      <c r="K161">
        <v>-0.63513520400000001</v>
      </c>
      <c r="L161">
        <v>0.66567484499999996</v>
      </c>
      <c r="M161">
        <v>0.88513158400000003</v>
      </c>
    </row>
    <row r="162" spans="1:13" x14ac:dyDescent="0.3">
      <c r="A162">
        <v>161</v>
      </c>
      <c r="B162" t="s">
        <v>8</v>
      </c>
      <c r="C162">
        <v>0</v>
      </c>
      <c r="D162">
        <v>56</v>
      </c>
      <c r="E162">
        <v>79</v>
      </c>
      <c r="F162">
        <v>35</v>
      </c>
      <c r="I162">
        <v>161</v>
      </c>
      <c r="J162">
        <v>-0.88640525999999997</v>
      </c>
      <c r="K162">
        <v>1.2307987279999999</v>
      </c>
      <c r="L162">
        <v>0.70384427400000005</v>
      </c>
      <c r="M162">
        <v>-0.59008772300000001</v>
      </c>
    </row>
    <row r="163" spans="1:13" x14ac:dyDescent="0.3">
      <c r="A163">
        <v>162</v>
      </c>
      <c r="B163" t="s">
        <v>8</v>
      </c>
      <c r="C163">
        <v>0</v>
      </c>
      <c r="D163">
        <v>29</v>
      </c>
      <c r="E163">
        <v>79</v>
      </c>
      <c r="F163">
        <v>83</v>
      </c>
      <c r="I163">
        <v>162</v>
      </c>
      <c r="J163">
        <v>-0.88640525999999997</v>
      </c>
      <c r="K163">
        <v>-0.70690189299999995</v>
      </c>
      <c r="L163">
        <v>0.70384427400000005</v>
      </c>
      <c r="M163">
        <v>1.273347191</v>
      </c>
    </row>
    <row r="164" spans="1:13" x14ac:dyDescent="0.3">
      <c r="A164">
        <v>163</v>
      </c>
      <c r="B164" t="s">
        <v>7</v>
      </c>
      <c r="C164">
        <v>1</v>
      </c>
      <c r="D164">
        <v>19</v>
      </c>
      <c r="E164">
        <v>81</v>
      </c>
      <c r="F164">
        <v>5</v>
      </c>
      <c r="I164">
        <v>163</v>
      </c>
      <c r="J164">
        <v>1.12815215</v>
      </c>
      <c r="K164">
        <v>-1.4245687899999999</v>
      </c>
      <c r="L164">
        <v>0.780183132</v>
      </c>
      <c r="M164">
        <v>-1.754734544</v>
      </c>
    </row>
    <row r="165" spans="1:13" x14ac:dyDescent="0.3">
      <c r="A165">
        <v>164</v>
      </c>
      <c r="B165" t="s">
        <v>8</v>
      </c>
      <c r="C165">
        <v>0</v>
      </c>
      <c r="D165">
        <v>31</v>
      </c>
      <c r="E165">
        <v>81</v>
      </c>
      <c r="F165">
        <v>93</v>
      </c>
      <c r="I165">
        <v>164</v>
      </c>
      <c r="J165">
        <v>-0.88640525999999997</v>
      </c>
      <c r="K165">
        <v>-0.56336851399999999</v>
      </c>
      <c r="L165">
        <v>0.780183132</v>
      </c>
      <c r="M165">
        <v>1.6615627980000001</v>
      </c>
    </row>
    <row r="166" spans="1:13" x14ac:dyDescent="0.3">
      <c r="A166">
        <v>165</v>
      </c>
      <c r="B166" t="s">
        <v>7</v>
      </c>
      <c r="C166">
        <v>1</v>
      </c>
      <c r="D166">
        <v>50</v>
      </c>
      <c r="E166">
        <v>85</v>
      </c>
      <c r="F166">
        <v>26</v>
      </c>
      <c r="I166">
        <v>165</v>
      </c>
      <c r="J166">
        <v>1.12815215</v>
      </c>
      <c r="K166">
        <v>0.80019859000000004</v>
      </c>
      <c r="L166">
        <v>0.93286084899999999</v>
      </c>
      <c r="M166">
        <v>-0.93948176900000002</v>
      </c>
    </row>
    <row r="167" spans="1:13" x14ac:dyDescent="0.3">
      <c r="A167">
        <v>166</v>
      </c>
      <c r="B167" t="s">
        <v>8</v>
      </c>
      <c r="C167">
        <v>0</v>
      </c>
      <c r="D167">
        <v>36</v>
      </c>
      <c r="E167">
        <v>85</v>
      </c>
      <c r="F167">
        <v>75</v>
      </c>
      <c r="I167">
        <v>166</v>
      </c>
      <c r="J167">
        <v>-0.88640525999999997</v>
      </c>
      <c r="K167">
        <v>-0.20453506599999999</v>
      </c>
      <c r="L167">
        <v>0.93286084899999999</v>
      </c>
      <c r="M167">
        <v>0.96277470600000004</v>
      </c>
    </row>
    <row r="168" spans="1:13" x14ac:dyDescent="0.3">
      <c r="A168">
        <v>167</v>
      </c>
      <c r="B168" t="s">
        <v>7</v>
      </c>
      <c r="C168">
        <v>1</v>
      </c>
      <c r="D168">
        <v>42</v>
      </c>
      <c r="E168">
        <v>86</v>
      </c>
      <c r="F168">
        <v>20</v>
      </c>
      <c r="I168">
        <v>167</v>
      </c>
      <c r="J168">
        <v>1.12815215</v>
      </c>
      <c r="K168">
        <v>0.22606507200000001</v>
      </c>
      <c r="L168">
        <v>0.97103027799999997</v>
      </c>
      <c r="M168">
        <v>-1.172411133</v>
      </c>
    </row>
    <row r="169" spans="1:13" x14ac:dyDescent="0.3">
      <c r="A169">
        <v>168</v>
      </c>
      <c r="B169" t="s">
        <v>8</v>
      </c>
      <c r="C169">
        <v>0</v>
      </c>
      <c r="D169">
        <v>33</v>
      </c>
      <c r="E169">
        <v>86</v>
      </c>
      <c r="F169">
        <v>95</v>
      </c>
      <c r="I169">
        <v>168</v>
      </c>
      <c r="J169">
        <v>-0.88640525999999997</v>
      </c>
      <c r="K169">
        <v>-0.41983513500000003</v>
      </c>
      <c r="L169">
        <v>0.97103027799999997</v>
      </c>
      <c r="M169">
        <v>1.7392059200000001</v>
      </c>
    </row>
    <row r="170" spans="1:13" x14ac:dyDescent="0.3">
      <c r="A170">
        <v>169</v>
      </c>
      <c r="B170" t="s">
        <v>8</v>
      </c>
      <c r="C170">
        <v>0</v>
      </c>
      <c r="D170">
        <v>36</v>
      </c>
      <c r="E170">
        <v>87</v>
      </c>
      <c r="F170">
        <v>27</v>
      </c>
      <c r="I170">
        <v>169</v>
      </c>
      <c r="J170">
        <v>-0.88640525999999997</v>
      </c>
      <c r="K170">
        <v>-0.20453506599999999</v>
      </c>
      <c r="L170">
        <v>1.0091997070000001</v>
      </c>
      <c r="M170">
        <v>-0.90066020899999999</v>
      </c>
    </row>
    <row r="171" spans="1:13" x14ac:dyDescent="0.3">
      <c r="A171">
        <v>170</v>
      </c>
      <c r="B171" t="s">
        <v>7</v>
      </c>
      <c r="C171">
        <v>1</v>
      </c>
      <c r="D171">
        <v>32</v>
      </c>
      <c r="E171">
        <v>87</v>
      </c>
      <c r="F171">
        <v>63</v>
      </c>
      <c r="I171">
        <v>170</v>
      </c>
      <c r="J171">
        <v>1.12815215</v>
      </c>
      <c r="K171">
        <v>-0.49160182400000002</v>
      </c>
      <c r="L171">
        <v>1.0091997070000001</v>
      </c>
      <c r="M171">
        <v>0.49691597700000001</v>
      </c>
    </row>
    <row r="172" spans="1:13" x14ac:dyDescent="0.3">
      <c r="A172">
        <v>171</v>
      </c>
      <c r="B172" t="s">
        <v>7</v>
      </c>
      <c r="C172">
        <v>1</v>
      </c>
      <c r="D172">
        <v>40</v>
      </c>
      <c r="E172">
        <v>87</v>
      </c>
      <c r="F172">
        <v>13</v>
      </c>
      <c r="I172">
        <v>171</v>
      </c>
      <c r="J172">
        <v>1.12815215</v>
      </c>
      <c r="K172">
        <v>8.2531693000000003E-2</v>
      </c>
      <c r="L172">
        <v>1.0091997070000001</v>
      </c>
      <c r="M172">
        <v>-1.4441620580000001</v>
      </c>
    </row>
    <row r="173" spans="1:13" x14ac:dyDescent="0.3">
      <c r="A173">
        <v>172</v>
      </c>
      <c r="B173" t="s">
        <v>7</v>
      </c>
      <c r="C173">
        <v>1</v>
      </c>
      <c r="D173">
        <v>28</v>
      </c>
      <c r="E173">
        <v>87</v>
      </c>
      <c r="F173">
        <v>75</v>
      </c>
      <c r="I173">
        <v>172</v>
      </c>
      <c r="J173">
        <v>1.12815215</v>
      </c>
      <c r="K173">
        <v>-0.77866858299999997</v>
      </c>
      <c r="L173">
        <v>1.0091997070000001</v>
      </c>
      <c r="M173">
        <v>0.96277470600000004</v>
      </c>
    </row>
    <row r="174" spans="1:13" x14ac:dyDescent="0.3">
      <c r="A174">
        <v>173</v>
      </c>
      <c r="B174" t="s">
        <v>7</v>
      </c>
      <c r="C174">
        <v>1</v>
      </c>
      <c r="D174">
        <v>36</v>
      </c>
      <c r="E174">
        <v>87</v>
      </c>
      <c r="F174">
        <v>10</v>
      </c>
      <c r="I174">
        <v>173</v>
      </c>
      <c r="J174">
        <v>1.12815215</v>
      </c>
      <c r="K174">
        <v>-0.20453506599999999</v>
      </c>
      <c r="L174">
        <v>1.0091997070000001</v>
      </c>
      <c r="M174">
        <v>-1.5606267410000001</v>
      </c>
    </row>
    <row r="175" spans="1:13" x14ac:dyDescent="0.3">
      <c r="A175">
        <v>174</v>
      </c>
      <c r="B175" t="s">
        <v>7</v>
      </c>
      <c r="C175">
        <v>1</v>
      </c>
      <c r="D175">
        <v>36</v>
      </c>
      <c r="E175">
        <v>87</v>
      </c>
      <c r="F175">
        <v>92</v>
      </c>
      <c r="I175">
        <v>174</v>
      </c>
      <c r="J175">
        <v>1.12815215</v>
      </c>
      <c r="K175">
        <v>-0.20453506599999999</v>
      </c>
      <c r="L175">
        <v>1.0091997070000001</v>
      </c>
      <c r="M175">
        <v>1.6227412379999999</v>
      </c>
    </row>
    <row r="176" spans="1:13" x14ac:dyDescent="0.3">
      <c r="A176">
        <v>175</v>
      </c>
      <c r="B176" t="s">
        <v>8</v>
      </c>
      <c r="C176">
        <v>0</v>
      </c>
      <c r="D176">
        <v>52</v>
      </c>
      <c r="E176">
        <v>88</v>
      </c>
      <c r="F176">
        <v>13</v>
      </c>
      <c r="I176">
        <v>175</v>
      </c>
      <c r="J176">
        <v>-0.88640525999999997</v>
      </c>
      <c r="K176">
        <v>0.943731969</v>
      </c>
      <c r="L176">
        <v>1.0473691359999999</v>
      </c>
      <c r="M176">
        <v>-1.4441620580000001</v>
      </c>
    </row>
    <row r="177" spans="1:13" x14ac:dyDescent="0.3">
      <c r="A177">
        <v>176</v>
      </c>
      <c r="B177" t="s">
        <v>8</v>
      </c>
      <c r="C177">
        <v>0</v>
      </c>
      <c r="D177">
        <v>30</v>
      </c>
      <c r="E177">
        <v>88</v>
      </c>
      <c r="F177">
        <v>86</v>
      </c>
      <c r="I177">
        <v>176</v>
      </c>
      <c r="J177">
        <v>-0.88640525999999997</v>
      </c>
      <c r="K177">
        <v>-0.63513520400000001</v>
      </c>
      <c r="L177">
        <v>1.0473691359999999</v>
      </c>
      <c r="M177">
        <v>1.389811873</v>
      </c>
    </row>
    <row r="178" spans="1:13" x14ac:dyDescent="0.3">
      <c r="A178">
        <v>177</v>
      </c>
      <c r="B178" t="s">
        <v>7</v>
      </c>
      <c r="C178">
        <v>1</v>
      </c>
      <c r="D178">
        <v>58</v>
      </c>
      <c r="E178">
        <v>88</v>
      </c>
      <c r="F178">
        <v>15</v>
      </c>
      <c r="I178">
        <v>177</v>
      </c>
      <c r="J178">
        <v>1.12815215</v>
      </c>
      <c r="K178">
        <v>1.3743321070000001</v>
      </c>
      <c r="L178">
        <v>1.0473691359999999</v>
      </c>
      <c r="M178">
        <v>-1.3665189369999999</v>
      </c>
    </row>
    <row r="179" spans="1:13" x14ac:dyDescent="0.3">
      <c r="A179">
        <v>178</v>
      </c>
      <c r="B179" t="s">
        <v>7</v>
      </c>
      <c r="C179">
        <v>1</v>
      </c>
      <c r="D179">
        <v>27</v>
      </c>
      <c r="E179">
        <v>88</v>
      </c>
      <c r="F179">
        <v>69</v>
      </c>
      <c r="I179">
        <v>178</v>
      </c>
      <c r="J179">
        <v>1.12815215</v>
      </c>
      <c r="K179">
        <v>-0.85043527299999999</v>
      </c>
      <c r="L179">
        <v>1.0473691359999999</v>
      </c>
      <c r="M179">
        <v>0.72984534099999998</v>
      </c>
    </row>
    <row r="180" spans="1:13" x14ac:dyDescent="0.3">
      <c r="A180">
        <v>179</v>
      </c>
      <c r="B180" t="s">
        <v>7</v>
      </c>
      <c r="C180">
        <v>1</v>
      </c>
      <c r="D180">
        <v>59</v>
      </c>
      <c r="E180">
        <v>93</v>
      </c>
      <c r="F180">
        <v>14</v>
      </c>
      <c r="I180">
        <v>179</v>
      </c>
      <c r="J180">
        <v>1.12815215</v>
      </c>
      <c r="K180">
        <v>1.4460987970000001</v>
      </c>
      <c r="L180">
        <v>1.238216282</v>
      </c>
      <c r="M180">
        <v>-1.4053404979999999</v>
      </c>
    </row>
    <row r="181" spans="1:13" x14ac:dyDescent="0.3">
      <c r="A181">
        <v>180</v>
      </c>
      <c r="B181" t="s">
        <v>7</v>
      </c>
      <c r="C181">
        <v>1</v>
      </c>
      <c r="D181">
        <v>35</v>
      </c>
      <c r="E181">
        <v>93</v>
      </c>
      <c r="F181">
        <v>90</v>
      </c>
      <c r="I181">
        <v>180</v>
      </c>
      <c r="J181">
        <v>1.12815215</v>
      </c>
      <c r="K181">
        <v>-0.27630175499999998</v>
      </c>
      <c r="L181">
        <v>1.238216282</v>
      </c>
      <c r="M181">
        <v>1.5450981159999999</v>
      </c>
    </row>
    <row r="182" spans="1:13" x14ac:dyDescent="0.3">
      <c r="A182">
        <v>181</v>
      </c>
      <c r="B182" t="s">
        <v>8</v>
      </c>
      <c r="C182">
        <v>0</v>
      </c>
      <c r="D182">
        <v>37</v>
      </c>
      <c r="E182">
        <v>97</v>
      </c>
      <c r="F182">
        <v>32</v>
      </c>
      <c r="I182">
        <v>181</v>
      </c>
      <c r="J182">
        <v>-0.88640525999999997</v>
      </c>
      <c r="K182">
        <v>-0.13276837599999999</v>
      </c>
      <c r="L182">
        <v>1.390893999</v>
      </c>
      <c r="M182">
        <v>-0.70655240500000005</v>
      </c>
    </row>
    <row r="183" spans="1:13" x14ac:dyDescent="0.3">
      <c r="A183">
        <v>182</v>
      </c>
      <c r="B183" t="s">
        <v>8</v>
      </c>
      <c r="C183">
        <v>0</v>
      </c>
      <c r="D183">
        <v>32</v>
      </c>
      <c r="E183">
        <v>97</v>
      </c>
      <c r="F183">
        <v>86</v>
      </c>
      <c r="I183">
        <v>182</v>
      </c>
      <c r="J183">
        <v>-0.88640525999999997</v>
      </c>
      <c r="K183">
        <v>-0.49160182400000002</v>
      </c>
      <c r="L183">
        <v>1.390893999</v>
      </c>
      <c r="M183">
        <v>1.389811873</v>
      </c>
    </row>
    <row r="184" spans="1:13" x14ac:dyDescent="0.3">
      <c r="A184">
        <v>183</v>
      </c>
      <c r="B184" t="s">
        <v>7</v>
      </c>
      <c r="C184">
        <v>1</v>
      </c>
      <c r="D184">
        <v>46</v>
      </c>
      <c r="E184">
        <v>98</v>
      </c>
      <c r="F184">
        <v>15</v>
      </c>
      <c r="I184">
        <v>183</v>
      </c>
      <c r="J184">
        <v>1.12815215</v>
      </c>
      <c r="K184">
        <v>0.51313183100000004</v>
      </c>
      <c r="L184">
        <v>1.4290634280000001</v>
      </c>
      <c r="M184">
        <v>-1.3665189369999999</v>
      </c>
    </row>
    <row r="185" spans="1:13" x14ac:dyDescent="0.3">
      <c r="A185">
        <v>184</v>
      </c>
      <c r="B185" t="s">
        <v>8</v>
      </c>
      <c r="C185">
        <v>0</v>
      </c>
      <c r="D185">
        <v>29</v>
      </c>
      <c r="E185">
        <v>98</v>
      </c>
      <c r="F185">
        <v>88</v>
      </c>
      <c r="I185">
        <v>184</v>
      </c>
      <c r="J185">
        <v>-0.88640525999999997</v>
      </c>
      <c r="K185">
        <v>-0.70690189299999995</v>
      </c>
      <c r="L185">
        <v>1.4290634280000001</v>
      </c>
      <c r="M185">
        <v>1.467454995</v>
      </c>
    </row>
    <row r="186" spans="1:13" x14ac:dyDescent="0.3">
      <c r="A186">
        <v>185</v>
      </c>
      <c r="B186" t="s">
        <v>8</v>
      </c>
      <c r="C186">
        <v>0</v>
      </c>
      <c r="D186">
        <v>41</v>
      </c>
      <c r="E186">
        <v>99</v>
      </c>
      <c r="F186">
        <v>39</v>
      </c>
      <c r="I186">
        <v>185</v>
      </c>
      <c r="J186">
        <v>-0.88640525999999997</v>
      </c>
      <c r="K186">
        <v>0.15429838300000001</v>
      </c>
      <c r="L186">
        <v>1.4672328569999999</v>
      </c>
      <c r="M186">
        <v>-0.43480148000000002</v>
      </c>
    </row>
    <row r="187" spans="1:13" x14ac:dyDescent="0.3">
      <c r="A187">
        <v>186</v>
      </c>
      <c r="B187" t="s">
        <v>7</v>
      </c>
      <c r="C187">
        <v>1</v>
      </c>
      <c r="D187">
        <v>30</v>
      </c>
      <c r="E187">
        <v>99</v>
      </c>
      <c r="F187">
        <v>97</v>
      </c>
      <c r="I187">
        <v>186</v>
      </c>
      <c r="J187">
        <v>1.12815215</v>
      </c>
      <c r="K187">
        <v>-0.63513520400000001</v>
      </c>
      <c r="L187">
        <v>1.4672328569999999</v>
      </c>
      <c r="M187">
        <v>1.816849041</v>
      </c>
    </row>
    <row r="188" spans="1:13" x14ac:dyDescent="0.3">
      <c r="A188">
        <v>187</v>
      </c>
      <c r="B188" t="s">
        <v>8</v>
      </c>
      <c r="C188">
        <v>0</v>
      </c>
      <c r="D188">
        <v>54</v>
      </c>
      <c r="E188">
        <v>101</v>
      </c>
      <c r="F188">
        <v>24</v>
      </c>
      <c r="I188">
        <v>187</v>
      </c>
      <c r="J188">
        <v>-0.88640525999999997</v>
      </c>
      <c r="K188">
        <v>1.0872653489999999</v>
      </c>
      <c r="L188">
        <v>1.543571716</v>
      </c>
      <c r="M188">
        <v>-1.0171248909999999</v>
      </c>
    </row>
    <row r="189" spans="1:13" x14ac:dyDescent="0.3">
      <c r="A189">
        <v>188</v>
      </c>
      <c r="B189" t="s">
        <v>7</v>
      </c>
      <c r="C189">
        <v>1</v>
      </c>
      <c r="D189">
        <v>28</v>
      </c>
      <c r="E189">
        <v>101</v>
      </c>
      <c r="F189">
        <v>68</v>
      </c>
      <c r="I189">
        <v>188</v>
      </c>
      <c r="J189">
        <v>1.12815215</v>
      </c>
      <c r="K189">
        <v>-0.77866858299999997</v>
      </c>
      <c r="L189">
        <v>1.543571716</v>
      </c>
      <c r="M189">
        <v>0.69102378099999995</v>
      </c>
    </row>
    <row r="190" spans="1:13" x14ac:dyDescent="0.3">
      <c r="A190">
        <v>189</v>
      </c>
      <c r="B190" t="s">
        <v>8</v>
      </c>
      <c r="C190">
        <v>0</v>
      </c>
      <c r="D190">
        <v>41</v>
      </c>
      <c r="E190">
        <v>103</v>
      </c>
      <c r="F190">
        <v>17</v>
      </c>
      <c r="I190">
        <v>189</v>
      </c>
      <c r="J190">
        <v>-0.88640525999999997</v>
      </c>
      <c r="K190">
        <v>0.15429838300000001</v>
      </c>
      <c r="L190">
        <v>1.6199105739999999</v>
      </c>
      <c r="M190">
        <v>-1.288875816</v>
      </c>
    </row>
    <row r="191" spans="1:13" x14ac:dyDescent="0.3">
      <c r="A191">
        <v>190</v>
      </c>
      <c r="B191" t="s">
        <v>8</v>
      </c>
      <c r="C191">
        <v>0</v>
      </c>
      <c r="D191">
        <v>36</v>
      </c>
      <c r="E191">
        <v>103</v>
      </c>
      <c r="F191">
        <v>85</v>
      </c>
      <c r="I191">
        <v>190</v>
      </c>
      <c r="J191">
        <v>-0.88640525999999997</v>
      </c>
      <c r="K191">
        <v>-0.20453506599999999</v>
      </c>
      <c r="L191">
        <v>1.6199105739999999</v>
      </c>
      <c r="M191">
        <v>1.3509903130000001</v>
      </c>
    </row>
    <row r="192" spans="1:13" x14ac:dyDescent="0.3">
      <c r="A192">
        <v>191</v>
      </c>
      <c r="B192" t="s">
        <v>8</v>
      </c>
      <c r="C192">
        <v>0</v>
      </c>
      <c r="D192">
        <v>34</v>
      </c>
      <c r="E192">
        <v>103</v>
      </c>
      <c r="F192">
        <v>23</v>
      </c>
      <c r="I192">
        <v>191</v>
      </c>
      <c r="J192">
        <v>-0.88640525999999997</v>
      </c>
      <c r="K192">
        <v>-0.348068445</v>
      </c>
      <c r="L192">
        <v>1.6199105739999999</v>
      </c>
      <c r="M192">
        <v>-1.0559464510000001</v>
      </c>
    </row>
    <row r="193" spans="1:13" x14ac:dyDescent="0.3">
      <c r="A193">
        <v>192</v>
      </c>
      <c r="B193" t="s">
        <v>8</v>
      </c>
      <c r="C193">
        <v>0</v>
      </c>
      <c r="D193">
        <v>32</v>
      </c>
      <c r="E193">
        <v>103</v>
      </c>
      <c r="F193">
        <v>69</v>
      </c>
      <c r="I193">
        <v>192</v>
      </c>
      <c r="J193">
        <v>-0.88640525999999997</v>
      </c>
      <c r="K193">
        <v>-0.49160182400000002</v>
      </c>
      <c r="L193">
        <v>1.6199105739999999</v>
      </c>
      <c r="M193">
        <v>0.72984534099999998</v>
      </c>
    </row>
    <row r="194" spans="1:13" x14ac:dyDescent="0.3">
      <c r="A194">
        <v>193</v>
      </c>
      <c r="B194" t="s">
        <v>7</v>
      </c>
      <c r="C194">
        <v>1</v>
      </c>
      <c r="D194">
        <v>33</v>
      </c>
      <c r="E194">
        <v>113</v>
      </c>
      <c r="F194">
        <v>8</v>
      </c>
      <c r="I194">
        <v>193</v>
      </c>
      <c r="J194">
        <v>1.12815215</v>
      </c>
      <c r="K194">
        <v>-0.41983513500000003</v>
      </c>
      <c r="L194">
        <v>2.0016048660000001</v>
      </c>
      <c r="M194">
        <v>-1.638269862</v>
      </c>
    </row>
    <row r="195" spans="1:13" x14ac:dyDescent="0.3">
      <c r="A195">
        <v>194</v>
      </c>
      <c r="B195" t="s">
        <v>8</v>
      </c>
      <c r="C195">
        <v>0</v>
      </c>
      <c r="D195">
        <v>38</v>
      </c>
      <c r="E195">
        <v>113</v>
      </c>
      <c r="F195">
        <v>91</v>
      </c>
      <c r="I195">
        <v>194</v>
      </c>
      <c r="J195">
        <v>-0.88640525999999997</v>
      </c>
      <c r="K195">
        <v>-6.1001685999999999E-2</v>
      </c>
      <c r="L195">
        <v>2.0016048660000001</v>
      </c>
      <c r="M195">
        <v>1.5839196769999999</v>
      </c>
    </row>
    <row r="196" spans="1:13" x14ac:dyDescent="0.3">
      <c r="A196">
        <v>195</v>
      </c>
      <c r="B196" t="s">
        <v>8</v>
      </c>
      <c r="C196">
        <v>0</v>
      </c>
      <c r="D196">
        <v>47</v>
      </c>
      <c r="E196">
        <v>120</v>
      </c>
      <c r="F196">
        <v>16</v>
      </c>
      <c r="I196">
        <v>195</v>
      </c>
      <c r="J196">
        <v>-0.88640525999999997</v>
      </c>
      <c r="K196">
        <v>0.58489852099999995</v>
      </c>
      <c r="L196">
        <v>2.2687908700000001</v>
      </c>
      <c r="M196">
        <v>-1.3276973759999999</v>
      </c>
    </row>
    <row r="197" spans="1:13" x14ac:dyDescent="0.3">
      <c r="A197">
        <v>196</v>
      </c>
      <c r="B197" t="s">
        <v>8</v>
      </c>
      <c r="C197">
        <v>0</v>
      </c>
      <c r="D197">
        <v>35</v>
      </c>
      <c r="E197">
        <v>120</v>
      </c>
      <c r="F197">
        <v>79</v>
      </c>
      <c r="I197">
        <v>196</v>
      </c>
      <c r="J197">
        <v>-0.88640525999999997</v>
      </c>
      <c r="K197">
        <v>-0.27630175499999998</v>
      </c>
      <c r="L197">
        <v>2.2687908700000001</v>
      </c>
      <c r="M197">
        <v>1.1180609480000001</v>
      </c>
    </row>
    <row r="198" spans="1:13" x14ac:dyDescent="0.3">
      <c r="A198">
        <v>197</v>
      </c>
      <c r="B198" t="s">
        <v>8</v>
      </c>
      <c r="C198">
        <v>0</v>
      </c>
      <c r="D198">
        <v>45</v>
      </c>
      <c r="E198">
        <v>126</v>
      </c>
      <c r="F198">
        <v>28</v>
      </c>
      <c r="I198">
        <v>197</v>
      </c>
      <c r="J198">
        <v>-0.88640525999999997</v>
      </c>
      <c r="K198">
        <v>0.44136514199999999</v>
      </c>
      <c r="L198">
        <v>2.4978074449999998</v>
      </c>
      <c r="M198">
        <v>-0.86183864799999998</v>
      </c>
    </row>
    <row r="199" spans="1:13" x14ac:dyDescent="0.3">
      <c r="A199">
        <v>198</v>
      </c>
      <c r="B199" t="s">
        <v>7</v>
      </c>
      <c r="C199">
        <v>1</v>
      </c>
      <c r="D199">
        <v>32</v>
      </c>
      <c r="E199">
        <v>126</v>
      </c>
      <c r="F199">
        <v>74</v>
      </c>
      <c r="I199">
        <v>198</v>
      </c>
      <c r="J199">
        <v>1.12815215</v>
      </c>
      <c r="K199">
        <v>-0.49160182400000002</v>
      </c>
      <c r="L199">
        <v>2.4978074449999998</v>
      </c>
      <c r="M199">
        <v>0.92395314500000003</v>
      </c>
    </row>
    <row r="200" spans="1:13" x14ac:dyDescent="0.3">
      <c r="A200">
        <v>199</v>
      </c>
      <c r="B200" t="s">
        <v>7</v>
      </c>
      <c r="C200">
        <v>1</v>
      </c>
      <c r="D200">
        <v>32</v>
      </c>
      <c r="E200">
        <v>137</v>
      </c>
      <c r="F200">
        <v>18</v>
      </c>
      <c r="I200">
        <v>199</v>
      </c>
      <c r="J200">
        <v>1.12815215</v>
      </c>
      <c r="K200">
        <v>-0.49160182400000002</v>
      </c>
      <c r="L200">
        <v>2.9176711659999999</v>
      </c>
      <c r="M200">
        <v>-1.250054255</v>
      </c>
    </row>
    <row r="201" spans="1:13" x14ac:dyDescent="0.3">
      <c r="A201">
        <v>200</v>
      </c>
      <c r="B201" t="s">
        <v>7</v>
      </c>
      <c r="C201">
        <v>1</v>
      </c>
      <c r="D201">
        <v>30</v>
      </c>
      <c r="E201">
        <v>137</v>
      </c>
      <c r="F201">
        <v>83</v>
      </c>
      <c r="I201">
        <v>200</v>
      </c>
      <c r="J201">
        <v>1.12815215</v>
      </c>
      <c r="K201">
        <v>-0.63513520400000001</v>
      </c>
      <c r="L201">
        <v>2.9176711659999999</v>
      </c>
      <c r="M201">
        <v>1.273347191</v>
      </c>
    </row>
    <row r="203" spans="1:13" x14ac:dyDescent="0.3">
      <c r="B203" t="s">
        <v>9</v>
      </c>
      <c r="C203">
        <v>0.44</v>
      </c>
      <c r="D203">
        <v>38.85</v>
      </c>
      <c r="E203">
        <v>60.56</v>
      </c>
      <c r="F203">
        <v>50.2</v>
      </c>
    </row>
    <row r="204" spans="1:13" x14ac:dyDescent="0.3">
      <c r="B204" t="s">
        <v>10</v>
      </c>
      <c r="C204">
        <v>0.496386946</v>
      </c>
      <c r="D204">
        <v>13.934041049999999</v>
      </c>
      <c r="E204">
        <v>26.198977079999999</v>
      </c>
      <c r="F204">
        <v>25.75888196</v>
      </c>
    </row>
    <row r="205" spans="1:13" x14ac:dyDescent="0.3">
      <c r="B205" t="s">
        <v>11</v>
      </c>
      <c r="C205">
        <v>0.49763258599999999</v>
      </c>
      <c r="D205">
        <v>13.96900733</v>
      </c>
      <c r="E205">
        <v>26.264721170000001</v>
      </c>
      <c r="F205">
        <v>25.823521670000002</v>
      </c>
    </row>
  </sheetData>
  <conditionalFormatting sqref="I1:N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verticalDpi="0" r:id="rId1"/>
  <tableParts count="2">
    <tablePart r:id="rId2"/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F9F7D-7F46-4E48-BC5A-6C315252E01D}">
  <dimension ref="A1:Q202"/>
  <sheetViews>
    <sheetView workbookViewId="0">
      <selection activeCell="N202" sqref="N202:P202"/>
    </sheetView>
  </sheetViews>
  <sheetFormatPr defaultRowHeight="14.4" x14ac:dyDescent="0.3"/>
  <cols>
    <col min="1" max="1" width="15.77734375" customWidth="1"/>
    <col min="2" max="2" width="18.44140625" customWidth="1"/>
    <col min="3" max="3" width="21.33203125" customWidth="1"/>
    <col min="4" max="4" width="15.44140625" customWidth="1"/>
    <col min="7" max="7" width="12.5546875" customWidth="1"/>
    <col min="8" max="8" width="18.44140625" customWidth="1"/>
    <col min="9" max="9" width="21.33203125" customWidth="1"/>
    <col min="10" max="10" width="14.33203125" customWidth="1"/>
  </cols>
  <sheetData>
    <row r="1" spans="1:17" x14ac:dyDescent="0.3">
      <c r="G1" t="s">
        <v>0</v>
      </c>
      <c r="H1" t="s">
        <v>4</v>
      </c>
      <c r="I1" t="s">
        <v>5</v>
      </c>
      <c r="J1" t="s">
        <v>12</v>
      </c>
      <c r="K1" t="s">
        <v>13</v>
      </c>
      <c r="L1" t="s">
        <v>18</v>
      </c>
      <c r="M1" t="s">
        <v>48</v>
      </c>
      <c r="N1" t="s">
        <v>50</v>
      </c>
      <c r="O1" t="s">
        <v>59</v>
      </c>
      <c r="P1" t="s">
        <v>15</v>
      </c>
      <c r="Q1" t="s">
        <v>6</v>
      </c>
    </row>
    <row r="2" spans="1:17" x14ac:dyDescent="0.3">
      <c r="G2">
        <v>1</v>
      </c>
      <c r="H2">
        <v>-1.7389991929999999</v>
      </c>
      <c r="I2">
        <v>-0.43480148000000002</v>
      </c>
      <c r="K2">
        <f>SQRT((Table3891011[[#This Row],[Annual Income (k$)]]-$B$3)^2+(Table3891011[[#This Row],[Spending Score (1-100)]]-$C$3)^2)</f>
        <v>0.87296466234717707</v>
      </c>
      <c r="L2">
        <f>SQRT((Table3891011[[#This Row],[Annual Income (k$)]]-$B$4)^2+(Table3891011[[#This Row],[Spending Score (1-100)]]-$C$4)^2)</f>
        <v>1.5495543420466613</v>
      </c>
      <c r="M2">
        <f>SQRT((Table3891011[[#This Row],[Annual Income (k$)]]-$B$5)^2+(Table3891011[[#This Row],[Spending Score (1-100)]]-$C$5)^2)</f>
        <v>1.5952262260743226</v>
      </c>
      <c r="N2">
        <f>SQRT((Table3891011[[#This Row],[Annual Income (k$)]]-$B$6)^2+(Table3891011[[#This Row],[Spending Score (1-100)]]-$C$6)^2)</f>
        <v>3.0672186817791611</v>
      </c>
      <c r="O2">
        <f>SQRT((Table3891011[[#This Row],[Annual Income (k$)]]-$B$7)^2+(Table3891011[[#This Row],[Spending Score (1-100)]]-$C$7)^2)</f>
        <v>2.8165595956144758</v>
      </c>
      <c r="P2">
        <f>MIN(Table3891011[[#This Row],[DIst1]:[DIst5]])</f>
        <v>0.87296466234717707</v>
      </c>
      <c r="Q2" t="str">
        <f>IF(MIN(Table3891011[[#This Row],[DIst1]:[DIst5]])=Table3891011[[#This Row],[DIst1]],"Cluster1",IF(MIN(Table3891011[[#This Row],[DIst1]:[DIst5]])=Table3891011[[#This Row],[DIst2]],"Cluster2",IF(MIN(Table3891011[[#This Row],[DIst1]:[DIst5]])=Table3891011[[#This Row],[DIst3]],"Cluster3",IF(MIN(Table3891011[[#This Row],[DIst1]:[DIst5]])=Table3891011[[#This Row],[DIst4]],"Cluster4","Cluster5"))))</f>
        <v>Cluster1</v>
      </c>
    </row>
    <row r="3" spans="1:17" x14ac:dyDescent="0.3">
      <c r="A3" s="22" t="s">
        <v>14</v>
      </c>
      <c r="B3" s="22">
        <v>-1.2985304850165185</v>
      </c>
      <c r="C3" s="22">
        <v>-1.1884954623259061</v>
      </c>
      <c r="G3">
        <v>2</v>
      </c>
      <c r="H3">
        <v>-1.7389991929999999</v>
      </c>
      <c r="I3">
        <v>1.1957040699999999</v>
      </c>
      <c r="K3">
        <f>SQRT((Table3891011[[#This Row],[Annual Income (k$)]]-$B$3)^2+(Table3891011[[#This Row],[Spending Score (1-100)]]-$C$3)^2)</f>
        <v>2.4245453373067094</v>
      </c>
      <c r="L3">
        <f>SQRT((Table3891011[[#This Row],[Annual Income (k$)]]-$B$4)^2+(Table3891011[[#This Row],[Spending Score (1-100)]]-$C$4)^2)</f>
        <v>0.39105883370425215</v>
      </c>
      <c r="M3">
        <f>SQRT((Table3891011[[#This Row],[Annual Income (k$)]]-$B$5)^2+(Table3891011[[#This Row],[Spending Score (1-100)]]-$C$5)^2)</f>
        <v>1.9564472875408598</v>
      </c>
      <c r="N3">
        <f>SQRT((Table3891011[[#This Row],[Annual Income (k$)]]-$B$6)^2+(Table3891011[[#This Row],[Spending Score (1-100)]]-$C$6)^2)</f>
        <v>2.5592239755816486</v>
      </c>
      <c r="O3">
        <f>SQRT((Table3891011[[#This Row],[Annual Income (k$)]]-$B$7)^2+(Table3891011[[#This Row],[Spending Score (1-100)]]-$C$7)^2)</f>
        <v>3.6698416800016034</v>
      </c>
      <c r="P3">
        <f>MIN(Table3891011[[#This Row],[DIst1]:[DIst5]])</f>
        <v>0.39105883370425215</v>
      </c>
      <c r="Q3" t="str">
        <f>IF(MIN(Table3891011[[#This Row],[DIst1]:[DIst5]])=Table3891011[[#This Row],[DIst1]],"Cluster1",IF(MIN(Table3891011[[#This Row],[DIst1]:[DIst5]])=Table3891011[[#This Row],[DIst2]],"Cluster2",IF(MIN(Table3891011[[#This Row],[DIst1]:[DIst5]])=Table3891011[[#This Row],[DIst3]],"Cluster3",IF(MIN(Table3891011[[#This Row],[DIst1]:[DIst5]])=Table3891011[[#This Row],[DIst4]],"Cluster4","Cluster5"))))</f>
        <v>Cluster2</v>
      </c>
    </row>
    <row r="4" spans="1:17" x14ac:dyDescent="0.3">
      <c r="A4" s="22" t="s">
        <v>17</v>
      </c>
      <c r="B4" s="22">
        <v>-1.368739830578299</v>
      </c>
      <c r="C4" s="22">
        <v>1.0698668101871551</v>
      </c>
      <c r="G4">
        <v>3</v>
      </c>
      <c r="H4">
        <v>-1.7008297640000001</v>
      </c>
      <c r="I4">
        <v>-1.7159129829999999</v>
      </c>
      <c r="J4">
        <v>1</v>
      </c>
      <c r="K4">
        <f>SQRT((Table3891011[[#This Row],[Annual Income (k$)]]-$B$3)^2+(Table3891011[[#This Row],[Spending Score (1-100)]]-$C$3)^2)</f>
        <v>0.66333547393806502</v>
      </c>
      <c r="L4">
        <f>SQRT((Table3891011[[#This Row],[Annual Income (k$)]]-$B$4)^2+(Table3891011[[#This Row],[Spending Score (1-100)]]-$C$4)^2)</f>
        <v>2.8055040153259267</v>
      </c>
      <c r="M4">
        <f>SQRT((Table3891011[[#This Row],[Annual Income (k$)]]-$B$5)^2+(Table3891011[[#This Row],[Spending Score (1-100)]]-$C$5)^2)</f>
        <v>2.2695469025742874</v>
      </c>
      <c r="N4">
        <f>SQRT((Table3891011[[#This Row],[Annual Income (k$)]]-$B$6)^2+(Table3891011[[#This Row],[Spending Score (1-100)]]-$C$6)^2)</f>
        <v>3.8974109507455608</v>
      </c>
      <c r="O4">
        <f>SQRT((Table3891011[[#This Row],[Annual Income (k$)]]-$B$7)^2+(Table3891011[[#This Row],[Spending Score (1-100)]]-$C$7)^2)</f>
        <v>2.6667687517402321</v>
      </c>
      <c r="P4">
        <f>MIN(Table3891011[[#This Row],[DIst1]:[DIst5]])</f>
        <v>0.66333547393806502</v>
      </c>
      <c r="Q4" t="str">
        <f>IF(MIN(Table3891011[[#This Row],[DIst1]:[DIst5]])=Table3891011[[#This Row],[DIst1]],"Cluster1",IF(MIN(Table3891011[[#This Row],[DIst1]:[DIst5]])=Table3891011[[#This Row],[DIst2]],"Cluster2",IF(MIN(Table3891011[[#This Row],[DIst1]:[DIst5]])=Table3891011[[#This Row],[DIst3]],"Cluster3",IF(MIN(Table3891011[[#This Row],[DIst1]:[DIst5]])=Table3891011[[#This Row],[DIst4]],"Cluster4","Cluster5"))))</f>
        <v>Cluster1</v>
      </c>
    </row>
    <row r="5" spans="1:17" x14ac:dyDescent="0.3">
      <c r="A5" s="22" t="s">
        <v>47</v>
      </c>
      <c r="B5" s="22">
        <v>-0.20055782996140795</v>
      </c>
      <c r="C5" s="22">
        <v>-1.2966340582614984E-2</v>
      </c>
      <c r="G5">
        <v>4</v>
      </c>
      <c r="H5">
        <v>-1.7008297640000001</v>
      </c>
      <c r="I5">
        <v>1.040417827</v>
      </c>
      <c r="K5">
        <f>SQRT((Table3891011[[#This Row],[Annual Income (k$)]]-$B$3)^2+(Table3891011[[#This Row],[Spending Score (1-100)]]-$C$3)^2)</f>
        <v>2.264928069763863</v>
      </c>
      <c r="L5">
        <f>SQRT((Table3891011[[#This Row],[Annual Income (k$)]]-$B$4)^2+(Table3891011[[#This Row],[Spending Score (1-100)]]-$C$4)^2)</f>
        <v>0.33339311104278568</v>
      </c>
      <c r="M5">
        <f>SQRT((Table3891011[[#This Row],[Annual Income (k$)]]-$B$5)^2+(Table3891011[[#This Row],[Spending Score (1-100)]]-$C$5)^2)</f>
        <v>1.8331486793431722</v>
      </c>
      <c r="N5">
        <f>SQRT((Table3891011[[#This Row],[Annual Income (k$)]]-$B$6)^2+(Table3891011[[#This Row],[Spending Score (1-100)]]-$C$6)^2)</f>
        <v>2.5296048101157034</v>
      </c>
      <c r="O5">
        <f>SQRT((Table3891011[[#This Row],[Annual Income (k$)]]-$B$7)^2+(Table3891011[[#This Row],[Spending Score (1-100)]]-$C$7)^2)</f>
        <v>3.5367778410435653</v>
      </c>
      <c r="P5">
        <f>MIN(Table3891011[[#This Row],[DIst1]:[DIst5]])</f>
        <v>0.33339311104278568</v>
      </c>
      <c r="Q5" t="str">
        <f>IF(MIN(Table3891011[[#This Row],[DIst1]:[DIst5]])=Table3891011[[#This Row],[DIst1]],"Cluster1",IF(MIN(Table3891011[[#This Row],[DIst1]:[DIst5]])=Table3891011[[#This Row],[DIst2]],"Cluster2",IF(MIN(Table3891011[[#This Row],[DIst1]:[DIst5]])=Table3891011[[#This Row],[DIst3]],"Cluster3",IF(MIN(Table3891011[[#This Row],[DIst1]:[DIst5]])=Table3891011[[#This Row],[DIst4]],"Cluster4","Cluster5"))))</f>
        <v>Cluster2</v>
      </c>
    </row>
    <row r="6" spans="1:17" x14ac:dyDescent="0.3">
      <c r="A6" s="22" t="s">
        <v>51</v>
      </c>
      <c r="B6" s="22">
        <v>0.81949233164287849</v>
      </c>
      <c r="C6" s="22">
        <v>1.2569288649975867</v>
      </c>
      <c r="G6">
        <v>5</v>
      </c>
      <c r="H6">
        <v>-1.662660335</v>
      </c>
      <c r="I6">
        <v>-0.39597991900000001</v>
      </c>
      <c r="K6">
        <f>SQRT((Table3891011[[#This Row],[Annual Income (k$)]]-$B$3)^2+(Table3891011[[#This Row],[Spending Score (1-100)]]-$C$3)^2)</f>
        <v>0.87216479753665188</v>
      </c>
      <c r="L6">
        <f>SQRT((Table3891011[[#This Row],[Annual Income (k$)]]-$B$4)^2+(Table3891011[[#This Row],[Spending Score (1-100)]]-$C$4)^2)</f>
        <v>1.4950237109785878</v>
      </c>
      <c r="M6">
        <f>SQRT((Table3891011[[#This Row],[Annual Income (k$)]]-$B$5)^2+(Table3891011[[#This Row],[Spending Score (1-100)]]-$C$5)^2)</f>
        <v>1.5114374404824753</v>
      </c>
      <c r="N6">
        <f>SQRT((Table3891011[[#This Row],[Annual Income (k$)]]-$B$6)^2+(Table3891011[[#This Row],[Spending Score (1-100)]]-$C$6)^2)</f>
        <v>2.9821450851255937</v>
      </c>
      <c r="O6">
        <f>SQRT((Table3891011[[#This Row],[Annual Income (k$)]]-$B$7)^2+(Table3891011[[#This Row],[Spending Score (1-100)]]-$C$7)^2)</f>
        <v>2.7568868840613501</v>
      </c>
      <c r="P6">
        <f>MIN(Table3891011[[#This Row],[DIst1]:[DIst5]])</f>
        <v>0.87216479753665188</v>
      </c>
      <c r="Q6" t="str">
        <f>IF(MIN(Table3891011[[#This Row],[DIst1]:[DIst5]])=Table3891011[[#This Row],[DIst1]],"Cluster1",IF(MIN(Table3891011[[#This Row],[DIst1]:[DIst5]])=Table3891011[[#This Row],[DIst2]],"Cluster2",IF(MIN(Table3891011[[#This Row],[DIst1]:[DIst5]])=Table3891011[[#This Row],[DIst3]],"Cluster3",IF(MIN(Table3891011[[#This Row],[DIst1]:[DIst5]])=Table3891011[[#This Row],[DIst4]],"Cluster4","Cluster5"))))</f>
        <v>Cluster1</v>
      </c>
    </row>
    <row r="7" spans="1:17" x14ac:dyDescent="0.3">
      <c r="A7" s="22" t="s">
        <v>58</v>
      </c>
      <c r="B7" s="22">
        <v>0.9359027226577592</v>
      </c>
      <c r="C7" s="22">
        <v>-1.3167922380345891</v>
      </c>
      <c r="G7">
        <v>6</v>
      </c>
      <c r="H7">
        <v>-1.662660335</v>
      </c>
      <c r="I7">
        <v>1.001596266</v>
      </c>
      <c r="K7">
        <f>SQRT((Table3891011[[#This Row],[Annual Income (k$)]]-$B$3)^2+(Table3891011[[#This Row],[Spending Score (1-100)]]-$C$3)^2)</f>
        <v>2.2201559238329516</v>
      </c>
      <c r="L7">
        <f>SQRT((Table3891011[[#This Row],[Annual Income (k$)]]-$B$4)^2+(Table3891011[[#This Row],[Spending Score (1-100)]]-$C$4)^2)</f>
        <v>0.30174514100995475</v>
      </c>
      <c r="M7">
        <f>SQRT((Table3891011[[#This Row],[Annual Income (k$)]]-$B$5)^2+(Table3891011[[#This Row],[Spending Score (1-100)]]-$C$5)^2)</f>
        <v>1.7796294608473517</v>
      </c>
      <c r="N7">
        <f>SQRT((Table3891011[[#This Row],[Annual Income (k$)]]-$B$6)^2+(Table3891011[[#This Row],[Spending Score (1-100)]]-$C$6)^2)</f>
        <v>2.4952508083624005</v>
      </c>
      <c r="O7">
        <f>SQRT((Table3891011[[#This Row],[Annual Income (k$)]]-$B$7)^2+(Table3891011[[#This Row],[Spending Score (1-100)]]-$C$7)^2)</f>
        <v>3.4824496005345691</v>
      </c>
      <c r="P7">
        <f>MIN(Table3891011[[#This Row],[DIst1]:[DIst5]])</f>
        <v>0.30174514100995475</v>
      </c>
      <c r="Q7" t="str">
        <f>IF(MIN(Table3891011[[#This Row],[DIst1]:[DIst5]])=Table3891011[[#This Row],[DIst1]],"Cluster1",IF(MIN(Table3891011[[#This Row],[DIst1]:[DIst5]])=Table3891011[[#This Row],[DIst2]],"Cluster2",IF(MIN(Table3891011[[#This Row],[DIst1]:[DIst5]])=Table3891011[[#This Row],[DIst3]],"Cluster3",IF(MIN(Table3891011[[#This Row],[DIst1]:[DIst5]])=Table3891011[[#This Row],[DIst4]],"Cluster4","Cluster5"))))</f>
        <v>Cluster2</v>
      </c>
    </row>
    <row r="8" spans="1:17" x14ac:dyDescent="0.3">
      <c r="G8">
        <v>7</v>
      </c>
      <c r="H8">
        <v>-1.6244909059999999</v>
      </c>
      <c r="I8">
        <v>-1.7159129829999999</v>
      </c>
      <c r="K8">
        <f>SQRT((Table3891011[[#This Row],[Annual Income (k$)]]-$B$3)^2+(Table3891011[[#This Row],[Spending Score (1-100)]]-$C$3)^2)</f>
        <v>0.62001567493228482</v>
      </c>
      <c r="L8">
        <f>SQRT((Table3891011[[#This Row],[Annual Income (k$)]]-$B$4)^2+(Table3891011[[#This Row],[Spending Score (1-100)]]-$C$4)^2)</f>
        <v>2.7974948916323732</v>
      </c>
      <c r="M8">
        <f>SQRT((Table3891011[[#This Row],[Annual Income (k$)]]-$B$5)^2+(Table3891011[[#This Row],[Spending Score (1-100)]]-$C$5)^2)</f>
        <v>2.2198226667815995</v>
      </c>
      <c r="N8">
        <f>SQRT((Table3891011[[#This Row],[Annual Income (k$)]]-$B$6)^2+(Table3891011[[#This Row],[Spending Score (1-100)]]-$C$6)^2)</f>
        <v>3.8484857696352566</v>
      </c>
      <c r="O8">
        <f>SQRT((Table3891011[[#This Row],[Annual Income (k$)]]-$B$7)^2+(Table3891011[[#This Row],[Spending Score (1-100)]]-$C$7)^2)</f>
        <v>2.5913148984121923</v>
      </c>
      <c r="P8">
        <f>MIN(Table3891011[[#This Row],[DIst1]:[DIst5]])</f>
        <v>0.62001567493228482</v>
      </c>
      <c r="Q8" t="str">
        <f>IF(MIN(Table3891011[[#This Row],[DIst1]:[DIst5]])=Table3891011[[#This Row],[DIst1]],"Cluster1",IF(MIN(Table3891011[[#This Row],[DIst1]:[DIst5]])=Table3891011[[#This Row],[DIst2]],"Cluster2",IF(MIN(Table3891011[[#This Row],[DIst1]:[DIst5]])=Table3891011[[#This Row],[DIst3]],"Cluster3",IF(MIN(Table3891011[[#This Row],[DIst1]:[DIst5]])=Table3891011[[#This Row],[DIst4]],"Cluster4","Cluster5"))))</f>
        <v>Cluster1</v>
      </c>
    </row>
    <row r="9" spans="1:17" x14ac:dyDescent="0.3">
      <c r="G9">
        <v>8</v>
      </c>
      <c r="H9">
        <v>-1.6244909059999999</v>
      </c>
      <c r="I9">
        <v>1.7003843590000001</v>
      </c>
      <c r="K9">
        <f>SQRT((Table3891011[[#This Row],[Annual Income (k$)]]-$B$3)^2+(Table3891011[[#This Row],[Spending Score (1-100)]]-$C$3)^2)</f>
        <v>2.907211175355469</v>
      </c>
      <c r="L9">
        <f>SQRT((Table3891011[[#This Row],[Annual Income (k$)]]-$B$4)^2+(Table3891011[[#This Row],[Spending Score (1-100)]]-$C$4)^2)</f>
        <v>0.68041236903830238</v>
      </c>
      <c r="M9">
        <f>SQRT((Table3891011[[#This Row],[Annual Income (k$)]]-$B$5)^2+(Table3891011[[#This Row],[Spending Score (1-100)]]-$C$5)^2)</f>
        <v>2.2278141809399101</v>
      </c>
      <c r="N9">
        <f>SQRT((Table3891011[[#This Row],[Annual Income (k$)]]-$B$6)^2+(Table3891011[[#This Row],[Spending Score (1-100)]]-$C$6)^2)</f>
        <v>2.4838894582972673</v>
      </c>
      <c r="O9">
        <f>SQRT((Table3891011[[#This Row],[Annual Income (k$)]]-$B$7)^2+(Table3891011[[#This Row],[Spending Score (1-100)]]-$C$7)^2)</f>
        <v>3.9571416643032213</v>
      </c>
      <c r="P9">
        <f>MIN(Table3891011[[#This Row],[DIst1]:[DIst5]])</f>
        <v>0.68041236903830238</v>
      </c>
      <c r="Q9" t="str">
        <f>IF(MIN(Table3891011[[#This Row],[DIst1]:[DIst5]])=Table3891011[[#This Row],[DIst1]],"Cluster1",IF(MIN(Table3891011[[#This Row],[DIst1]:[DIst5]])=Table3891011[[#This Row],[DIst2]],"Cluster2",IF(MIN(Table3891011[[#This Row],[DIst1]:[DIst5]])=Table3891011[[#This Row],[DIst3]],"Cluster3",IF(MIN(Table3891011[[#This Row],[DIst1]:[DIst5]])=Table3891011[[#This Row],[DIst4]],"Cluster4","Cluster5"))))</f>
        <v>Cluster2</v>
      </c>
    </row>
    <row r="10" spans="1:17" x14ac:dyDescent="0.3">
      <c r="G10">
        <v>9</v>
      </c>
      <c r="H10">
        <v>-1.586321476</v>
      </c>
      <c r="I10">
        <v>-1.832377666</v>
      </c>
      <c r="K10">
        <f>SQRT((Table3891011[[#This Row],[Annual Income (k$)]]-$B$3)^2+(Table3891011[[#This Row],[Spending Score (1-100)]]-$C$3)^2)</f>
        <v>0.70527154110984913</v>
      </c>
      <c r="L10">
        <f>SQRT((Table3891011[[#This Row],[Annual Income (k$)]]-$B$4)^2+(Table3891011[[#This Row],[Spending Score (1-100)]]-$C$4)^2)</f>
        <v>2.9103891100647128</v>
      </c>
      <c r="M10">
        <f>SQRT((Table3891011[[#This Row],[Annual Income (k$)]]-$B$5)^2+(Table3891011[[#This Row],[Spending Score (1-100)]]-$C$5)^2)</f>
        <v>2.2870501642375967</v>
      </c>
      <c r="N10">
        <f>SQRT((Table3891011[[#This Row],[Annual Income (k$)]]-$B$6)^2+(Table3891011[[#This Row],[Spending Score (1-100)]]-$C$6)^2)</f>
        <v>3.9155784910418374</v>
      </c>
      <c r="O10">
        <f>SQRT((Table3891011[[#This Row],[Annual Income (k$)]]-$B$7)^2+(Table3891011[[#This Row],[Spending Score (1-100)]]-$C$7)^2)</f>
        <v>2.5743821087447474</v>
      </c>
      <c r="P10">
        <f>MIN(Table3891011[[#This Row],[DIst1]:[DIst5]])</f>
        <v>0.70527154110984913</v>
      </c>
      <c r="Q10" t="str">
        <f>IF(MIN(Table3891011[[#This Row],[DIst1]:[DIst5]])=Table3891011[[#This Row],[DIst1]],"Cluster1",IF(MIN(Table3891011[[#This Row],[DIst1]:[DIst5]])=Table3891011[[#This Row],[DIst2]],"Cluster2",IF(MIN(Table3891011[[#This Row],[DIst1]:[DIst5]])=Table3891011[[#This Row],[DIst3]],"Cluster3",IF(MIN(Table3891011[[#This Row],[DIst1]:[DIst5]])=Table3891011[[#This Row],[DIst4]],"Cluster4","Cluster5"))))</f>
        <v>Cluster1</v>
      </c>
    </row>
    <row r="11" spans="1:17" x14ac:dyDescent="0.3">
      <c r="G11">
        <v>10</v>
      </c>
      <c r="H11">
        <v>-1.586321476</v>
      </c>
      <c r="I11">
        <v>0.84631002399999999</v>
      </c>
      <c r="K11">
        <f>SQRT((Table3891011[[#This Row],[Annual Income (k$)]]-$B$3)^2+(Table3891011[[#This Row],[Spending Score (1-100)]]-$C$3)^2)</f>
        <v>2.0550564521864749</v>
      </c>
      <c r="L11">
        <f>SQRT((Table3891011[[#This Row],[Annual Income (k$)]]-$B$4)^2+(Table3891011[[#This Row],[Spending Score (1-100)]]-$C$4)^2)</f>
        <v>0.31196058897678758</v>
      </c>
      <c r="M11">
        <f>SQRT((Table3891011[[#This Row],[Annual Income (k$)]]-$B$5)^2+(Table3891011[[#This Row],[Spending Score (1-100)]]-$C$5)^2)</f>
        <v>1.6305510582047062</v>
      </c>
      <c r="N11">
        <f>SQRT((Table3891011[[#This Row],[Annual Income (k$)]]-$B$6)^2+(Table3891011[[#This Row],[Spending Score (1-100)]]-$C$6)^2)</f>
        <v>2.44060400508303</v>
      </c>
      <c r="O11">
        <f>SQRT((Table3891011[[#This Row],[Annual Income (k$)]]-$B$7)^2+(Table3891011[[#This Row],[Spending Score (1-100)]]-$C$7)^2)</f>
        <v>3.3227437915544935</v>
      </c>
      <c r="P11">
        <f>MIN(Table3891011[[#This Row],[DIst1]:[DIst5]])</f>
        <v>0.31196058897678758</v>
      </c>
      <c r="Q11" t="str">
        <f>IF(MIN(Table3891011[[#This Row],[DIst1]:[DIst5]])=Table3891011[[#This Row],[DIst1]],"Cluster1",IF(MIN(Table3891011[[#This Row],[DIst1]:[DIst5]])=Table3891011[[#This Row],[DIst2]],"Cluster2",IF(MIN(Table3891011[[#This Row],[DIst1]:[DIst5]])=Table3891011[[#This Row],[DIst3]],"Cluster3",IF(MIN(Table3891011[[#This Row],[DIst1]:[DIst5]])=Table3891011[[#This Row],[DIst4]],"Cluster4","Cluster5"))))</f>
        <v>Cluster2</v>
      </c>
    </row>
    <row r="12" spans="1:17" x14ac:dyDescent="0.3">
      <c r="G12">
        <v>11</v>
      </c>
      <c r="H12">
        <v>-1.586321476</v>
      </c>
      <c r="I12">
        <v>-1.4053404979999999</v>
      </c>
      <c r="K12">
        <f>SQRT((Table3891011[[#This Row],[Annual Income (k$)]]-$B$3)^2+(Table3891011[[#This Row],[Spending Score (1-100)]]-$C$3)^2)</f>
        <v>0.36034070542717395</v>
      </c>
      <c r="L12">
        <f>SQRT((Table3891011[[#This Row],[Annual Income (k$)]]-$B$4)^2+(Table3891011[[#This Row],[Spending Score (1-100)]]-$C$4)^2)</f>
        <v>2.4847520984853833</v>
      </c>
      <c r="M12">
        <f>SQRT((Table3891011[[#This Row],[Annual Income (k$)]]-$B$5)^2+(Table3891011[[#This Row],[Spending Score (1-100)]]-$C$5)^2)</f>
        <v>1.964445641122692</v>
      </c>
      <c r="N12">
        <f>SQRT((Table3891011[[#This Row],[Annual Income (k$)]]-$B$6)^2+(Table3891011[[#This Row],[Spending Score (1-100)]]-$C$6)^2)</f>
        <v>3.5882611719606898</v>
      </c>
      <c r="O12">
        <f>SQRT((Table3891011[[#This Row],[Annual Income (k$)]]-$B$7)^2+(Table3891011[[#This Row],[Spending Score (1-100)]]-$C$7)^2)</f>
        <v>2.523778061287814</v>
      </c>
      <c r="P12">
        <f>MIN(Table3891011[[#This Row],[DIst1]:[DIst5]])</f>
        <v>0.36034070542717395</v>
      </c>
      <c r="Q12" t="str">
        <f>IF(MIN(Table3891011[[#This Row],[DIst1]:[DIst5]])=Table3891011[[#This Row],[DIst1]],"Cluster1",IF(MIN(Table3891011[[#This Row],[DIst1]:[DIst5]])=Table3891011[[#This Row],[DIst2]],"Cluster2",IF(MIN(Table3891011[[#This Row],[DIst1]:[DIst5]])=Table3891011[[#This Row],[DIst3]],"Cluster3",IF(MIN(Table3891011[[#This Row],[DIst1]:[DIst5]])=Table3891011[[#This Row],[DIst4]],"Cluster4","Cluster5"))))</f>
        <v>Cluster1</v>
      </c>
    </row>
    <row r="13" spans="1:17" x14ac:dyDescent="0.3">
      <c r="G13">
        <v>12</v>
      </c>
      <c r="H13">
        <v>-1.586321476</v>
      </c>
      <c r="I13">
        <v>1.894492163</v>
      </c>
      <c r="K13">
        <f>SQRT((Table3891011[[#This Row],[Annual Income (k$)]]-$B$3)^2+(Table3891011[[#This Row],[Spending Score (1-100)]]-$C$3)^2)</f>
        <v>3.0963908591138685</v>
      </c>
      <c r="L13">
        <f>SQRT((Table3891011[[#This Row],[Annual Income (k$)]]-$B$4)^2+(Table3891011[[#This Row],[Spending Score (1-100)]]-$C$4)^2)</f>
        <v>0.85284743355779868</v>
      </c>
      <c r="M13">
        <f>SQRT((Table3891011[[#This Row],[Annual Income (k$)]]-$B$5)^2+(Table3891011[[#This Row],[Spending Score (1-100)]]-$C$5)^2)</f>
        <v>2.3576977807963009</v>
      </c>
      <c r="N13">
        <f>SQRT((Table3891011[[#This Row],[Annual Income (k$)]]-$B$6)^2+(Table3891011[[#This Row],[Spending Score (1-100)]]-$C$6)^2)</f>
        <v>2.4888605899095353</v>
      </c>
      <c r="O13">
        <f>SQRT((Table3891011[[#This Row],[Annual Income (k$)]]-$B$7)^2+(Table3891011[[#This Row],[Spending Score (1-100)]]-$C$7)^2)</f>
        <v>4.0833763496183959</v>
      </c>
      <c r="P13">
        <f>MIN(Table3891011[[#This Row],[DIst1]:[DIst5]])</f>
        <v>0.85284743355779868</v>
      </c>
      <c r="Q13" t="str">
        <f>IF(MIN(Table3891011[[#This Row],[DIst1]:[DIst5]])=Table3891011[[#This Row],[DIst1]],"Cluster1",IF(MIN(Table3891011[[#This Row],[DIst1]:[DIst5]])=Table3891011[[#This Row],[DIst2]],"Cluster2",IF(MIN(Table3891011[[#This Row],[DIst1]:[DIst5]])=Table3891011[[#This Row],[DIst3]],"Cluster3",IF(MIN(Table3891011[[#This Row],[DIst1]:[DIst5]])=Table3891011[[#This Row],[DIst4]],"Cluster4","Cluster5"))))</f>
        <v>Cluster2</v>
      </c>
    </row>
    <row r="14" spans="1:17" x14ac:dyDescent="0.3">
      <c r="G14">
        <v>13</v>
      </c>
      <c r="H14">
        <v>-1.5481520470000001</v>
      </c>
      <c r="I14">
        <v>-1.3665189369999999</v>
      </c>
      <c r="K14">
        <f>SQRT((Table3891011[[#This Row],[Annual Income (k$)]]-$B$3)^2+(Table3891011[[#This Row],[Spending Score (1-100)]]-$C$3)^2)</f>
        <v>0.30659954621967545</v>
      </c>
      <c r="L14">
        <f>SQRT((Table3891011[[#This Row],[Annual Income (k$)]]-$B$4)^2+(Table3891011[[#This Row],[Spending Score (1-100)]]-$C$4)^2)</f>
        <v>2.4429826549728224</v>
      </c>
      <c r="M14">
        <f>SQRT((Table3891011[[#This Row],[Annual Income (k$)]]-$B$5)^2+(Table3891011[[#This Row],[Spending Score (1-100)]]-$C$5)^2)</f>
        <v>1.9100038756672983</v>
      </c>
      <c r="N14">
        <f>SQRT((Table3891011[[#This Row],[Annual Income (k$)]]-$B$6)^2+(Table3891011[[#This Row],[Spending Score (1-100)]]-$C$6)^2)</f>
        <v>3.5338673253993553</v>
      </c>
      <c r="O14">
        <f>SQRT((Table3891011[[#This Row],[Annual Income (k$)]]-$B$7)^2+(Table3891011[[#This Row],[Spending Score (1-100)]]-$C$7)^2)</f>
        <v>2.4845524432479706</v>
      </c>
      <c r="P14">
        <f>MIN(Table3891011[[#This Row],[DIst1]:[DIst5]])</f>
        <v>0.30659954621967545</v>
      </c>
      <c r="Q14" t="str">
        <f>IF(MIN(Table3891011[[#This Row],[DIst1]:[DIst5]])=Table3891011[[#This Row],[DIst1]],"Cluster1",IF(MIN(Table3891011[[#This Row],[DIst1]:[DIst5]])=Table3891011[[#This Row],[DIst2]],"Cluster2",IF(MIN(Table3891011[[#This Row],[DIst1]:[DIst5]])=Table3891011[[#This Row],[DIst3]],"Cluster3",IF(MIN(Table3891011[[#This Row],[DIst1]:[DIst5]])=Table3891011[[#This Row],[DIst4]],"Cluster4","Cluster5"))))</f>
        <v>Cluster1</v>
      </c>
    </row>
    <row r="15" spans="1:17" x14ac:dyDescent="0.3">
      <c r="G15">
        <v>14</v>
      </c>
      <c r="H15">
        <v>-1.5481520470000001</v>
      </c>
      <c r="I15">
        <v>1.040417827</v>
      </c>
      <c r="J15">
        <v>2</v>
      </c>
      <c r="K15">
        <f>SQRT((Table3891011[[#This Row],[Annual Income (k$)]]-$B$3)^2+(Table3891011[[#This Row],[Spending Score (1-100)]]-$C$3)^2)</f>
        <v>2.2428476041721388</v>
      </c>
      <c r="L15">
        <f>SQRT((Table3891011[[#This Row],[Annual Income (k$)]]-$B$4)^2+(Table3891011[[#This Row],[Spending Score (1-100)]]-$C$4)^2)</f>
        <v>0.18181305237002285</v>
      </c>
      <c r="M15">
        <f>SQRT((Table3891011[[#This Row],[Annual Income (k$)]]-$B$5)^2+(Table3891011[[#This Row],[Spending Score (1-100)]]-$C$5)^2)</f>
        <v>1.7104468358617799</v>
      </c>
      <c r="N15">
        <f>SQRT((Table3891011[[#This Row],[Annual Income (k$)]]-$B$6)^2+(Table3891011[[#This Row],[Spending Score (1-100)]]-$C$6)^2)</f>
        <v>2.3775232771297983</v>
      </c>
      <c r="O15">
        <f>SQRT((Table3891011[[#This Row],[Annual Income (k$)]]-$B$7)^2+(Table3891011[[#This Row],[Spending Score (1-100)]]-$C$7)^2)</f>
        <v>3.4244660006137941</v>
      </c>
      <c r="P15">
        <f>MIN(Table3891011[[#This Row],[DIst1]:[DIst5]])</f>
        <v>0.18181305237002285</v>
      </c>
      <c r="Q15" t="str">
        <f>IF(MIN(Table3891011[[#This Row],[DIst1]:[DIst5]])=Table3891011[[#This Row],[DIst1]],"Cluster1",IF(MIN(Table3891011[[#This Row],[DIst1]:[DIst5]])=Table3891011[[#This Row],[DIst2]],"Cluster2",IF(MIN(Table3891011[[#This Row],[DIst1]:[DIst5]])=Table3891011[[#This Row],[DIst3]],"Cluster3",IF(MIN(Table3891011[[#This Row],[DIst1]:[DIst5]])=Table3891011[[#This Row],[DIst4]],"Cluster4","Cluster5"))))</f>
        <v>Cluster2</v>
      </c>
    </row>
    <row r="16" spans="1:17" x14ac:dyDescent="0.3">
      <c r="G16">
        <v>15</v>
      </c>
      <c r="H16">
        <v>-1.5481520470000001</v>
      </c>
      <c r="I16">
        <v>-1.4441620580000001</v>
      </c>
      <c r="K16">
        <f>SQRT((Table3891011[[#This Row],[Annual Income (k$)]]-$B$3)^2+(Table3891011[[#This Row],[Spending Score (1-100)]]-$C$3)^2)</f>
        <v>0.35731825079423779</v>
      </c>
      <c r="L16">
        <f>SQRT((Table3891011[[#This Row],[Annual Income (k$)]]-$B$4)^2+(Table3891011[[#This Row],[Spending Score (1-100)]]-$C$4)^2)</f>
        <v>2.5204225624842627</v>
      </c>
      <c r="M16">
        <f>SQRT((Table3891011[[#This Row],[Annual Income (k$)]]-$B$5)^2+(Table3891011[[#This Row],[Spending Score (1-100)]]-$C$5)^2)</f>
        <v>1.9657902622990377</v>
      </c>
      <c r="N16">
        <f>SQRT((Table3891011[[#This Row],[Annual Income (k$)]]-$B$6)^2+(Table3891011[[#This Row],[Spending Score (1-100)]]-$C$6)^2)</f>
        <v>3.591884196075811</v>
      </c>
      <c r="O16">
        <f>SQRT((Table3891011[[#This Row],[Annual Income (k$)]]-$B$7)^2+(Table3891011[[#This Row],[Spending Score (1-100)]]-$C$7)^2)</f>
        <v>2.487318067657911</v>
      </c>
      <c r="P16">
        <f>MIN(Table3891011[[#This Row],[DIst1]:[DIst5]])</f>
        <v>0.35731825079423779</v>
      </c>
      <c r="Q16" t="str">
        <f>IF(MIN(Table3891011[[#This Row],[DIst1]:[DIst5]])=Table3891011[[#This Row],[DIst1]],"Cluster1",IF(MIN(Table3891011[[#This Row],[DIst1]:[DIst5]])=Table3891011[[#This Row],[DIst2]],"Cluster2",IF(MIN(Table3891011[[#This Row],[DIst1]:[DIst5]])=Table3891011[[#This Row],[DIst3]],"Cluster3",IF(MIN(Table3891011[[#This Row],[DIst1]:[DIst5]])=Table3891011[[#This Row],[DIst4]],"Cluster4","Cluster5"))))</f>
        <v>Cluster1</v>
      </c>
    </row>
    <row r="17" spans="7:17" x14ac:dyDescent="0.3">
      <c r="G17">
        <v>16</v>
      </c>
      <c r="H17">
        <v>-1.5481520470000001</v>
      </c>
      <c r="I17">
        <v>1.1180609480000001</v>
      </c>
      <c r="K17">
        <f>SQRT((Table3891011[[#This Row],[Annual Income (k$)]]-$B$3)^2+(Table3891011[[#This Row],[Spending Score (1-100)]]-$C$3)^2)</f>
        <v>2.3200244391433902</v>
      </c>
      <c r="L17">
        <f>SQRT((Table3891011[[#This Row],[Annual Income (k$)]]-$B$4)^2+(Table3891011[[#This Row],[Spending Score (1-100)]]-$C$4)^2)</f>
        <v>0.18577249075380031</v>
      </c>
      <c r="M17">
        <f>SQRT((Table3891011[[#This Row],[Annual Income (k$)]]-$B$5)^2+(Table3891011[[#This Row],[Spending Score (1-100)]]-$C$5)^2)</f>
        <v>1.7593274002624977</v>
      </c>
      <c r="N17">
        <f>SQRT((Table3891011[[#This Row],[Annual Income (k$)]]-$B$6)^2+(Table3891011[[#This Row],[Spending Score (1-100)]]-$C$6)^2)</f>
        <v>2.3717133473694649</v>
      </c>
      <c r="O17">
        <f>SQRT((Table3891011[[#This Row],[Annual Income (k$)]]-$B$7)^2+(Table3891011[[#This Row],[Spending Score (1-100)]]-$C$7)^2)</f>
        <v>3.4783671652374846</v>
      </c>
      <c r="P17">
        <f>MIN(Table3891011[[#This Row],[DIst1]:[DIst5]])</f>
        <v>0.18577249075380031</v>
      </c>
      <c r="Q17" t="str">
        <f>IF(MIN(Table3891011[[#This Row],[DIst1]:[DIst5]])=Table3891011[[#This Row],[DIst1]],"Cluster1",IF(MIN(Table3891011[[#This Row],[DIst1]:[DIst5]])=Table3891011[[#This Row],[DIst2]],"Cluster2",IF(MIN(Table3891011[[#This Row],[DIst1]:[DIst5]])=Table3891011[[#This Row],[DIst3]],"Cluster3",IF(MIN(Table3891011[[#This Row],[DIst1]:[DIst5]])=Table3891011[[#This Row],[DIst4]],"Cluster4","Cluster5"))))</f>
        <v>Cluster2</v>
      </c>
    </row>
    <row r="18" spans="7:17" x14ac:dyDescent="0.3">
      <c r="G18">
        <v>17</v>
      </c>
      <c r="H18">
        <v>-1.509982618</v>
      </c>
      <c r="I18">
        <v>-0.59008772300000001</v>
      </c>
      <c r="K18">
        <f>SQRT((Table3891011[[#This Row],[Annual Income (k$)]]-$B$3)^2+(Table3891011[[#This Row],[Spending Score (1-100)]]-$C$3)^2)</f>
        <v>0.63466828109525486</v>
      </c>
      <c r="L18">
        <f>SQRT((Table3891011[[#This Row],[Annual Income (k$)]]-$B$4)^2+(Table3891011[[#This Row],[Spending Score (1-100)]]-$C$4)^2)</f>
        <v>1.6659527536059473</v>
      </c>
      <c r="M18">
        <f>SQRT((Table3891011[[#This Row],[Annual Income (k$)]]-$B$5)^2+(Table3891011[[#This Row],[Spending Score (1-100)]]-$C$5)^2)</f>
        <v>1.4309655361235174</v>
      </c>
      <c r="N18">
        <f>SQRT((Table3891011[[#This Row],[Annual Income (k$)]]-$B$6)^2+(Table3891011[[#This Row],[Spending Score (1-100)]]-$C$6)^2)</f>
        <v>2.972864581065195</v>
      </c>
      <c r="O18">
        <f>SQRT((Table3891011[[#This Row],[Annual Income (k$)]]-$B$7)^2+(Table3891011[[#This Row],[Spending Score (1-100)]]-$C$7)^2)</f>
        <v>2.551559239331155</v>
      </c>
      <c r="P18">
        <f>MIN(Table3891011[[#This Row],[DIst1]:[DIst5]])</f>
        <v>0.63466828109525486</v>
      </c>
      <c r="Q18" t="str">
        <f>IF(MIN(Table3891011[[#This Row],[DIst1]:[DIst5]])=Table3891011[[#This Row],[DIst1]],"Cluster1",IF(MIN(Table3891011[[#This Row],[DIst1]:[DIst5]])=Table3891011[[#This Row],[DIst2]],"Cluster2",IF(MIN(Table3891011[[#This Row],[DIst1]:[DIst5]])=Table3891011[[#This Row],[DIst3]],"Cluster3",IF(MIN(Table3891011[[#This Row],[DIst1]:[DIst5]])=Table3891011[[#This Row],[DIst4]],"Cluster4","Cluster5"))))</f>
        <v>Cluster1</v>
      </c>
    </row>
    <row r="19" spans="7:17" x14ac:dyDescent="0.3">
      <c r="G19">
        <v>18</v>
      </c>
      <c r="H19">
        <v>-1.509982618</v>
      </c>
      <c r="I19">
        <v>0.61338065900000005</v>
      </c>
      <c r="K19">
        <f>SQRT((Table3891011[[#This Row],[Annual Income (k$)]]-$B$3)^2+(Table3891011[[#This Row],[Spending Score (1-100)]]-$C$3)^2)</f>
        <v>1.8142407671386276</v>
      </c>
      <c r="L19">
        <f>SQRT((Table3891011[[#This Row],[Annual Income (k$)]]-$B$4)^2+(Table3891011[[#This Row],[Spending Score (1-100)]]-$C$4)^2)</f>
        <v>0.47783797591266647</v>
      </c>
      <c r="M19">
        <f>SQRT((Table3891011[[#This Row],[Annual Income (k$)]]-$B$5)^2+(Table3891011[[#This Row],[Spending Score (1-100)]]-$C$5)^2)</f>
        <v>1.4515177709611606</v>
      </c>
      <c r="N19">
        <f>SQRT((Table3891011[[#This Row],[Annual Income (k$)]]-$B$6)^2+(Table3891011[[#This Row],[Spending Score (1-100)]]-$C$6)^2)</f>
        <v>2.4167349532905762</v>
      </c>
      <c r="O19">
        <f>SQRT((Table3891011[[#This Row],[Annual Income (k$)]]-$B$7)^2+(Table3891011[[#This Row],[Spending Score (1-100)]]-$C$7)^2)</f>
        <v>3.11575392354586</v>
      </c>
      <c r="P19">
        <f>MIN(Table3891011[[#This Row],[DIst1]:[DIst5]])</f>
        <v>0.47783797591266647</v>
      </c>
      <c r="Q19" t="str">
        <f>IF(MIN(Table3891011[[#This Row],[DIst1]:[DIst5]])=Table3891011[[#This Row],[DIst1]],"Cluster1",IF(MIN(Table3891011[[#This Row],[DIst1]:[DIst5]])=Table3891011[[#This Row],[DIst2]],"Cluster2",IF(MIN(Table3891011[[#This Row],[DIst1]:[DIst5]])=Table3891011[[#This Row],[DIst3]],"Cluster3",IF(MIN(Table3891011[[#This Row],[DIst1]:[DIst5]])=Table3891011[[#This Row],[DIst4]],"Cluster4","Cluster5"))))</f>
        <v>Cluster2</v>
      </c>
    </row>
    <row r="20" spans="7:17" x14ac:dyDescent="0.3">
      <c r="G20">
        <v>19</v>
      </c>
      <c r="H20">
        <v>-1.43364376</v>
      </c>
      <c r="I20">
        <v>-0.82301708699999998</v>
      </c>
      <c r="K20">
        <f>SQRT((Table3891011[[#This Row],[Annual Income (k$)]]-$B$3)^2+(Table3891011[[#This Row],[Spending Score (1-100)]]-$C$3)^2)</f>
        <v>0.38965374360786759</v>
      </c>
      <c r="L20">
        <f>SQRT((Table3891011[[#This Row],[Annual Income (k$)]]-$B$4)^2+(Table3891011[[#This Row],[Spending Score (1-100)]]-$C$4)^2)</f>
        <v>1.8939962957421035</v>
      </c>
      <c r="M20">
        <f>SQRT((Table3891011[[#This Row],[Annual Income (k$)]]-$B$5)^2+(Table3891011[[#This Row],[Spending Score (1-100)]]-$C$5)^2)</f>
        <v>1.4753586420360651</v>
      </c>
      <c r="N20">
        <f>SQRT((Table3891011[[#This Row],[Annual Income (k$)]]-$B$6)^2+(Table3891011[[#This Row],[Spending Score (1-100)]]-$C$6)^2)</f>
        <v>3.0663981167967891</v>
      </c>
      <c r="O20">
        <f>SQRT((Table3891011[[#This Row],[Annual Income (k$)]]-$B$7)^2+(Table3891011[[#This Row],[Spending Score (1-100)]]-$C$7)^2)</f>
        <v>2.4204471556419054</v>
      </c>
      <c r="P20">
        <f>MIN(Table3891011[[#This Row],[DIst1]:[DIst5]])</f>
        <v>0.38965374360786759</v>
      </c>
      <c r="Q20" t="str">
        <f>IF(MIN(Table3891011[[#This Row],[DIst1]:[DIst5]])=Table3891011[[#This Row],[DIst1]],"Cluster1",IF(MIN(Table3891011[[#This Row],[DIst1]:[DIst5]])=Table3891011[[#This Row],[DIst2]],"Cluster2",IF(MIN(Table3891011[[#This Row],[DIst1]:[DIst5]])=Table3891011[[#This Row],[DIst3]],"Cluster3",IF(MIN(Table3891011[[#This Row],[DIst1]:[DIst5]])=Table3891011[[#This Row],[DIst4]],"Cluster4","Cluster5"))))</f>
        <v>Cluster1</v>
      </c>
    </row>
    <row r="21" spans="7:17" x14ac:dyDescent="0.3">
      <c r="G21">
        <v>20</v>
      </c>
      <c r="H21">
        <v>-1.43364376</v>
      </c>
      <c r="I21">
        <v>1.855670602</v>
      </c>
      <c r="K21">
        <f>SQRT((Table3891011[[#This Row],[Annual Income (k$)]]-$B$3)^2+(Table3891011[[#This Row],[Spending Score (1-100)]]-$C$3)^2)</f>
        <v>3.0471630452390035</v>
      </c>
      <c r="L21">
        <f>SQRT((Table3891011[[#This Row],[Annual Income (k$)]]-$B$4)^2+(Table3891011[[#This Row],[Spending Score (1-100)]]-$C$4)^2)</f>
        <v>0.78847962515325787</v>
      </c>
      <c r="M21">
        <f>SQRT((Table3891011[[#This Row],[Annual Income (k$)]]-$B$5)^2+(Table3891011[[#This Row],[Spending Score (1-100)]]-$C$5)^2)</f>
        <v>2.2388177536466971</v>
      </c>
      <c r="N21">
        <f>SQRT((Table3891011[[#This Row],[Annual Income (k$)]]-$B$6)^2+(Table3891011[[#This Row],[Spending Score (1-100)]]-$C$6)^2)</f>
        <v>2.331333076823733</v>
      </c>
      <c r="O21">
        <f>SQRT((Table3891011[[#This Row],[Annual Income (k$)]]-$B$7)^2+(Table3891011[[#This Row],[Spending Score (1-100)]]-$C$7)^2)</f>
        <v>3.9597059240398256</v>
      </c>
      <c r="P21">
        <f>MIN(Table3891011[[#This Row],[DIst1]:[DIst5]])</f>
        <v>0.78847962515325787</v>
      </c>
      <c r="Q21" t="str">
        <f>IF(MIN(Table3891011[[#This Row],[DIst1]:[DIst5]])=Table3891011[[#This Row],[DIst1]],"Cluster1",IF(MIN(Table3891011[[#This Row],[DIst1]:[DIst5]])=Table3891011[[#This Row],[DIst2]],"Cluster2",IF(MIN(Table3891011[[#This Row],[DIst1]:[DIst5]])=Table3891011[[#This Row],[DIst3]],"Cluster3",IF(MIN(Table3891011[[#This Row],[DIst1]:[DIst5]])=Table3891011[[#This Row],[DIst4]],"Cluster4","Cluster5"))))</f>
        <v>Cluster2</v>
      </c>
    </row>
    <row r="22" spans="7:17" x14ac:dyDescent="0.3">
      <c r="G22">
        <v>21</v>
      </c>
      <c r="H22">
        <v>-1.395474331</v>
      </c>
      <c r="I22">
        <v>-0.59008772300000001</v>
      </c>
      <c r="J22">
        <v>3</v>
      </c>
      <c r="K22">
        <f>SQRT((Table3891011[[#This Row],[Annual Income (k$)]]-$B$3)^2+(Table3891011[[#This Row],[Spending Score (1-100)]]-$C$3)^2)</f>
        <v>0.60620947844718698</v>
      </c>
      <c r="L22">
        <f>SQRT((Table3891011[[#This Row],[Annual Income (k$)]]-$B$4)^2+(Table3891011[[#This Row],[Spending Score (1-100)]]-$C$4)^2)</f>
        <v>1.6601698063033745</v>
      </c>
      <c r="M22">
        <f>SQRT((Table3891011[[#This Row],[Annual Income (k$)]]-$B$5)^2+(Table3891011[[#This Row],[Spending Score (1-100)]]-$C$5)^2)</f>
        <v>1.3269870136884028</v>
      </c>
      <c r="N22">
        <f>SQRT((Table3891011[[#This Row],[Annual Income (k$)]]-$B$6)^2+(Table3891011[[#This Row],[Spending Score (1-100)]]-$C$6)^2)</f>
        <v>2.8840158794565571</v>
      </c>
      <c r="O22">
        <f>SQRT((Table3891011[[#This Row],[Annual Income (k$)]]-$B$7)^2+(Table3891011[[#This Row],[Spending Score (1-100)]]-$C$7)^2)</f>
        <v>2.4420111421722854</v>
      </c>
      <c r="P22">
        <f>MIN(Table3891011[[#This Row],[DIst1]:[DIst5]])</f>
        <v>0.60620947844718698</v>
      </c>
      <c r="Q22" t="str">
        <f>IF(MIN(Table3891011[[#This Row],[DIst1]:[DIst5]])=Table3891011[[#This Row],[DIst1]],"Cluster1",IF(MIN(Table3891011[[#This Row],[DIst1]:[DIst5]])=Table3891011[[#This Row],[DIst2]],"Cluster2",IF(MIN(Table3891011[[#This Row],[DIst1]:[DIst5]])=Table3891011[[#This Row],[DIst3]],"Cluster3",IF(MIN(Table3891011[[#This Row],[DIst1]:[DIst5]])=Table3891011[[#This Row],[DIst4]],"Cluster4","Cluster5"))))</f>
        <v>Cluster1</v>
      </c>
    </row>
    <row r="23" spans="7:17" x14ac:dyDescent="0.3">
      <c r="G23">
        <v>22</v>
      </c>
      <c r="H23">
        <v>-1.395474331</v>
      </c>
      <c r="I23">
        <v>0.88513158400000003</v>
      </c>
      <c r="K23">
        <f>SQRT((Table3891011[[#This Row],[Annual Income (k$)]]-$B$3)^2+(Table3891011[[#This Row],[Spending Score (1-100)]]-$C$3)^2)</f>
        <v>2.0758919134984772</v>
      </c>
      <c r="L23">
        <f>SQRT((Table3891011[[#This Row],[Annual Income (k$)]]-$B$4)^2+(Table3891011[[#This Row],[Spending Score (1-100)]]-$C$4)^2)</f>
        <v>0.18665968313274639</v>
      </c>
      <c r="M23">
        <f>SQRT((Table3891011[[#This Row],[Annual Income (k$)]]-$B$5)^2+(Table3891011[[#This Row],[Spending Score (1-100)]]-$C$5)^2)</f>
        <v>1.494792737001994</v>
      </c>
      <c r="N23">
        <f>SQRT((Table3891011[[#This Row],[Annual Income (k$)]]-$B$6)^2+(Table3891011[[#This Row],[Spending Score (1-100)]]-$C$6)^2)</f>
        <v>2.2459542592796784</v>
      </c>
      <c r="O23">
        <f>SQRT((Table3891011[[#This Row],[Annual Income (k$)]]-$B$7)^2+(Table3891011[[#This Row],[Spending Score (1-100)]]-$C$7)^2)</f>
        <v>3.206834495942275</v>
      </c>
      <c r="P23">
        <f>MIN(Table3891011[[#This Row],[DIst1]:[DIst5]])</f>
        <v>0.18665968313274639</v>
      </c>
      <c r="Q23" t="str">
        <f>IF(MIN(Table3891011[[#This Row],[DIst1]:[DIst5]])=Table3891011[[#This Row],[DIst1]],"Cluster1",IF(MIN(Table3891011[[#This Row],[DIst1]:[DIst5]])=Table3891011[[#This Row],[DIst2]],"Cluster2",IF(MIN(Table3891011[[#This Row],[DIst1]:[DIst5]])=Table3891011[[#This Row],[DIst3]],"Cluster3",IF(MIN(Table3891011[[#This Row],[DIst1]:[DIst5]])=Table3891011[[#This Row],[DIst4]],"Cluster4","Cluster5"))))</f>
        <v>Cluster2</v>
      </c>
    </row>
    <row r="24" spans="7:17" x14ac:dyDescent="0.3">
      <c r="G24">
        <v>23</v>
      </c>
      <c r="H24">
        <v>-1.357304901</v>
      </c>
      <c r="I24">
        <v>-1.754734544</v>
      </c>
      <c r="K24">
        <f>SQRT((Table3891011[[#This Row],[Annual Income (k$)]]-$B$3)^2+(Table3891011[[#This Row],[Spending Score (1-100)]]-$C$3)^2)</f>
        <v>0.56928123944964182</v>
      </c>
      <c r="L24">
        <f>SQRT((Table3891011[[#This Row],[Annual Income (k$)]]-$B$4)^2+(Table3891011[[#This Row],[Spending Score (1-100)]]-$C$4)^2)</f>
        <v>2.8246245002991763</v>
      </c>
      <c r="M24">
        <f>SQRT((Table3891011[[#This Row],[Annual Income (k$)]]-$B$5)^2+(Table3891011[[#This Row],[Spending Score (1-100)]]-$C$5)^2)</f>
        <v>2.0908898251204406</v>
      </c>
      <c r="N24">
        <f>SQRT((Table3891011[[#This Row],[Annual Income (k$)]]-$B$6)^2+(Table3891011[[#This Row],[Spending Score (1-100)]]-$C$6)^2)</f>
        <v>3.7159874436193481</v>
      </c>
      <c r="O24">
        <f>SQRT((Table3891011[[#This Row],[Annual Income (k$)]]-$B$7)^2+(Table3891011[[#This Row],[Spending Score (1-100)]]-$C$7)^2)</f>
        <v>2.3346508665229515</v>
      </c>
      <c r="P24">
        <f>MIN(Table3891011[[#This Row],[DIst1]:[DIst5]])</f>
        <v>0.56928123944964182</v>
      </c>
      <c r="Q24" t="str">
        <f>IF(MIN(Table3891011[[#This Row],[DIst1]:[DIst5]])=Table3891011[[#This Row],[DIst1]],"Cluster1",IF(MIN(Table3891011[[#This Row],[DIst1]:[DIst5]])=Table3891011[[#This Row],[DIst2]],"Cluster2",IF(MIN(Table3891011[[#This Row],[DIst1]:[DIst5]])=Table3891011[[#This Row],[DIst3]],"Cluster3",IF(MIN(Table3891011[[#This Row],[DIst1]:[DIst5]])=Table3891011[[#This Row],[DIst4]],"Cluster4","Cluster5"))))</f>
        <v>Cluster1</v>
      </c>
    </row>
    <row r="25" spans="7:17" x14ac:dyDescent="0.3">
      <c r="G25">
        <v>24</v>
      </c>
      <c r="H25">
        <v>-1.357304901</v>
      </c>
      <c r="I25">
        <v>0.88513158400000003</v>
      </c>
      <c r="K25">
        <f>SQRT((Table3891011[[#This Row],[Annual Income (k$)]]-$B$3)^2+(Table3891011[[#This Row],[Spending Score (1-100)]]-$C$3)^2)</f>
        <v>2.0744598234789944</v>
      </c>
      <c r="L25">
        <f>SQRT((Table3891011[[#This Row],[Annual Income (k$)]]-$B$4)^2+(Table3891011[[#This Row],[Spending Score (1-100)]]-$C$4)^2)</f>
        <v>0.18508879330980579</v>
      </c>
      <c r="M25">
        <f>SQRT((Table3891011[[#This Row],[Annual Income (k$)]]-$B$5)^2+(Table3891011[[#This Row],[Spending Score (1-100)]]-$C$5)^2)</f>
        <v>1.4644601969654081</v>
      </c>
      <c r="N25">
        <f>SQRT((Table3891011[[#This Row],[Annual Income (k$)]]-$B$6)^2+(Table3891011[[#This Row],[Spending Score (1-100)]]-$C$6)^2)</f>
        <v>2.208320495353628</v>
      </c>
      <c r="O25">
        <f>SQRT((Table3891011[[#This Row],[Annual Income (k$)]]-$B$7)^2+(Table3891011[[#This Row],[Spending Score (1-100)]]-$C$7)^2)</f>
        <v>3.1791932503774412</v>
      </c>
      <c r="P25">
        <f>MIN(Table3891011[[#This Row],[DIst1]:[DIst5]])</f>
        <v>0.18508879330980579</v>
      </c>
      <c r="Q25" t="str">
        <f>IF(MIN(Table3891011[[#This Row],[DIst1]:[DIst5]])=Table3891011[[#This Row],[DIst1]],"Cluster1",IF(MIN(Table3891011[[#This Row],[DIst1]:[DIst5]])=Table3891011[[#This Row],[DIst2]],"Cluster2",IF(MIN(Table3891011[[#This Row],[DIst1]:[DIst5]])=Table3891011[[#This Row],[DIst3]],"Cluster3",IF(MIN(Table3891011[[#This Row],[DIst1]:[DIst5]])=Table3891011[[#This Row],[DIst4]],"Cluster4","Cluster5"))))</f>
        <v>Cluster2</v>
      </c>
    </row>
    <row r="26" spans="7:17" x14ac:dyDescent="0.3">
      <c r="G26">
        <v>25</v>
      </c>
      <c r="H26">
        <v>-1.242796614</v>
      </c>
      <c r="I26">
        <v>-1.4053404979999999</v>
      </c>
      <c r="K26">
        <f>SQRT((Table3891011[[#This Row],[Annual Income (k$)]]-$B$3)^2+(Table3891011[[#This Row],[Spending Score (1-100)]]-$C$3)^2)</f>
        <v>0.22389290715649068</v>
      </c>
      <c r="L26">
        <f>SQRT((Table3891011[[#This Row],[Annual Income (k$)]]-$B$4)^2+(Table3891011[[#This Row],[Spending Score (1-100)]]-$C$4)^2)</f>
        <v>2.4784093512382475</v>
      </c>
      <c r="M26">
        <f>SQRT((Table3891011[[#This Row],[Annual Income (k$)]]-$B$5)^2+(Table3891011[[#This Row],[Spending Score (1-100)]]-$C$5)^2)</f>
        <v>1.7392433634192817</v>
      </c>
      <c r="N26">
        <f>SQRT((Table3891011[[#This Row],[Annual Income (k$)]]-$B$6)^2+(Table3891011[[#This Row],[Spending Score (1-100)]]-$C$6)^2)</f>
        <v>3.3675976387443307</v>
      </c>
      <c r="O26">
        <f>SQRT((Table3891011[[#This Row],[Annual Income (k$)]]-$B$7)^2+(Table3891011[[#This Row],[Spending Score (1-100)]]-$C$7)^2)</f>
        <v>2.1804980151093609</v>
      </c>
      <c r="P26">
        <f>MIN(Table3891011[[#This Row],[DIst1]:[DIst5]])</f>
        <v>0.22389290715649068</v>
      </c>
      <c r="Q26" t="str">
        <f>IF(MIN(Table3891011[[#This Row],[DIst1]:[DIst5]])=Table3891011[[#This Row],[DIst1]],"Cluster1",IF(MIN(Table3891011[[#This Row],[DIst1]:[DIst5]])=Table3891011[[#This Row],[DIst2]],"Cluster2",IF(MIN(Table3891011[[#This Row],[DIst1]:[DIst5]])=Table3891011[[#This Row],[DIst3]],"Cluster3",IF(MIN(Table3891011[[#This Row],[DIst1]:[DIst5]])=Table3891011[[#This Row],[DIst4]],"Cluster4","Cluster5"))))</f>
        <v>Cluster1</v>
      </c>
    </row>
    <row r="27" spans="7:17" x14ac:dyDescent="0.3">
      <c r="G27">
        <v>26</v>
      </c>
      <c r="H27">
        <v>-1.242796614</v>
      </c>
      <c r="I27">
        <v>1.2345256309999999</v>
      </c>
      <c r="K27">
        <f>SQRT((Table3891011[[#This Row],[Annual Income (k$)]]-$B$3)^2+(Table3891011[[#This Row],[Spending Score (1-100)]]-$C$3)^2)</f>
        <v>2.4236619985222267</v>
      </c>
      <c r="L27">
        <f>SQRT((Table3891011[[#This Row],[Annual Income (k$)]]-$B$4)^2+(Table3891011[[#This Row],[Spending Score (1-100)]]-$C$4)^2)</f>
        <v>0.20730224570313957</v>
      </c>
      <c r="M27">
        <f>SQRT((Table3891011[[#This Row],[Annual Income (k$)]]-$B$5)^2+(Table3891011[[#This Row],[Spending Score (1-100)]]-$C$5)^2)</f>
        <v>1.625576175427446</v>
      </c>
      <c r="N27">
        <f>SQRT((Table3891011[[#This Row],[Annual Income (k$)]]-$B$6)^2+(Table3891011[[#This Row],[Spending Score (1-100)]]-$C$6)^2)</f>
        <v>2.0624106284186876</v>
      </c>
      <c r="O27">
        <f>SQRT((Table3891011[[#This Row],[Annual Income (k$)]]-$B$7)^2+(Table3891011[[#This Row],[Spending Score (1-100)]]-$C$7)^2)</f>
        <v>3.3549893693435391</v>
      </c>
      <c r="P27">
        <f>MIN(Table3891011[[#This Row],[DIst1]:[DIst5]])</f>
        <v>0.20730224570313957</v>
      </c>
      <c r="Q27" t="str">
        <f>IF(MIN(Table3891011[[#This Row],[DIst1]:[DIst5]])=Table3891011[[#This Row],[DIst1]],"Cluster1",IF(MIN(Table3891011[[#This Row],[DIst1]:[DIst5]])=Table3891011[[#This Row],[DIst2]],"Cluster2",IF(MIN(Table3891011[[#This Row],[DIst1]:[DIst5]])=Table3891011[[#This Row],[DIst3]],"Cluster3",IF(MIN(Table3891011[[#This Row],[DIst1]:[DIst5]])=Table3891011[[#This Row],[DIst4]],"Cluster4","Cluster5"))))</f>
        <v>Cluster2</v>
      </c>
    </row>
    <row r="28" spans="7:17" x14ac:dyDescent="0.3">
      <c r="G28">
        <v>27</v>
      </c>
      <c r="H28">
        <v>-1.242796614</v>
      </c>
      <c r="I28">
        <v>-0.70655240500000005</v>
      </c>
      <c r="K28">
        <f>SQRT((Table3891011[[#This Row],[Annual Income (k$)]]-$B$3)^2+(Table3891011[[#This Row],[Spending Score (1-100)]]-$C$3)^2)</f>
        <v>0.48515500088438485</v>
      </c>
      <c r="L28">
        <f>SQRT((Table3891011[[#This Row],[Annual Income (k$)]]-$B$4)^2+(Table3891011[[#This Row],[Spending Score (1-100)]]-$C$4)^2)</f>
        <v>1.7808781322393277</v>
      </c>
      <c r="M28">
        <f>SQRT((Table3891011[[#This Row],[Annual Income (k$)]]-$B$5)^2+(Table3891011[[#This Row],[Spending Score (1-100)]]-$C$5)^2)</f>
        <v>1.2519278380594625</v>
      </c>
      <c r="N28">
        <f>SQRT((Table3891011[[#This Row],[Annual Income (k$)]]-$B$6)^2+(Table3891011[[#This Row],[Spending Score (1-100)]]-$C$6)^2)</f>
        <v>2.8475066976132211</v>
      </c>
      <c r="O28">
        <f>SQRT((Table3891011[[#This Row],[Annual Income (k$)]]-$B$7)^2+(Table3891011[[#This Row],[Spending Score (1-100)]]-$C$7)^2)</f>
        <v>2.26254800023669</v>
      </c>
      <c r="P28">
        <f>MIN(Table3891011[[#This Row],[DIst1]:[DIst5]])</f>
        <v>0.48515500088438485</v>
      </c>
      <c r="Q28" t="str">
        <f>IF(MIN(Table3891011[[#This Row],[DIst1]:[DIst5]])=Table3891011[[#This Row],[DIst1]],"Cluster1",IF(MIN(Table3891011[[#This Row],[DIst1]:[DIst5]])=Table3891011[[#This Row],[DIst2]],"Cluster2",IF(MIN(Table3891011[[#This Row],[DIst1]:[DIst5]])=Table3891011[[#This Row],[DIst3]],"Cluster3",IF(MIN(Table3891011[[#This Row],[DIst1]:[DIst5]])=Table3891011[[#This Row],[DIst4]],"Cluster4","Cluster5"))))</f>
        <v>Cluster1</v>
      </c>
    </row>
    <row r="29" spans="7:17" x14ac:dyDescent="0.3">
      <c r="G29">
        <v>28</v>
      </c>
      <c r="H29">
        <v>-1.242796614</v>
      </c>
      <c r="I29">
        <v>0.41927285600000003</v>
      </c>
      <c r="K29">
        <f>SQRT((Table3891011[[#This Row],[Annual Income (k$)]]-$B$3)^2+(Table3891011[[#This Row],[Spending Score (1-100)]]-$C$3)^2)</f>
        <v>1.6087340456989769</v>
      </c>
      <c r="L29">
        <f>SQRT((Table3891011[[#This Row],[Annual Income (k$)]]-$B$4)^2+(Table3891011[[#This Row],[Spending Score (1-100)]]-$C$4)^2)</f>
        <v>0.66267200561587503</v>
      </c>
      <c r="M29">
        <f>SQRT((Table3891011[[#This Row],[Annual Income (k$)]]-$B$5)^2+(Table3891011[[#This Row],[Spending Score (1-100)]]-$C$5)^2)</f>
        <v>1.1283139660646886</v>
      </c>
      <c r="N29">
        <f>SQRT((Table3891011[[#This Row],[Annual Income (k$)]]-$B$6)^2+(Table3891011[[#This Row],[Spending Score (1-100)]]-$C$6)^2)</f>
        <v>2.2259162798116598</v>
      </c>
      <c r="O29">
        <f>SQRT((Table3891011[[#This Row],[Annual Income (k$)]]-$B$7)^2+(Table3891011[[#This Row],[Spending Score (1-100)]]-$C$7)^2)</f>
        <v>2.7857948255889715</v>
      </c>
      <c r="P29">
        <f>MIN(Table3891011[[#This Row],[DIst1]:[DIst5]])</f>
        <v>0.66267200561587503</v>
      </c>
      <c r="Q29" t="str">
        <f>IF(MIN(Table3891011[[#This Row],[DIst1]:[DIst5]])=Table3891011[[#This Row],[DIst1]],"Cluster1",IF(MIN(Table3891011[[#This Row],[DIst1]:[DIst5]])=Table3891011[[#This Row],[DIst2]],"Cluster2",IF(MIN(Table3891011[[#This Row],[DIst1]:[DIst5]])=Table3891011[[#This Row],[DIst3]],"Cluster3",IF(MIN(Table3891011[[#This Row],[DIst1]:[DIst5]])=Table3891011[[#This Row],[DIst4]],"Cluster4","Cluster5"))))</f>
        <v>Cluster2</v>
      </c>
    </row>
    <row r="30" spans="7:17" x14ac:dyDescent="0.3">
      <c r="G30">
        <v>29</v>
      </c>
      <c r="H30">
        <v>-1.2046271850000001</v>
      </c>
      <c r="I30">
        <v>-0.74537396600000005</v>
      </c>
      <c r="K30">
        <f>SQRT((Table3891011[[#This Row],[Annual Income (k$)]]-$B$3)^2+(Table3891011[[#This Row],[Spending Score (1-100)]]-$C$3)^2)</f>
        <v>0.45296190817783144</v>
      </c>
      <c r="L30">
        <f>SQRT((Table3891011[[#This Row],[Annual Income (k$)]]-$B$4)^2+(Table3891011[[#This Row],[Spending Score (1-100)]]-$C$4)^2)</f>
        <v>1.8226442428436918</v>
      </c>
      <c r="M30">
        <f>SQRT((Table3891011[[#This Row],[Annual Income (k$)]]-$B$5)^2+(Table3891011[[#This Row],[Spending Score (1-100)]]-$C$5)^2)</f>
        <v>1.2428098002096488</v>
      </c>
      <c r="N30">
        <f>SQRT((Table3891011[[#This Row],[Annual Income (k$)]]-$B$6)^2+(Table3891011[[#This Row],[Spending Score (1-100)]]-$C$6)^2)</f>
        <v>2.8471523395623826</v>
      </c>
      <c r="O30">
        <f>SQRT((Table3891011[[#This Row],[Annual Income (k$)]]-$B$7)^2+(Table3891011[[#This Row],[Spending Score (1-100)]]-$C$7)^2)</f>
        <v>2.2154880110694197</v>
      </c>
      <c r="P30">
        <f>MIN(Table3891011[[#This Row],[DIst1]:[DIst5]])</f>
        <v>0.45296190817783144</v>
      </c>
      <c r="Q30" t="str">
        <f>IF(MIN(Table3891011[[#This Row],[DIst1]:[DIst5]])=Table3891011[[#This Row],[DIst1]],"Cluster1",IF(MIN(Table3891011[[#This Row],[DIst1]:[DIst5]])=Table3891011[[#This Row],[DIst2]],"Cluster2",IF(MIN(Table3891011[[#This Row],[DIst1]:[DIst5]])=Table3891011[[#This Row],[DIst3]],"Cluster3",IF(MIN(Table3891011[[#This Row],[DIst1]:[DIst5]])=Table3891011[[#This Row],[DIst4]],"Cluster4","Cluster5"))))</f>
        <v>Cluster1</v>
      </c>
    </row>
    <row r="31" spans="7:17" x14ac:dyDescent="0.3">
      <c r="G31">
        <v>30</v>
      </c>
      <c r="H31">
        <v>-1.2046271850000001</v>
      </c>
      <c r="I31">
        <v>1.428633434</v>
      </c>
      <c r="K31">
        <f>SQRT((Table3891011[[#This Row],[Annual Income (k$)]]-$B$3)^2+(Table3891011[[#This Row],[Spending Score (1-100)]]-$C$3)^2)</f>
        <v>2.6188129925097834</v>
      </c>
      <c r="L31">
        <f>SQRT((Table3891011[[#This Row],[Annual Income (k$)]]-$B$4)^2+(Table3891011[[#This Row],[Spending Score (1-100)]]-$C$4)^2)</f>
        <v>0.3945205327999744</v>
      </c>
      <c r="M31">
        <f>SQRT((Table3891011[[#This Row],[Annual Income (k$)]]-$B$5)^2+(Table3891011[[#This Row],[Spending Score (1-100)]]-$C$5)^2)</f>
        <v>1.7568053904187171</v>
      </c>
      <c r="N31">
        <f>SQRT((Table3891011[[#This Row],[Annual Income (k$)]]-$B$6)^2+(Table3891011[[#This Row],[Spending Score (1-100)]]-$C$6)^2)</f>
        <v>2.0313892479460711</v>
      </c>
      <c r="O31">
        <f>SQRT((Table3891011[[#This Row],[Annual Income (k$)]]-$B$7)^2+(Table3891011[[#This Row],[Spending Score (1-100)]]-$C$7)^2)</f>
        <v>3.4812685053359376</v>
      </c>
      <c r="P31">
        <f>MIN(Table3891011[[#This Row],[DIst1]:[DIst5]])</f>
        <v>0.3945205327999744</v>
      </c>
      <c r="Q31" t="str">
        <f>IF(MIN(Table3891011[[#This Row],[DIst1]:[DIst5]])=Table3891011[[#This Row],[DIst1]],"Cluster1",IF(MIN(Table3891011[[#This Row],[DIst1]:[DIst5]])=Table3891011[[#This Row],[DIst2]],"Cluster2",IF(MIN(Table3891011[[#This Row],[DIst1]:[DIst5]])=Table3891011[[#This Row],[DIst3]],"Cluster3",IF(MIN(Table3891011[[#This Row],[DIst1]:[DIst5]])=Table3891011[[#This Row],[DIst4]],"Cluster4","Cluster5"))))</f>
        <v>Cluster2</v>
      </c>
    </row>
    <row r="32" spans="7:17" x14ac:dyDescent="0.3">
      <c r="G32">
        <v>31</v>
      </c>
      <c r="H32">
        <v>-1.1664577549999999</v>
      </c>
      <c r="I32">
        <v>-1.793556105</v>
      </c>
      <c r="J32">
        <v>4</v>
      </c>
      <c r="K32">
        <f>SQRT((Table3891011[[#This Row],[Annual Income (k$)]]-$B$3)^2+(Table3891011[[#This Row],[Spending Score (1-100)]]-$C$3)^2)</f>
        <v>0.61930734480321137</v>
      </c>
      <c r="L32">
        <f>SQRT((Table3891011[[#This Row],[Annual Income (k$)]]-$B$4)^2+(Table3891011[[#This Row],[Spending Score (1-100)]]-$C$4)^2)</f>
        <v>2.8705589750637714</v>
      </c>
      <c r="M32">
        <f>SQRT((Table3891011[[#This Row],[Annual Income (k$)]]-$B$5)^2+(Table3891011[[#This Row],[Spending Score (1-100)]]-$C$5)^2)</f>
        <v>2.0257005144733307</v>
      </c>
      <c r="N32">
        <f>SQRT((Table3891011[[#This Row],[Annual Income (k$)]]-$B$6)^2+(Table3891011[[#This Row],[Spending Score (1-100)]]-$C$6)^2)</f>
        <v>3.6399802607731315</v>
      </c>
      <c r="O32">
        <f>SQRT((Table3891011[[#This Row],[Annual Income (k$)]]-$B$7)^2+(Table3891011[[#This Row],[Spending Score (1-100)]]-$C$7)^2)</f>
        <v>2.1557419518256755</v>
      </c>
      <c r="P32">
        <f>MIN(Table3891011[[#This Row],[DIst1]:[DIst5]])</f>
        <v>0.61930734480321137</v>
      </c>
      <c r="Q32" t="str">
        <f>IF(MIN(Table3891011[[#This Row],[DIst1]:[DIst5]])=Table3891011[[#This Row],[DIst1]],"Cluster1",IF(MIN(Table3891011[[#This Row],[DIst1]:[DIst5]])=Table3891011[[#This Row],[DIst2]],"Cluster2",IF(MIN(Table3891011[[#This Row],[DIst1]:[DIst5]])=Table3891011[[#This Row],[DIst3]],"Cluster3",IF(MIN(Table3891011[[#This Row],[DIst1]:[DIst5]])=Table3891011[[#This Row],[DIst4]],"Cluster4","Cluster5"))))</f>
        <v>Cluster1</v>
      </c>
    </row>
    <row r="33" spans="7:17" x14ac:dyDescent="0.3">
      <c r="G33">
        <v>32</v>
      </c>
      <c r="H33">
        <v>-1.1664577549999999</v>
      </c>
      <c r="I33">
        <v>0.88513158400000003</v>
      </c>
      <c r="K33">
        <f>SQRT((Table3891011[[#This Row],[Annual Income (k$)]]-$B$3)^2+(Table3891011[[#This Row],[Spending Score (1-100)]]-$C$3)^2)</f>
        <v>2.0778287545580647</v>
      </c>
      <c r="L33">
        <f>SQRT((Table3891011[[#This Row],[Annual Income (k$)]]-$B$4)^2+(Table3891011[[#This Row],[Spending Score (1-100)]]-$C$4)^2)</f>
        <v>0.27394368380140477</v>
      </c>
      <c r="M33">
        <f>SQRT((Table3891011[[#This Row],[Annual Income (k$)]]-$B$5)^2+(Table3891011[[#This Row],[Spending Score (1-100)]]-$C$5)^2)</f>
        <v>1.3189171874417127</v>
      </c>
      <c r="N33">
        <f>SQRT((Table3891011[[#This Row],[Annual Income (k$)]]-$B$6)^2+(Table3891011[[#This Row],[Spending Score (1-100)]]-$C$6)^2)</f>
        <v>2.0204531582776313</v>
      </c>
      <c r="O33">
        <f>SQRT((Table3891011[[#This Row],[Annual Income (k$)]]-$B$7)^2+(Table3891011[[#This Row],[Spending Score (1-100)]]-$C$7)^2)</f>
        <v>3.0444027486620056</v>
      </c>
      <c r="P33">
        <f>MIN(Table3891011[[#This Row],[DIst1]:[DIst5]])</f>
        <v>0.27394368380140477</v>
      </c>
      <c r="Q33" t="str">
        <f>IF(MIN(Table3891011[[#This Row],[DIst1]:[DIst5]])=Table3891011[[#This Row],[DIst1]],"Cluster1",IF(MIN(Table3891011[[#This Row],[DIst1]:[DIst5]])=Table3891011[[#This Row],[DIst2]],"Cluster2",IF(MIN(Table3891011[[#This Row],[DIst1]:[DIst5]])=Table3891011[[#This Row],[DIst3]],"Cluster3",IF(MIN(Table3891011[[#This Row],[DIst1]:[DIst5]])=Table3891011[[#This Row],[DIst4]],"Cluster4","Cluster5"))))</f>
        <v>Cluster2</v>
      </c>
    </row>
    <row r="34" spans="7:17" x14ac:dyDescent="0.3">
      <c r="G34">
        <v>33</v>
      </c>
      <c r="H34">
        <v>-1.0519494680000001</v>
      </c>
      <c r="I34">
        <v>-1.793556105</v>
      </c>
      <c r="K34">
        <f>SQRT((Table3891011[[#This Row],[Annual Income (k$)]]-$B$3)^2+(Table3891011[[#This Row],[Spending Score (1-100)]]-$C$3)^2)</f>
        <v>0.65337629224367177</v>
      </c>
      <c r="L34">
        <f>SQRT((Table3891011[[#This Row],[Annual Income (k$)]]-$B$4)^2+(Table3891011[[#This Row],[Spending Score (1-100)]]-$C$4)^2)</f>
        <v>2.8808934247974878</v>
      </c>
      <c r="M34">
        <f>SQRT((Table3891011[[#This Row],[Annual Income (k$)]]-$B$5)^2+(Table3891011[[#This Row],[Spending Score (1-100)]]-$C$5)^2)</f>
        <v>1.9736685715869307</v>
      </c>
      <c r="N34">
        <f>SQRT((Table3891011[[#This Row],[Annual Income (k$)]]-$B$6)^2+(Table3891011[[#This Row],[Spending Score (1-100)]]-$C$6)^2)</f>
        <v>3.5787921093061206</v>
      </c>
      <c r="O34">
        <f>SQRT((Table3891011[[#This Row],[Annual Income (k$)]]-$B$7)^2+(Table3891011[[#This Row],[Spending Score (1-100)]]-$C$7)^2)</f>
        <v>2.0442260434567077</v>
      </c>
      <c r="P34">
        <f>MIN(Table3891011[[#This Row],[DIst1]:[DIst5]])</f>
        <v>0.65337629224367177</v>
      </c>
      <c r="Q34" t="str">
        <f>IF(MIN(Table3891011[[#This Row],[DIst1]:[DIst5]])=Table3891011[[#This Row],[DIst1]],"Cluster1",IF(MIN(Table3891011[[#This Row],[DIst1]:[DIst5]])=Table3891011[[#This Row],[DIst2]],"Cluster2",IF(MIN(Table3891011[[#This Row],[DIst1]:[DIst5]])=Table3891011[[#This Row],[DIst3]],"Cluster3",IF(MIN(Table3891011[[#This Row],[DIst1]:[DIst5]])=Table3891011[[#This Row],[DIst4]],"Cluster4","Cluster5"))))</f>
        <v>Cluster1</v>
      </c>
    </row>
    <row r="35" spans="7:17" x14ac:dyDescent="0.3">
      <c r="G35">
        <v>34</v>
      </c>
      <c r="H35">
        <v>-1.0519494680000001</v>
      </c>
      <c r="I35">
        <v>1.6227412379999999</v>
      </c>
      <c r="K35">
        <f>SQRT((Table3891011[[#This Row],[Annual Income (k$)]]-$B$3)^2+(Table3891011[[#This Row],[Spending Score (1-100)]]-$C$3)^2)</f>
        <v>2.8220301173467632</v>
      </c>
      <c r="L35">
        <f>SQRT((Table3891011[[#This Row],[Annual Income (k$)]]-$B$4)^2+(Table3891011[[#This Row],[Spending Score (1-100)]]-$C$4)^2)</f>
        <v>0.63720190422806378</v>
      </c>
      <c r="M35">
        <f>SQRT((Table3891011[[#This Row],[Annual Income (k$)]]-$B$5)^2+(Table3891011[[#This Row],[Spending Score (1-100)]]-$C$5)^2)</f>
        <v>1.844019252598692</v>
      </c>
      <c r="N35">
        <f>SQRT((Table3891011[[#This Row],[Annual Income (k$)]]-$B$6)^2+(Table3891011[[#This Row],[Spending Score (1-100)]]-$C$6)^2)</f>
        <v>1.9068594866146358</v>
      </c>
      <c r="O35">
        <f>SQRT((Table3891011[[#This Row],[Annual Income (k$)]]-$B$7)^2+(Table3891011[[#This Row],[Spending Score (1-100)]]-$C$7)^2)</f>
        <v>3.548579066137719</v>
      </c>
      <c r="P35">
        <f>MIN(Table3891011[[#This Row],[DIst1]:[DIst5]])</f>
        <v>0.63720190422806378</v>
      </c>
      <c r="Q35" t="str">
        <f>IF(MIN(Table3891011[[#This Row],[DIst1]:[DIst5]])=Table3891011[[#This Row],[DIst1]],"Cluster1",IF(MIN(Table3891011[[#This Row],[DIst1]:[DIst5]])=Table3891011[[#This Row],[DIst2]],"Cluster2",IF(MIN(Table3891011[[#This Row],[DIst1]:[DIst5]])=Table3891011[[#This Row],[DIst3]],"Cluster3",IF(MIN(Table3891011[[#This Row],[DIst1]:[DIst5]])=Table3891011[[#This Row],[DIst4]],"Cluster4","Cluster5"))))</f>
        <v>Cluster2</v>
      </c>
    </row>
    <row r="36" spans="7:17" x14ac:dyDescent="0.3">
      <c r="G36">
        <v>35</v>
      </c>
      <c r="H36">
        <v>-1.0519494680000001</v>
      </c>
      <c r="I36">
        <v>-1.4053404979999999</v>
      </c>
      <c r="K36">
        <f>SQRT((Table3891011[[#This Row],[Annual Income (k$)]]-$B$3)^2+(Table3891011[[#This Row],[Spending Score (1-100)]]-$C$3)^2)</f>
        <v>0.3283656002832811</v>
      </c>
      <c r="L36">
        <f>SQRT((Table3891011[[#This Row],[Annual Income (k$)]]-$B$4)^2+(Table3891011[[#This Row],[Spending Score (1-100)]]-$C$4)^2)</f>
        <v>2.4953972333729939</v>
      </c>
      <c r="M36">
        <f>SQRT((Table3891011[[#This Row],[Annual Income (k$)]]-$B$5)^2+(Table3891011[[#This Row],[Spending Score (1-100)]]-$C$5)^2)</f>
        <v>1.6320458068221646</v>
      </c>
      <c r="N36">
        <f>SQRT((Table3891011[[#This Row],[Annual Income (k$)]]-$B$6)^2+(Table3891011[[#This Row],[Spending Score (1-100)]]-$C$6)^2)</f>
        <v>3.2542238046277876</v>
      </c>
      <c r="O36">
        <f>SQRT((Table3891011[[#This Row],[Annual Income (k$)]]-$B$7)^2+(Table3891011[[#This Row],[Spending Score (1-100)]]-$C$7)^2)</f>
        <v>1.9898233907173155</v>
      </c>
      <c r="P36">
        <f>MIN(Table3891011[[#This Row],[DIst1]:[DIst5]])</f>
        <v>0.3283656002832811</v>
      </c>
      <c r="Q36" t="str">
        <f>IF(MIN(Table3891011[[#This Row],[DIst1]:[DIst5]])=Table3891011[[#This Row],[DIst1]],"Cluster1",IF(MIN(Table3891011[[#This Row],[DIst1]:[DIst5]])=Table3891011[[#This Row],[DIst2]],"Cluster2",IF(MIN(Table3891011[[#This Row],[DIst1]:[DIst5]])=Table3891011[[#This Row],[DIst3]],"Cluster3",IF(MIN(Table3891011[[#This Row],[DIst1]:[DIst5]])=Table3891011[[#This Row],[DIst4]],"Cluster4","Cluster5"))))</f>
        <v>Cluster1</v>
      </c>
    </row>
    <row r="37" spans="7:17" x14ac:dyDescent="0.3">
      <c r="G37">
        <v>36</v>
      </c>
      <c r="H37">
        <v>-1.0519494680000001</v>
      </c>
      <c r="I37">
        <v>1.1957040699999999</v>
      </c>
      <c r="K37">
        <f>SQRT((Table3891011[[#This Row],[Annual Income (k$)]]-$B$3)^2+(Table3891011[[#This Row],[Spending Score (1-100)]]-$C$3)^2)</f>
        <v>2.3969166877252883</v>
      </c>
      <c r="L37">
        <f>SQRT((Table3891011[[#This Row],[Annual Income (k$)]]-$B$4)^2+(Table3891011[[#This Row],[Spending Score (1-100)]]-$C$4)^2)</f>
        <v>0.3408682293492537</v>
      </c>
      <c r="M37">
        <f>SQRT((Table3891011[[#This Row],[Annual Income (k$)]]-$B$5)^2+(Table3891011[[#This Row],[Spending Score (1-100)]]-$C$5)^2)</f>
        <v>1.478428856164538</v>
      </c>
      <c r="N37">
        <f>SQRT((Table3891011[[#This Row],[Annual Income (k$)]]-$B$6)^2+(Table3891011[[#This Row],[Spending Score (1-100)]]-$C$6)^2)</f>
        <v>1.8724430258283087</v>
      </c>
      <c r="O37">
        <f>SQRT((Table3891011[[#This Row],[Annual Income (k$)]]-$B$7)^2+(Table3891011[[#This Row],[Spending Score (1-100)]]-$C$7)^2)</f>
        <v>3.203778086851568</v>
      </c>
      <c r="P37">
        <f>MIN(Table3891011[[#This Row],[DIst1]:[DIst5]])</f>
        <v>0.3408682293492537</v>
      </c>
      <c r="Q37" t="str">
        <f>IF(MIN(Table3891011[[#This Row],[DIst1]:[DIst5]])=Table3891011[[#This Row],[DIst1]],"Cluster1",IF(MIN(Table3891011[[#This Row],[DIst1]:[DIst5]])=Table3891011[[#This Row],[DIst2]],"Cluster2",IF(MIN(Table3891011[[#This Row],[DIst1]:[DIst5]])=Table3891011[[#This Row],[DIst3]],"Cluster3",IF(MIN(Table3891011[[#This Row],[DIst1]:[DIst5]])=Table3891011[[#This Row],[DIst4]],"Cluster4","Cluster5"))))</f>
        <v>Cluster2</v>
      </c>
    </row>
    <row r="38" spans="7:17" x14ac:dyDescent="0.3">
      <c r="G38">
        <v>37</v>
      </c>
      <c r="H38">
        <v>-1.013780039</v>
      </c>
      <c r="I38">
        <v>-1.288875816</v>
      </c>
      <c r="K38">
        <f>SQRT((Table3891011[[#This Row],[Annual Income (k$)]]-$B$3)^2+(Table3891011[[#This Row],[Spending Score (1-100)]]-$C$3)^2)</f>
        <v>0.30192554034122782</v>
      </c>
      <c r="L38">
        <f>SQRT((Table3891011[[#This Row],[Annual Income (k$)]]-$B$4)^2+(Table3891011[[#This Row],[Spending Score (1-100)]]-$C$4)^2)</f>
        <v>2.3853014967147415</v>
      </c>
      <c r="M38">
        <f>SQRT((Table3891011[[#This Row],[Annual Income (k$)]]-$B$5)^2+(Table3891011[[#This Row],[Spending Score (1-100)]]-$C$5)^2)</f>
        <v>1.5130351452406763</v>
      </c>
      <c r="N38">
        <f>SQRT((Table3891011[[#This Row],[Annual Income (k$)]]-$B$6)^2+(Table3891011[[#This Row],[Spending Score (1-100)]]-$C$6)^2)</f>
        <v>3.1371976441964544</v>
      </c>
      <c r="O38">
        <f>SQRT((Table3891011[[#This Row],[Annual Income (k$)]]-$B$7)^2+(Table3891011[[#This Row],[Spending Score (1-100)]]-$C$7)^2)</f>
        <v>1.9498826112678271</v>
      </c>
      <c r="P38">
        <f>MIN(Table3891011[[#This Row],[DIst1]:[DIst5]])</f>
        <v>0.30192554034122782</v>
      </c>
      <c r="Q38" t="str">
        <f>IF(MIN(Table3891011[[#This Row],[DIst1]:[DIst5]])=Table3891011[[#This Row],[DIst1]],"Cluster1",IF(MIN(Table3891011[[#This Row],[DIst1]:[DIst5]])=Table3891011[[#This Row],[DIst2]],"Cluster2",IF(MIN(Table3891011[[#This Row],[DIst1]:[DIst5]])=Table3891011[[#This Row],[DIst3]],"Cluster3",IF(MIN(Table3891011[[#This Row],[DIst1]:[DIst5]])=Table3891011[[#This Row],[DIst4]],"Cluster4","Cluster5"))))</f>
        <v>Cluster1</v>
      </c>
    </row>
    <row r="39" spans="7:17" x14ac:dyDescent="0.3">
      <c r="G39">
        <v>38</v>
      </c>
      <c r="H39">
        <v>-1.013780039</v>
      </c>
      <c r="I39">
        <v>0.88513158400000003</v>
      </c>
      <c r="K39">
        <f>SQRT((Table3891011[[#This Row],[Annual Income (k$)]]-$B$3)^2+(Table3891011[[#This Row],[Spending Score (1-100)]]-$C$3)^2)</f>
        <v>2.0930867023993311</v>
      </c>
      <c r="L39">
        <f>SQRT((Table3891011[[#This Row],[Annual Income (k$)]]-$B$4)^2+(Table3891011[[#This Row],[Spending Score (1-100)]]-$C$4)^2)</f>
        <v>0.4001544169839048</v>
      </c>
      <c r="M39">
        <f>SQRT((Table3891011[[#This Row],[Annual Income (k$)]]-$B$5)^2+(Table3891011[[#This Row],[Spending Score (1-100)]]-$C$5)^2)</f>
        <v>1.2115734577041575</v>
      </c>
      <c r="N39">
        <f>SQRT((Table3891011[[#This Row],[Annual Income (k$)]]-$B$6)^2+(Table3891011[[#This Row],[Spending Score (1-100)]]-$C$6)^2)</f>
        <v>1.8705937033786249</v>
      </c>
      <c r="O39">
        <f>SQRT((Table3891011[[#This Row],[Annual Income (k$)]]-$B$7)^2+(Table3891011[[#This Row],[Spending Score (1-100)]]-$C$7)^2)</f>
        <v>2.9410425684013553</v>
      </c>
      <c r="P39">
        <f>MIN(Table3891011[[#This Row],[DIst1]:[DIst5]])</f>
        <v>0.4001544169839048</v>
      </c>
      <c r="Q39" t="str">
        <f>IF(MIN(Table3891011[[#This Row],[DIst1]:[DIst5]])=Table3891011[[#This Row],[DIst1]],"Cluster1",IF(MIN(Table3891011[[#This Row],[DIst1]:[DIst5]])=Table3891011[[#This Row],[DIst2]],"Cluster2",IF(MIN(Table3891011[[#This Row],[DIst1]:[DIst5]])=Table3891011[[#This Row],[DIst3]],"Cluster3",IF(MIN(Table3891011[[#This Row],[DIst1]:[DIst5]])=Table3891011[[#This Row],[DIst4]],"Cluster4","Cluster5"))))</f>
        <v>Cluster2</v>
      </c>
    </row>
    <row r="40" spans="7:17" x14ac:dyDescent="0.3">
      <c r="G40">
        <v>39</v>
      </c>
      <c r="H40">
        <v>-0.89927175100000001</v>
      </c>
      <c r="I40">
        <v>-0.93948176900000002</v>
      </c>
      <c r="K40">
        <f>SQRT((Table3891011[[#This Row],[Annual Income (k$)]]-$B$3)^2+(Table3891011[[#This Row],[Spending Score (1-100)]]-$C$3)^2)</f>
        <v>0.47054793183296584</v>
      </c>
      <c r="L40">
        <f>SQRT((Table3891011[[#This Row],[Annual Income (k$)]]-$B$4)^2+(Table3891011[[#This Row],[Spending Score (1-100)]]-$C$4)^2)</f>
        <v>2.0634635907678081</v>
      </c>
      <c r="M40">
        <f>SQRT((Table3891011[[#This Row],[Annual Income (k$)]]-$B$5)^2+(Table3891011[[#This Row],[Spending Score (1-100)]]-$C$5)^2)</f>
        <v>1.1604447348101392</v>
      </c>
      <c r="N40">
        <f>SQRT((Table3891011[[#This Row],[Annual Income (k$)]]-$B$6)^2+(Table3891011[[#This Row],[Spending Score (1-100)]]-$C$6)^2)</f>
        <v>2.7889728655763033</v>
      </c>
      <c r="O40">
        <f>SQRT((Table3891011[[#This Row],[Annual Income (k$)]]-$B$7)^2+(Table3891011[[#This Row],[Spending Score (1-100)]]-$C$7)^2)</f>
        <v>1.8735603910224337</v>
      </c>
      <c r="P40">
        <f>MIN(Table3891011[[#This Row],[DIst1]:[DIst5]])</f>
        <v>0.47054793183296584</v>
      </c>
      <c r="Q40" t="str">
        <f>IF(MIN(Table3891011[[#This Row],[DIst1]:[DIst5]])=Table3891011[[#This Row],[DIst1]],"Cluster1",IF(MIN(Table3891011[[#This Row],[DIst1]:[DIst5]])=Table3891011[[#This Row],[DIst2]],"Cluster2",IF(MIN(Table3891011[[#This Row],[DIst1]:[DIst5]])=Table3891011[[#This Row],[DIst3]],"Cluster3",IF(MIN(Table3891011[[#This Row],[DIst1]:[DIst5]])=Table3891011[[#This Row],[DIst4]],"Cluster4","Cluster5"))))</f>
        <v>Cluster1</v>
      </c>
    </row>
    <row r="41" spans="7:17" x14ac:dyDescent="0.3">
      <c r="G41">
        <v>40</v>
      </c>
      <c r="H41">
        <v>-0.89927175100000001</v>
      </c>
      <c r="I41">
        <v>0.96277470600000004</v>
      </c>
      <c r="K41">
        <f>SQRT((Table3891011[[#This Row],[Annual Income (k$)]]-$B$3)^2+(Table3891011[[#This Row],[Spending Score (1-100)]]-$C$3)^2)</f>
        <v>2.1880061411745273</v>
      </c>
      <c r="L41">
        <f>SQRT((Table3891011[[#This Row],[Annual Income (k$)]]-$B$4)^2+(Table3891011[[#This Row],[Spending Score (1-100)]]-$C$4)^2)</f>
        <v>0.48152777336532571</v>
      </c>
      <c r="M41">
        <f>SQRT((Table3891011[[#This Row],[Annual Income (k$)]]-$B$5)^2+(Table3891011[[#This Row],[Spending Score (1-100)]]-$C$5)^2)</f>
        <v>1.2001132169254953</v>
      </c>
      <c r="N41">
        <f>SQRT((Table3891011[[#This Row],[Annual Income (k$)]]-$B$6)^2+(Table3891011[[#This Row],[Spending Score (1-100)]]-$C$6)^2)</f>
        <v>1.7437536067457446</v>
      </c>
      <c r="O41">
        <f>SQRT((Table3891011[[#This Row],[Annual Income (k$)]]-$B$7)^2+(Table3891011[[#This Row],[Spending Score (1-100)]]-$C$7)^2)</f>
        <v>2.9264809586088592</v>
      </c>
      <c r="P41">
        <f>MIN(Table3891011[[#This Row],[DIst1]:[DIst5]])</f>
        <v>0.48152777336532571</v>
      </c>
      <c r="Q41" t="str">
        <f>IF(MIN(Table3891011[[#This Row],[DIst1]:[DIst5]])=Table3891011[[#This Row],[DIst1]],"Cluster1",IF(MIN(Table3891011[[#This Row],[DIst1]:[DIst5]])=Table3891011[[#This Row],[DIst2]],"Cluster2",IF(MIN(Table3891011[[#This Row],[DIst1]:[DIst5]])=Table3891011[[#This Row],[DIst3]],"Cluster3",IF(MIN(Table3891011[[#This Row],[DIst1]:[DIst5]])=Table3891011[[#This Row],[DIst4]],"Cluster4","Cluster5"))))</f>
        <v>Cluster2</v>
      </c>
    </row>
    <row r="42" spans="7:17" x14ac:dyDescent="0.3">
      <c r="G42">
        <v>41</v>
      </c>
      <c r="H42">
        <v>-0.86110232200000003</v>
      </c>
      <c r="I42">
        <v>-0.59008772300000001</v>
      </c>
      <c r="K42">
        <f>SQRT((Table3891011[[#This Row],[Annual Income (k$)]]-$B$3)^2+(Table3891011[[#This Row],[Spending Score (1-100)]]-$C$3)^2)</f>
        <v>0.74123897650160531</v>
      </c>
      <c r="L42">
        <f>SQRT((Table3891011[[#This Row],[Annual Income (k$)]]-$B$4)^2+(Table3891011[[#This Row],[Spending Score (1-100)]]-$C$4)^2)</f>
        <v>1.7358412635849423</v>
      </c>
      <c r="M42">
        <f>SQRT((Table3891011[[#This Row],[Annual Income (k$)]]-$B$5)^2+(Table3891011[[#This Row],[Spending Score (1-100)]]-$C$5)^2)</f>
        <v>0.87714771618346887</v>
      </c>
      <c r="N42">
        <f>SQRT((Table3891011[[#This Row],[Annual Income (k$)]]-$B$6)^2+(Table3891011[[#This Row],[Spending Score (1-100)]]-$C$6)^2)</f>
        <v>2.4971721338728883</v>
      </c>
      <c r="O42">
        <f>SQRT((Table3891011[[#This Row],[Annual Income (k$)]]-$B$7)^2+(Table3891011[[#This Row],[Spending Score (1-100)]]-$C$7)^2)</f>
        <v>1.938382465535915</v>
      </c>
      <c r="P42">
        <f>MIN(Table3891011[[#This Row],[DIst1]:[DIst5]])</f>
        <v>0.74123897650160531</v>
      </c>
      <c r="Q42" t="str">
        <f>IF(MIN(Table3891011[[#This Row],[DIst1]:[DIst5]])=Table3891011[[#This Row],[DIst1]],"Cluster1",IF(MIN(Table3891011[[#This Row],[DIst1]:[DIst5]])=Table3891011[[#This Row],[DIst2]],"Cluster2",IF(MIN(Table3891011[[#This Row],[DIst1]:[DIst5]])=Table3891011[[#This Row],[DIst3]],"Cluster3",IF(MIN(Table3891011[[#This Row],[DIst1]:[DIst5]])=Table3891011[[#This Row],[DIst4]],"Cluster4","Cluster5"))))</f>
        <v>Cluster1</v>
      </c>
    </row>
    <row r="43" spans="7:17" x14ac:dyDescent="0.3">
      <c r="G43">
        <v>42</v>
      </c>
      <c r="H43">
        <v>-0.86110232200000003</v>
      </c>
      <c r="I43">
        <v>1.6227412379999999</v>
      </c>
      <c r="K43">
        <f>SQRT((Table3891011[[#This Row],[Annual Income (k$)]]-$B$3)^2+(Table3891011[[#This Row],[Spending Score (1-100)]]-$C$3)^2)</f>
        <v>2.8450650577902947</v>
      </c>
      <c r="L43">
        <f>SQRT((Table3891011[[#This Row],[Annual Income (k$)]]-$B$4)^2+(Table3891011[[#This Row],[Spending Score (1-100)]]-$C$4)^2)</f>
        <v>0.75057709333882761</v>
      </c>
      <c r="M43">
        <f>SQRT((Table3891011[[#This Row],[Annual Income (k$)]]-$B$5)^2+(Table3891011[[#This Row],[Spending Score (1-100)]]-$C$5)^2)</f>
        <v>1.76404600523771</v>
      </c>
      <c r="N43">
        <f>SQRT((Table3891011[[#This Row],[Annual Income (k$)]]-$B$6)^2+(Table3891011[[#This Row],[Spending Score (1-100)]]-$C$6)^2)</f>
        <v>1.7199468253683554</v>
      </c>
      <c r="O43">
        <f>SQRT((Table3891011[[#This Row],[Annual Income (k$)]]-$B$7)^2+(Table3891011[[#This Row],[Spending Score (1-100)]]-$C$7)^2)</f>
        <v>3.4452988531117921</v>
      </c>
      <c r="P43">
        <f>MIN(Table3891011[[#This Row],[DIst1]:[DIst5]])</f>
        <v>0.75057709333882761</v>
      </c>
      <c r="Q43" t="str">
        <f>IF(MIN(Table3891011[[#This Row],[DIst1]:[DIst5]])=Table3891011[[#This Row],[DIst1]],"Cluster1",IF(MIN(Table3891011[[#This Row],[DIst1]:[DIst5]])=Table3891011[[#This Row],[DIst2]],"Cluster2",IF(MIN(Table3891011[[#This Row],[DIst1]:[DIst5]])=Table3891011[[#This Row],[DIst3]],"Cluster3",IF(MIN(Table3891011[[#This Row],[DIst1]:[DIst5]])=Table3891011[[#This Row],[DIst4]],"Cluster4","Cluster5"))))</f>
        <v>Cluster2</v>
      </c>
    </row>
    <row r="44" spans="7:17" x14ac:dyDescent="0.3">
      <c r="G44">
        <v>43</v>
      </c>
      <c r="H44">
        <v>-0.82293289300000005</v>
      </c>
      <c r="I44">
        <v>-0.551266162</v>
      </c>
      <c r="K44">
        <f>SQRT((Table3891011[[#This Row],[Annual Income (k$)]]-$B$3)^2+(Table3891011[[#This Row],[Spending Score (1-100)]]-$C$3)^2)</f>
        <v>0.7951441697741074</v>
      </c>
      <c r="L44">
        <f>SQRT((Table3891011[[#This Row],[Annual Income (k$)]]-$B$4)^2+(Table3891011[[#This Row],[Spending Score (1-100)]]-$C$4)^2)</f>
        <v>1.7105488378356697</v>
      </c>
      <c r="M44">
        <f>SQRT((Table3891011[[#This Row],[Annual Income (k$)]]-$B$5)^2+(Table3891011[[#This Row],[Spending Score (1-100)]]-$C$5)^2)</f>
        <v>0.82287144611432472</v>
      </c>
      <c r="N44">
        <f>SQRT((Table3891011[[#This Row],[Annual Income (k$)]]-$B$6)^2+(Table3891011[[#This Row],[Spending Score (1-100)]]-$C$6)^2)</f>
        <v>2.4427709418203776</v>
      </c>
      <c r="O44">
        <f>SQRT((Table3891011[[#This Row],[Annual Income (k$)]]-$B$7)^2+(Table3891011[[#This Row],[Spending Score (1-100)]]-$C$7)^2)</f>
        <v>1.9182108580641297</v>
      </c>
      <c r="P44">
        <f>MIN(Table3891011[[#This Row],[DIst1]:[DIst5]])</f>
        <v>0.7951441697741074</v>
      </c>
      <c r="Q44" t="str">
        <f>IF(MIN(Table3891011[[#This Row],[DIst1]:[DIst5]])=Table3891011[[#This Row],[DIst1]],"Cluster1",IF(MIN(Table3891011[[#This Row],[DIst1]:[DIst5]])=Table3891011[[#This Row],[DIst2]],"Cluster2",IF(MIN(Table3891011[[#This Row],[DIst1]:[DIst5]])=Table3891011[[#This Row],[DIst3]],"Cluster3",IF(MIN(Table3891011[[#This Row],[DIst1]:[DIst5]])=Table3891011[[#This Row],[DIst4]],"Cluster4","Cluster5"))))</f>
        <v>Cluster1</v>
      </c>
    </row>
    <row r="45" spans="7:17" x14ac:dyDescent="0.3">
      <c r="G45">
        <v>44</v>
      </c>
      <c r="H45">
        <v>-0.82293289300000005</v>
      </c>
      <c r="I45">
        <v>0.41927285600000003</v>
      </c>
      <c r="K45">
        <f>SQRT((Table3891011[[#This Row],[Annual Income (k$)]]-$B$3)^2+(Table3891011[[#This Row],[Spending Score (1-100)]]-$C$3)^2)</f>
        <v>1.6766371208297945</v>
      </c>
      <c r="L45">
        <f>SQRT((Table3891011[[#This Row],[Annual Income (k$)]]-$B$4)^2+(Table3891011[[#This Row],[Spending Score (1-100)]]-$C$4)^2)</f>
        <v>0.84922182398562918</v>
      </c>
      <c r="M45">
        <f>SQRT((Table3891011[[#This Row],[Annual Income (k$)]]-$B$5)^2+(Table3891011[[#This Row],[Spending Score (1-100)]]-$C$5)^2)</f>
        <v>0.75774761111776268</v>
      </c>
      <c r="N45">
        <f>SQRT((Table3891011[[#This Row],[Annual Income (k$)]]-$B$6)^2+(Table3891011[[#This Row],[Spending Score (1-100)]]-$C$6)^2)</f>
        <v>1.8436995980779991</v>
      </c>
      <c r="O45">
        <f>SQRT((Table3891011[[#This Row],[Annual Income (k$)]]-$B$7)^2+(Table3891011[[#This Row],[Spending Score (1-100)]]-$C$7)^2)</f>
        <v>2.4713204433321745</v>
      </c>
      <c r="P45">
        <f>MIN(Table3891011[[#This Row],[DIst1]:[DIst5]])</f>
        <v>0.75774761111776268</v>
      </c>
      <c r="Q45" t="str">
        <f>IF(MIN(Table3891011[[#This Row],[DIst1]:[DIst5]])=Table3891011[[#This Row],[DIst1]],"Cluster1",IF(MIN(Table3891011[[#This Row],[DIst1]:[DIst5]])=Table3891011[[#This Row],[DIst2]],"Cluster2",IF(MIN(Table3891011[[#This Row],[DIst1]:[DIst5]])=Table3891011[[#This Row],[DIst3]],"Cluster3",IF(MIN(Table3891011[[#This Row],[DIst1]:[DIst5]])=Table3891011[[#This Row],[DIst4]],"Cluster4","Cluster5"))))</f>
        <v>Cluster3</v>
      </c>
    </row>
    <row r="46" spans="7:17" x14ac:dyDescent="0.3">
      <c r="G46">
        <v>45</v>
      </c>
      <c r="H46">
        <v>-0.82293289300000005</v>
      </c>
      <c r="I46">
        <v>-0.86183864799999998</v>
      </c>
      <c r="K46">
        <f>SQRT((Table3891011[[#This Row],[Annual Income (k$)]]-$B$3)^2+(Table3891011[[#This Row],[Spending Score (1-100)]]-$C$3)^2)</f>
        <v>0.5769729143360719</v>
      </c>
      <c r="L46">
        <f>SQRT((Table3891011[[#This Row],[Annual Income (k$)]]-$B$4)^2+(Table3891011[[#This Row],[Spending Score (1-100)]]-$C$4)^2)</f>
        <v>2.0073343494043656</v>
      </c>
      <c r="M46">
        <f>SQRT((Table3891011[[#This Row],[Annual Income (k$)]]-$B$5)^2+(Table3891011[[#This Row],[Spending Score (1-100)]]-$C$5)^2)</f>
        <v>1.0525848722988598</v>
      </c>
      <c r="N46">
        <f>SQRT((Table3891011[[#This Row],[Annual Income (k$)]]-$B$6)^2+(Table3891011[[#This Row],[Spending Score (1-100)]]-$C$6)^2)</f>
        <v>2.6808089064081364</v>
      </c>
      <c r="O46">
        <f>SQRT((Table3891011[[#This Row],[Annual Income (k$)]]-$B$7)^2+(Table3891011[[#This Row],[Spending Score (1-100)]]-$C$7)^2)</f>
        <v>1.8167238348168306</v>
      </c>
      <c r="P46">
        <f>MIN(Table3891011[[#This Row],[DIst1]:[DIst5]])</f>
        <v>0.5769729143360719</v>
      </c>
      <c r="Q46" t="str">
        <f>IF(MIN(Table3891011[[#This Row],[DIst1]:[DIst5]])=Table3891011[[#This Row],[DIst1]],"Cluster1",IF(MIN(Table3891011[[#This Row],[DIst1]:[DIst5]])=Table3891011[[#This Row],[DIst2]],"Cluster2",IF(MIN(Table3891011[[#This Row],[DIst1]:[DIst5]])=Table3891011[[#This Row],[DIst3]],"Cluster3",IF(MIN(Table3891011[[#This Row],[DIst1]:[DIst5]])=Table3891011[[#This Row],[DIst4]],"Cluster4","Cluster5"))))</f>
        <v>Cluster1</v>
      </c>
    </row>
    <row r="47" spans="7:17" x14ac:dyDescent="0.3">
      <c r="G47">
        <v>46</v>
      </c>
      <c r="H47">
        <v>-0.82293289300000005</v>
      </c>
      <c r="I47">
        <v>0.57455909900000002</v>
      </c>
      <c r="K47">
        <f>SQRT((Table3891011[[#This Row],[Annual Income (k$)]]-$B$3)^2+(Table3891011[[#This Row],[Spending Score (1-100)]]-$C$3)^2)</f>
        <v>1.8260762458736475</v>
      </c>
      <c r="L47">
        <f>SQRT((Table3891011[[#This Row],[Annual Income (k$)]]-$B$4)^2+(Table3891011[[#This Row],[Spending Score (1-100)]]-$C$4)^2)</f>
        <v>0.73704473532483716</v>
      </c>
      <c r="M47">
        <f>SQRT((Table3891011[[#This Row],[Annual Income (k$)]]-$B$5)^2+(Table3891011[[#This Row],[Spending Score (1-100)]]-$C$5)^2)</f>
        <v>0.85588367273189447</v>
      </c>
      <c r="N47">
        <f>SQRT((Table3891011[[#This Row],[Annual Income (k$)]]-$B$6)^2+(Table3891011[[#This Row],[Spending Score (1-100)]]-$C$6)^2)</f>
        <v>1.7785356662408576</v>
      </c>
      <c r="O47">
        <f>SQRT((Table3891011[[#This Row],[Annual Income (k$)]]-$B$7)^2+(Table3891011[[#This Row],[Spending Score (1-100)]]-$C$7)^2)</f>
        <v>2.5827722708378178</v>
      </c>
      <c r="P47">
        <f>MIN(Table3891011[[#This Row],[DIst1]:[DIst5]])</f>
        <v>0.73704473532483716</v>
      </c>
      <c r="Q47" t="str">
        <f>IF(MIN(Table3891011[[#This Row],[DIst1]:[DIst5]])=Table3891011[[#This Row],[DIst1]],"Cluster1",IF(MIN(Table3891011[[#This Row],[DIst1]:[DIst5]])=Table3891011[[#This Row],[DIst2]],"Cluster2",IF(MIN(Table3891011[[#This Row],[DIst1]:[DIst5]])=Table3891011[[#This Row],[DIst3]],"Cluster3",IF(MIN(Table3891011[[#This Row],[DIst1]:[DIst5]])=Table3891011[[#This Row],[DIst4]],"Cluster4","Cluster5"))))</f>
        <v>Cluster2</v>
      </c>
    </row>
    <row r="48" spans="7:17" x14ac:dyDescent="0.3">
      <c r="G48">
        <v>47</v>
      </c>
      <c r="H48">
        <v>-0.78476346399999997</v>
      </c>
      <c r="I48">
        <v>0.186343491</v>
      </c>
      <c r="K48">
        <f>SQRT((Table3891011[[#This Row],[Annual Income (k$)]]-$B$3)^2+(Table3891011[[#This Row],[Spending Score (1-100)]]-$C$3)^2)</f>
        <v>1.4676984361463565</v>
      </c>
      <c r="L48">
        <f>SQRT((Table3891011[[#This Row],[Annual Income (k$)]]-$B$4)^2+(Table3891011[[#This Row],[Spending Score (1-100)]]-$C$4)^2)</f>
        <v>1.0590759426355976</v>
      </c>
      <c r="M48">
        <f>SQRT((Table3891011[[#This Row],[Annual Income (k$)]]-$B$5)^2+(Table3891011[[#This Row],[Spending Score (1-100)]]-$C$5)^2)</f>
        <v>0.61726868688434511</v>
      </c>
      <c r="N48">
        <f>SQRT((Table3891011[[#This Row],[Annual Income (k$)]]-$B$6)^2+(Table3891011[[#This Row],[Spending Score (1-100)]]-$C$6)^2)</f>
        <v>1.9286756339186011</v>
      </c>
      <c r="O48">
        <f>SQRT((Table3891011[[#This Row],[Annual Income (k$)]]-$B$7)^2+(Table3891011[[#This Row],[Spending Score (1-100)]]-$C$7)^2)</f>
        <v>2.2847558175454328</v>
      </c>
      <c r="P48">
        <f>MIN(Table3891011[[#This Row],[DIst1]:[DIst5]])</f>
        <v>0.61726868688434511</v>
      </c>
      <c r="Q48" t="str">
        <f>IF(MIN(Table3891011[[#This Row],[DIst1]:[DIst5]])=Table3891011[[#This Row],[DIst1]],"Cluster1",IF(MIN(Table3891011[[#This Row],[DIst1]:[DIst5]])=Table3891011[[#This Row],[DIst2]],"Cluster2",IF(MIN(Table3891011[[#This Row],[DIst1]:[DIst5]])=Table3891011[[#This Row],[DIst3]],"Cluster3",IF(MIN(Table3891011[[#This Row],[DIst1]:[DIst5]])=Table3891011[[#This Row],[DIst4]],"Cluster4","Cluster5"))))</f>
        <v>Cluster3</v>
      </c>
    </row>
    <row r="49" spans="7:17" x14ac:dyDescent="0.3">
      <c r="G49">
        <v>48</v>
      </c>
      <c r="H49">
        <v>-0.78476346399999997</v>
      </c>
      <c r="I49">
        <v>-0.124228994</v>
      </c>
      <c r="K49">
        <f>SQRT((Table3891011[[#This Row],[Annual Income (k$)]]-$B$3)^2+(Table3891011[[#This Row],[Spending Score (1-100)]]-$C$3)^2)</f>
        <v>1.181786642117385</v>
      </c>
      <c r="L49">
        <f>SQRT((Table3891011[[#This Row],[Annual Income (k$)]]-$B$4)^2+(Table3891011[[#This Row],[Spending Score (1-100)]]-$C$4)^2)</f>
        <v>1.3292453446596533</v>
      </c>
      <c r="M49">
        <f>SQRT((Table3891011[[#This Row],[Annual Income (k$)]]-$B$5)^2+(Table3891011[[#This Row],[Spending Score (1-100)]]-$C$5)^2)</f>
        <v>0.59470631482094627</v>
      </c>
      <c r="N49">
        <f>SQRT((Table3891011[[#This Row],[Annual Income (k$)]]-$B$6)^2+(Table3891011[[#This Row],[Spending Score (1-100)]]-$C$6)^2)</f>
        <v>2.116892460500666</v>
      </c>
      <c r="O49">
        <f>SQRT((Table3891011[[#This Row],[Annual Income (k$)]]-$B$7)^2+(Table3891011[[#This Row],[Spending Score (1-100)]]-$C$7)^2)</f>
        <v>2.0935374887805702</v>
      </c>
      <c r="P49">
        <f>MIN(Table3891011[[#This Row],[DIst1]:[DIst5]])</f>
        <v>0.59470631482094627</v>
      </c>
      <c r="Q49" t="str">
        <f>IF(MIN(Table3891011[[#This Row],[DIst1]:[DIst5]])=Table3891011[[#This Row],[DIst1]],"Cluster1",IF(MIN(Table3891011[[#This Row],[DIst1]:[DIst5]])=Table3891011[[#This Row],[DIst2]],"Cluster2",IF(MIN(Table3891011[[#This Row],[DIst1]:[DIst5]])=Table3891011[[#This Row],[DIst3]],"Cluster3",IF(MIN(Table3891011[[#This Row],[DIst1]:[DIst5]])=Table3891011[[#This Row],[DIst4]],"Cluster4","Cluster5"))))</f>
        <v>Cluster3</v>
      </c>
    </row>
    <row r="50" spans="7:17" x14ac:dyDescent="0.3">
      <c r="G50">
        <v>49</v>
      </c>
      <c r="H50">
        <v>-0.78476346399999997</v>
      </c>
      <c r="I50">
        <v>-0.31833679799999998</v>
      </c>
      <c r="K50">
        <f>SQRT((Table3891011[[#This Row],[Annual Income (k$)]]-$B$3)^2+(Table3891011[[#This Row],[Spending Score (1-100)]]-$C$3)^2)</f>
        <v>1.0105110850384733</v>
      </c>
      <c r="L50">
        <f>SQRT((Table3891011[[#This Row],[Annual Income (k$)]]-$B$4)^2+(Table3891011[[#This Row],[Spending Score (1-100)]]-$C$4)^2)</f>
        <v>1.5060337494577698</v>
      </c>
      <c r="M50">
        <f>SQRT((Table3891011[[#This Row],[Annual Income (k$)]]-$B$5)^2+(Table3891011[[#This Row],[Spending Score (1-100)]]-$C$5)^2)</f>
        <v>0.65920204725541942</v>
      </c>
      <c r="N50">
        <f>SQRT((Table3891011[[#This Row],[Annual Income (k$)]]-$B$6)^2+(Table3891011[[#This Row],[Spending Score (1-100)]]-$C$6)^2)</f>
        <v>2.2483546354774622</v>
      </c>
      <c r="O50">
        <f>SQRT((Table3891011[[#This Row],[Annual Income (k$)]]-$B$7)^2+(Table3891011[[#This Row],[Spending Score (1-100)]]-$C$7)^2)</f>
        <v>1.9893731152405822</v>
      </c>
      <c r="P50">
        <f>MIN(Table3891011[[#This Row],[DIst1]:[DIst5]])</f>
        <v>0.65920204725541942</v>
      </c>
      <c r="Q50" t="str">
        <f>IF(MIN(Table3891011[[#This Row],[DIst1]:[DIst5]])=Table3891011[[#This Row],[DIst1]],"Cluster1",IF(MIN(Table3891011[[#This Row],[DIst1]:[DIst5]])=Table3891011[[#This Row],[DIst2]],"Cluster2",IF(MIN(Table3891011[[#This Row],[DIst1]:[DIst5]])=Table3891011[[#This Row],[DIst3]],"Cluster3",IF(MIN(Table3891011[[#This Row],[DIst1]:[DIst5]])=Table3891011[[#This Row],[DIst4]],"Cluster4","Cluster5"))))</f>
        <v>Cluster3</v>
      </c>
    </row>
    <row r="51" spans="7:17" x14ac:dyDescent="0.3">
      <c r="G51">
        <v>50</v>
      </c>
      <c r="H51">
        <v>-0.78476346399999997</v>
      </c>
      <c r="I51">
        <v>-0.31833679799999998</v>
      </c>
      <c r="K51">
        <f>SQRT((Table3891011[[#This Row],[Annual Income (k$)]]-$B$3)^2+(Table3891011[[#This Row],[Spending Score (1-100)]]-$C$3)^2)</f>
        <v>1.0105110850384733</v>
      </c>
      <c r="L51">
        <f>SQRT((Table3891011[[#This Row],[Annual Income (k$)]]-$B$4)^2+(Table3891011[[#This Row],[Spending Score (1-100)]]-$C$4)^2)</f>
        <v>1.5060337494577698</v>
      </c>
      <c r="M51">
        <f>SQRT((Table3891011[[#This Row],[Annual Income (k$)]]-$B$5)^2+(Table3891011[[#This Row],[Spending Score (1-100)]]-$C$5)^2)</f>
        <v>0.65920204725541942</v>
      </c>
      <c r="N51">
        <f>SQRT((Table3891011[[#This Row],[Annual Income (k$)]]-$B$6)^2+(Table3891011[[#This Row],[Spending Score (1-100)]]-$C$6)^2)</f>
        <v>2.2483546354774622</v>
      </c>
      <c r="O51">
        <f>SQRT((Table3891011[[#This Row],[Annual Income (k$)]]-$B$7)^2+(Table3891011[[#This Row],[Spending Score (1-100)]]-$C$7)^2)</f>
        <v>1.9893731152405822</v>
      </c>
      <c r="P51">
        <f>MIN(Table3891011[[#This Row],[DIst1]:[DIst5]])</f>
        <v>0.65920204725541942</v>
      </c>
      <c r="Q51" t="str">
        <f>IF(MIN(Table3891011[[#This Row],[DIst1]:[DIst5]])=Table3891011[[#This Row],[DIst1]],"Cluster1",IF(MIN(Table3891011[[#This Row],[DIst1]:[DIst5]])=Table3891011[[#This Row],[DIst2]],"Cluster2",IF(MIN(Table3891011[[#This Row],[DIst1]:[DIst5]])=Table3891011[[#This Row],[DIst3]],"Cluster3",IF(MIN(Table3891011[[#This Row],[DIst1]:[DIst5]])=Table3891011[[#This Row],[DIst4]],"Cluster4","Cluster5"))))</f>
        <v>Cluster3</v>
      </c>
    </row>
    <row r="52" spans="7:17" x14ac:dyDescent="0.3">
      <c r="G52">
        <v>51</v>
      </c>
      <c r="H52">
        <v>-0.70842460500000004</v>
      </c>
      <c r="I52">
        <v>6.9878809E-2</v>
      </c>
      <c r="K52">
        <f>SQRT((Table3891011[[#This Row],[Annual Income (k$)]]-$B$3)^2+(Table3891011[[#This Row],[Spending Score (1-100)]]-$C$3)^2)</f>
        <v>1.3898671722021045</v>
      </c>
      <c r="L52">
        <f>SQRT((Table3891011[[#This Row],[Annual Income (k$)]]-$B$4)^2+(Table3891011[[#This Row],[Spending Score (1-100)]]-$C$4)^2)</f>
        <v>1.1983289196413485</v>
      </c>
      <c r="M52">
        <f>SQRT((Table3891011[[#This Row],[Annual Income (k$)]]-$B$5)^2+(Table3891011[[#This Row],[Spending Score (1-100)]]-$C$5)^2)</f>
        <v>0.51457942049548167</v>
      </c>
      <c r="N52">
        <f>SQRT((Table3891011[[#This Row],[Annual Income (k$)]]-$B$6)^2+(Table3891011[[#This Row],[Spending Score (1-100)]]-$C$6)^2)</f>
        <v>1.9348431462844817</v>
      </c>
      <c r="O52">
        <f>SQRT((Table3891011[[#This Row],[Annual Income (k$)]]-$B$7)^2+(Table3891011[[#This Row],[Spending Score (1-100)]]-$C$7)^2)</f>
        <v>2.1509693054913899</v>
      </c>
      <c r="P52">
        <f>MIN(Table3891011[[#This Row],[DIst1]:[DIst5]])</f>
        <v>0.51457942049548167</v>
      </c>
      <c r="Q52" t="str">
        <f>IF(MIN(Table3891011[[#This Row],[DIst1]:[DIst5]])=Table3891011[[#This Row],[DIst1]],"Cluster1",IF(MIN(Table3891011[[#This Row],[DIst1]:[DIst5]])=Table3891011[[#This Row],[DIst2]],"Cluster2",IF(MIN(Table3891011[[#This Row],[DIst1]:[DIst5]])=Table3891011[[#This Row],[DIst3]],"Cluster3",IF(MIN(Table3891011[[#This Row],[DIst1]:[DIst5]])=Table3891011[[#This Row],[DIst4]],"Cluster4","Cluster5"))))</f>
        <v>Cluster3</v>
      </c>
    </row>
    <row r="53" spans="7:17" x14ac:dyDescent="0.3">
      <c r="G53">
        <v>52</v>
      </c>
      <c r="H53">
        <v>-0.70842460500000004</v>
      </c>
      <c r="I53">
        <v>0.38045129500000002</v>
      </c>
      <c r="K53">
        <f>SQRT((Table3891011[[#This Row],[Annual Income (k$)]]-$B$3)^2+(Table3891011[[#This Row],[Spending Score (1-100)]]-$C$3)^2)</f>
        <v>1.6762514360779965</v>
      </c>
      <c r="L53">
        <f>SQRT((Table3891011[[#This Row],[Annual Income (k$)]]-$B$4)^2+(Table3891011[[#This Row],[Spending Score (1-100)]]-$C$4)^2)</f>
        <v>0.95462555471309807</v>
      </c>
      <c r="M53">
        <f>SQRT((Table3891011[[#This Row],[Annual Income (k$)]]-$B$5)^2+(Table3891011[[#This Row],[Spending Score (1-100)]]-$C$5)^2)</f>
        <v>0.64242205533085117</v>
      </c>
      <c r="N53">
        <f>SQRT((Table3891011[[#This Row],[Annual Income (k$)]]-$B$6)^2+(Table3891011[[#This Row],[Spending Score (1-100)]]-$C$6)^2)</f>
        <v>1.7614605008313506</v>
      </c>
      <c r="O53">
        <f>SQRT((Table3891011[[#This Row],[Annual Income (k$)]]-$B$7)^2+(Table3891011[[#This Row],[Spending Score (1-100)]]-$C$7)^2)</f>
        <v>2.363143662774196</v>
      </c>
      <c r="P53">
        <f>MIN(Table3891011[[#This Row],[DIst1]:[DIst5]])</f>
        <v>0.64242205533085117</v>
      </c>
      <c r="Q53" t="str">
        <f>IF(MIN(Table3891011[[#This Row],[DIst1]:[DIst5]])=Table3891011[[#This Row],[DIst1]],"Cluster1",IF(MIN(Table3891011[[#This Row],[DIst1]:[DIst5]])=Table3891011[[#This Row],[DIst2]],"Cluster2",IF(MIN(Table3891011[[#This Row],[DIst1]:[DIst5]])=Table3891011[[#This Row],[DIst3]],"Cluster3",IF(MIN(Table3891011[[#This Row],[DIst1]:[DIst5]])=Table3891011[[#This Row],[DIst4]],"Cluster4","Cluster5"))))</f>
        <v>Cluster3</v>
      </c>
    </row>
    <row r="54" spans="7:17" x14ac:dyDescent="0.3">
      <c r="G54">
        <v>53</v>
      </c>
      <c r="H54">
        <v>-0.67025517599999995</v>
      </c>
      <c r="I54">
        <v>0.147521931</v>
      </c>
      <c r="K54">
        <f>SQRT((Table3891011[[#This Row],[Annual Income (k$)]]-$B$3)^2+(Table3891011[[#This Row],[Spending Score (1-100)]]-$C$3)^2)</f>
        <v>1.4763713419018776</v>
      </c>
      <c r="L54">
        <f>SQRT((Table3891011[[#This Row],[Annual Income (k$)]]-$B$4)^2+(Table3891011[[#This Row],[Spending Score (1-100)]]-$C$4)^2)</f>
        <v>1.1569792084753008</v>
      </c>
      <c r="M54">
        <f>SQRT((Table3891011[[#This Row],[Annual Income (k$)]]-$B$5)^2+(Table3891011[[#This Row],[Spending Score (1-100)]]-$C$5)^2)</f>
        <v>0.49635882402881892</v>
      </c>
      <c r="N54">
        <f>SQRT((Table3891011[[#This Row],[Annual Income (k$)]]-$B$6)^2+(Table3891011[[#This Row],[Spending Score (1-100)]]-$C$6)^2)</f>
        <v>1.8574529285368429</v>
      </c>
      <c r="O54">
        <f>SQRT((Table3891011[[#This Row],[Annual Income (k$)]]-$B$7)^2+(Table3891011[[#This Row],[Spending Score (1-100)]]-$C$7)^2)</f>
        <v>2.1734670876404292</v>
      </c>
      <c r="P54">
        <f>MIN(Table3891011[[#This Row],[DIst1]:[DIst5]])</f>
        <v>0.49635882402881892</v>
      </c>
      <c r="Q54" t="str">
        <f>IF(MIN(Table3891011[[#This Row],[DIst1]:[DIst5]])=Table3891011[[#This Row],[DIst1]],"Cluster1",IF(MIN(Table3891011[[#This Row],[DIst1]:[DIst5]])=Table3891011[[#This Row],[DIst2]],"Cluster2",IF(MIN(Table3891011[[#This Row],[DIst1]:[DIst5]])=Table3891011[[#This Row],[DIst3]],"Cluster3",IF(MIN(Table3891011[[#This Row],[DIst1]:[DIst5]])=Table3891011[[#This Row],[DIst4]],"Cluster4","Cluster5"))))</f>
        <v>Cluster3</v>
      </c>
    </row>
    <row r="55" spans="7:17" x14ac:dyDescent="0.3">
      <c r="G55">
        <v>54</v>
      </c>
      <c r="H55">
        <v>-0.67025517599999995</v>
      </c>
      <c r="I55">
        <v>0.38045129500000002</v>
      </c>
      <c r="K55">
        <f>SQRT((Table3891011[[#This Row],[Annual Income (k$)]]-$B$3)^2+(Table3891011[[#This Row],[Spending Score (1-100)]]-$C$3)^2)</f>
        <v>1.6900662091300678</v>
      </c>
      <c r="L55">
        <f>SQRT((Table3891011[[#This Row],[Annual Income (k$)]]-$B$4)^2+(Table3891011[[#This Row],[Spending Score (1-100)]]-$C$4)^2)</f>
        <v>0.98141457359371631</v>
      </c>
      <c r="M55">
        <f>SQRT((Table3891011[[#This Row],[Annual Income (k$)]]-$B$5)^2+(Table3891011[[#This Row],[Spending Score (1-100)]]-$C$5)^2)</f>
        <v>0.61269326164330562</v>
      </c>
      <c r="N55">
        <f>SQRT((Table3891011[[#This Row],[Annual Income (k$)]]-$B$6)^2+(Table3891011[[#This Row],[Spending Score (1-100)]]-$C$6)^2)</f>
        <v>1.7284561224506227</v>
      </c>
      <c r="O55">
        <f>SQRT((Table3891011[[#This Row],[Annual Income (k$)]]-$B$7)^2+(Table3891011[[#This Row],[Spending Score (1-100)]]-$C$7)^2)</f>
        <v>2.3367453446724662</v>
      </c>
      <c r="P55">
        <f>MIN(Table3891011[[#This Row],[DIst1]:[DIst5]])</f>
        <v>0.61269326164330562</v>
      </c>
      <c r="Q55" t="str">
        <f>IF(MIN(Table3891011[[#This Row],[DIst1]:[DIst5]])=Table3891011[[#This Row],[DIst1]],"Cluster1",IF(MIN(Table3891011[[#This Row],[DIst1]:[DIst5]])=Table3891011[[#This Row],[DIst2]],"Cluster2",IF(MIN(Table3891011[[#This Row],[DIst1]:[DIst5]])=Table3891011[[#This Row],[DIst3]],"Cluster3",IF(MIN(Table3891011[[#This Row],[DIst1]:[DIst5]])=Table3891011[[#This Row],[DIst4]],"Cluster4","Cluster5"))))</f>
        <v>Cluster3</v>
      </c>
    </row>
    <row r="56" spans="7:17" x14ac:dyDescent="0.3">
      <c r="G56">
        <v>55</v>
      </c>
      <c r="H56">
        <v>-0.67025517599999995</v>
      </c>
      <c r="I56">
        <v>-0.20187211599999999</v>
      </c>
      <c r="K56">
        <f>SQRT((Table3891011[[#This Row],[Annual Income (k$)]]-$B$3)^2+(Table3891011[[#This Row],[Spending Score (1-100)]]-$C$3)^2)</f>
        <v>1.16968179067434</v>
      </c>
      <c r="L56">
        <f>SQRT((Table3891011[[#This Row],[Annual Income (k$)]]-$B$4)^2+(Table3891011[[#This Row],[Spending Score (1-100)]]-$C$4)^2)</f>
        <v>1.4509309801162231</v>
      </c>
      <c r="M56">
        <f>SQRT((Table3891011[[#This Row],[Annual Income (k$)]]-$B$5)^2+(Table3891011[[#This Row],[Spending Score (1-100)]]-$C$5)^2)</f>
        <v>0.50626177898567493</v>
      </c>
      <c r="N56">
        <f>SQRT((Table3891011[[#This Row],[Annual Income (k$)]]-$B$6)^2+(Table3891011[[#This Row],[Spending Score (1-100)]]-$C$6)^2)</f>
        <v>2.0850534618296219</v>
      </c>
      <c r="O56">
        <f>SQRT((Table3891011[[#This Row],[Annual Income (k$)]]-$B$7)^2+(Table3891011[[#This Row],[Spending Score (1-100)]]-$C$7)^2)</f>
        <v>1.9551956612928365</v>
      </c>
      <c r="P56">
        <f>MIN(Table3891011[[#This Row],[DIst1]:[DIst5]])</f>
        <v>0.50626177898567493</v>
      </c>
      <c r="Q56" t="str">
        <f>IF(MIN(Table3891011[[#This Row],[DIst1]:[DIst5]])=Table3891011[[#This Row],[DIst1]],"Cluster1",IF(MIN(Table3891011[[#This Row],[DIst1]:[DIst5]])=Table3891011[[#This Row],[DIst2]],"Cluster2",IF(MIN(Table3891011[[#This Row],[DIst1]:[DIst5]])=Table3891011[[#This Row],[DIst3]],"Cluster3",IF(MIN(Table3891011[[#This Row],[DIst1]:[DIst5]])=Table3891011[[#This Row],[DIst4]],"Cluster4","Cluster5"))))</f>
        <v>Cluster3</v>
      </c>
    </row>
    <row r="57" spans="7:17" x14ac:dyDescent="0.3">
      <c r="G57">
        <v>56</v>
      </c>
      <c r="H57">
        <v>-0.67025517599999995</v>
      </c>
      <c r="I57">
        <v>-0.35715835899999998</v>
      </c>
      <c r="K57">
        <f>SQRT((Table3891011[[#This Row],[Annual Income (k$)]]-$B$3)^2+(Table3891011[[#This Row],[Spending Score (1-100)]]-$C$3)^2)</f>
        <v>1.0420418625401331</v>
      </c>
      <c r="L57">
        <f>SQRT((Table3891011[[#This Row],[Annual Income (k$)]]-$B$4)^2+(Table3891011[[#This Row],[Spending Score (1-100)]]-$C$4)^2)</f>
        <v>1.5887988060717426</v>
      </c>
      <c r="M57">
        <f>SQRT((Table3891011[[#This Row],[Annual Income (k$)]]-$B$5)^2+(Table3891011[[#This Row],[Spending Score (1-100)]]-$C$5)^2)</f>
        <v>0.58230897504497592</v>
      </c>
      <c r="N57">
        <f>SQRT((Table3891011[[#This Row],[Annual Income (k$)]]-$B$6)^2+(Table3891011[[#This Row],[Spending Score (1-100)]]-$C$6)^2)</f>
        <v>2.1965029485981584</v>
      </c>
      <c r="O57">
        <f>SQRT((Table3891011[[#This Row],[Annual Income (k$)]]-$B$7)^2+(Table3891011[[#This Row],[Spending Score (1-100)]]-$C$7)^2)</f>
        <v>1.8709998335680529</v>
      </c>
      <c r="P57">
        <f>MIN(Table3891011[[#This Row],[DIst1]:[DIst5]])</f>
        <v>0.58230897504497592</v>
      </c>
      <c r="Q57" t="str">
        <f>IF(MIN(Table3891011[[#This Row],[DIst1]:[DIst5]])=Table3891011[[#This Row],[DIst1]],"Cluster1",IF(MIN(Table3891011[[#This Row],[DIst1]:[DIst5]])=Table3891011[[#This Row],[DIst2]],"Cluster2",IF(MIN(Table3891011[[#This Row],[DIst1]:[DIst5]])=Table3891011[[#This Row],[DIst3]],"Cluster3",IF(MIN(Table3891011[[#This Row],[DIst1]:[DIst5]])=Table3891011[[#This Row],[DIst4]],"Cluster4","Cluster5"))))</f>
        <v>Cluster3</v>
      </c>
    </row>
    <row r="58" spans="7:17" x14ac:dyDescent="0.3">
      <c r="G58">
        <v>57</v>
      </c>
      <c r="H58">
        <v>-0.63208574699999998</v>
      </c>
      <c r="I58">
        <v>-7.7643119999999998E-3</v>
      </c>
      <c r="K58">
        <f>SQRT((Table3891011[[#This Row],[Annual Income (k$)]]-$B$3)^2+(Table3891011[[#This Row],[Spending Score (1-100)]]-$C$3)^2)</f>
        <v>1.3558298706621874</v>
      </c>
      <c r="L58">
        <f>SQRT((Table3891011[[#This Row],[Annual Income (k$)]]-$B$4)^2+(Table3891011[[#This Row],[Spending Score (1-100)]]-$C$4)^2)</f>
        <v>1.3053536204258716</v>
      </c>
      <c r="M58">
        <f>SQRT((Table3891011[[#This Row],[Annual Income (k$)]]-$B$5)^2+(Table3891011[[#This Row],[Spending Score (1-100)]]-$C$5)^2)</f>
        <v>0.43155927088296958</v>
      </c>
      <c r="N58">
        <f>SQRT((Table3891011[[#This Row],[Annual Income (k$)]]-$B$6)^2+(Table3891011[[#This Row],[Spending Score (1-100)]]-$C$6)^2)</f>
        <v>1.9252344663289196</v>
      </c>
      <c r="O58">
        <f>SQRT((Table3891011[[#This Row],[Annual Income (k$)]]-$B$7)^2+(Table3891011[[#This Row],[Spending Score (1-100)]]-$C$7)^2)</f>
        <v>2.0425821775679185</v>
      </c>
      <c r="P58">
        <f>MIN(Table3891011[[#This Row],[DIst1]:[DIst5]])</f>
        <v>0.43155927088296958</v>
      </c>
      <c r="Q58" t="str">
        <f>IF(MIN(Table3891011[[#This Row],[DIst1]:[DIst5]])=Table3891011[[#This Row],[DIst1]],"Cluster1",IF(MIN(Table3891011[[#This Row],[DIst1]:[DIst5]])=Table3891011[[#This Row],[DIst2]],"Cluster2",IF(MIN(Table3891011[[#This Row],[DIst1]:[DIst5]])=Table3891011[[#This Row],[DIst3]],"Cluster3",IF(MIN(Table3891011[[#This Row],[DIst1]:[DIst5]])=Table3891011[[#This Row],[DIst4]],"Cluster4","Cluster5"))))</f>
        <v>Cluster3</v>
      </c>
    </row>
    <row r="59" spans="7:17" x14ac:dyDescent="0.3">
      <c r="G59">
        <v>58</v>
      </c>
      <c r="H59">
        <v>-0.63208574699999998</v>
      </c>
      <c r="I59">
        <v>-0.16305055500000001</v>
      </c>
      <c r="K59">
        <f>SQRT((Table3891011[[#This Row],[Annual Income (k$)]]-$B$3)^2+(Table3891011[[#This Row],[Spending Score (1-100)]]-$C$3)^2)</f>
        <v>1.2229823575140166</v>
      </c>
      <c r="L59">
        <f>SQRT((Table3891011[[#This Row],[Annual Income (k$)]]-$B$4)^2+(Table3891011[[#This Row],[Spending Score (1-100)]]-$C$4)^2)</f>
        <v>1.4362257720263276</v>
      </c>
      <c r="M59">
        <f>SQRT((Table3891011[[#This Row],[Annual Income (k$)]]-$B$5)^2+(Table3891011[[#This Row],[Spending Score (1-100)]]-$C$5)^2)</f>
        <v>0.45688249539783155</v>
      </c>
      <c r="N59">
        <f>SQRT((Table3891011[[#This Row],[Annual Income (k$)]]-$B$6)^2+(Table3891011[[#This Row],[Spending Score (1-100)]]-$C$6)^2)</f>
        <v>2.030620710919012</v>
      </c>
      <c r="O59">
        <f>SQRT((Table3891011[[#This Row],[Annual Income (k$)]]-$B$7)^2+(Table3891011[[#This Row],[Spending Score (1-100)]]-$C$7)^2)</f>
        <v>1.9467171628542157</v>
      </c>
      <c r="P59">
        <f>MIN(Table3891011[[#This Row],[DIst1]:[DIst5]])</f>
        <v>0.45688249539783155</v>
      </c>
      <c r="Q59" t="str">
        <f>IF(MIN(Table3891011[[#This Row],[DIst1]:[DIst5]])=Table3891011[[#This Row],[DIst1]],"Cluster1",IF(MIN(Table3891011[[#This Row],[DIst1]:[DIst5]])=Table3891011[[#This Row],[DIst2]],"Cluster2",IF(MIN(Table3891011[[#This Row],[DIst1]:[DIst5]])=Table3891011[[#This Row],[DIst3]],"Cluster3",IF(MIN(Table3891011[[#This Row],[DIst1]:[DIst5]])=Table3891011[[#This Row],[DIst4]],"Cluster4","Cluster5"))))</f>
        <v>Cluster3</v>
      </c>
    </row>
    <row r="60" spans="7:17" x14ac:dyDescent="0.3">
      <c r="G60">
        <v>59</v>
      </c>
      <c r="H60">
        <v>-0.55574688900000002</v>
      </c>
      <c r="I60">
        <v>3.1057248999999999E-2</v>
      </c>
      <c r="K60">
        <f>SQRT((Table3891011[[#This Row],[Annual Income (k$)]]-$B$3)^2+(Table3891011[[#This Row],[Spending Score (1-100)]]-$C$3)^2)</f>
        <v>1.427948278549892</v>
      </c>
      <c r="L60">
        <f>SQRT((Table3891011[[#This Row],[Annual Income (k$)]]-$B$4)^2+(Table3891011[[#This Row],[Spending Score (1-100)]]-$C$4)^2)</f>
        <v>1.3191219911251517</v>
      </c>
      <c r="M60">
        <f>SQRT((Table3891011[[#This Row],[Annual Income (k$)]]-$B$5)^2+(Table3891011[[#This Row],[Spending Score (1-100)]]-$C$5)^2)</f>
        <v>0.35790689306083362</v>
      </c>
      <c r="N60">
        <f>SQRT((Table3891011[[#This Row],[Annual Income (k$)]]-$B$6)^2+(Table3891011[[#This Row],[Spending Score (1-100)]]-$C$6)^2)</f>
        <v>1.8422931723542175</v>
      </c>
      <c r="O60">
        <f>SQRT((Table3891011[[#This Row],[Annual Income (k$)]]-$B$7)^2+(Table3891011[[#This Row],[Spending Score (1-100)]]-$C$7)^2)</f>
        <v>2.0104021497347611</v>
      </c>
      <c r="P60">
        <f>MIN(Table3891011[[#This Row],[DIst1]:[DIst5]])</f>
        <v>0.35790689306083362</v>
      </c>
      <c r="Q60" t="str">
        <f>IF(MIN(Table3891011[[#This Row],[DIst1]:[DIst5]])=Table3891011[[#This Row],[DIst1]],"Cluster1",IF(MIN(Table3891011[[#This Row],[DIst1]:[DIst5]])=Table3891011[[#This Row],[DIst2]],"Cluster2",IF(MIN(Table3891011[[#This Row],[DIst1]:[DIst5]])=Table3891011[[#This Row],[DIst3]],"Cluster3",IF(MIN(Table3891011[[#This Row],[DIst1]:[DIst5]])=Table3891011[[#This Row],[DIst4]],"Cluster4","Cluster5"))))</f>
        <v>Cluster3</v>
      </c>
    </row>
    <row r="61" spans="7:17" x14ac:dyDescent="0.3">
      <c r="G61">
        <v>60</v>
      </c>
      <c r="H61">
        <v>-0.55574688900000002</v>
      </c>
      <c r="I61">
        <v>-0.16305055500000001</v>
      </c>
      <c r="K61">
        <f>SQRT((Table3891011[[#This Row],[Annual Income (k$)]]-$B$3)^2+(Table3891011[[#This Row],[Spending Score (1-100)]]-$C$3)^2)</f>
        <v>1.266200903676769</v>
      </c>
      <c r="L61">
        <f>SQRT((Table3891011[[#This Row],[Annual Income (k$)]]-$B$4)^2+(Table3891011[[#This Row],[Spending Score (1-100)]]-$C$4)^2)</f>
        <v>1.4768353843391526</v>
      </c>
      <c r="M61">
        <f>SQRT((Table3891011[[#This Row],[Annual Income (k$)]]-$B$5)^2+(Table3891011[[#This Row],[Spending Score (1-100)]]-$C$5)^2)</f>
        <v>0.38559634214811228</v>
      </c>
      <c r="N61">
        <f>SQRT((Table3891011[[#This Row],[Annual Income (k$)]]-$B$6)^2+(Table3891011[[#This Row],[Spending Score (1-100)]]-$C$6)^2)</f>
        <v>1.9767712227799945</v>
      </c>
      <c r="O61">
        <f>SQRT((Table3891011[[#This Row],[Annual Income (k$)]]-$B$7)^2+(Table3891011[[#This Row],[Spending Score (1-100)]]-$C$7)^2)</f>
        <v>1.8857726361176816</v>
      </c>
      <c r="P61">
        <f>MIN(Table3891011[[#This Row],[DIst1]:[DIst5]])</f>
        <v>0.38559634214811228</v>
      </c>
      <c r="Q61" t="str">
        <f>IF(MIN(Table3891011[[#This Row],[DIst1]:[DIst5]])=Table3891011[[#This Row],[DIst1]],"Cluster1",IF(MIN(Table3891011[[#This Row],[DIst1]:[DIst5]])=Table3891011[[#This Row],[DIst2]],"Cluster2",IF(MIN(Table3891011[[#This Row],[DIst1]:[DIst5]])=Table3891011[[#This Row],[DIst3]],"Cluster3",IF(MIN(Table3891011[[#This Row],[DIst1]:[DIst5]])=Table3891011[[#This Row],[DIst4]],"Cluster4","Cluster5"))))</f>
        <v>Cluster3</v>
      </c>
    </row>
    <row r="62" spans="7:17" x14ac:dyDescent="0.3">
      <c r="G62">
        <v>61</v>
      </c>
      <c r="H62">
        <v>-0.55574688900000002</v>
      </c>
      <c r="I62">
        <v>0.225165052</v>
      </c>
      <c r="K62">
        <f>SQRT((Table3891011[[#This Row],[Annual Income (k$)]]-$B$3)^2+(Table3891011[[#This Row],[Spending Score (1-100)]]-$C$3)^2)</f>
        <v>1.596923141630622</v>
      </c>
      <c r="L62">
        <f>SQRT((Table3891011[[#This Row],[Annual Income (k$)]]-$B$4)^2+(Table3891011[[#This Row],[Spending Score (1-100)]]-$C$4)^2)</f>
        <v>1.172381586063431</v>
      </c>
      <c r="M62">
        <f>SQRT((Table3891011[[#This Row],[Annual Income (k$)]]-$B$5)^2+(Table3891011[[#This Row],[Spending Score (1-100)]]-$C$5)^2)</f>
        <v>0.42762814195753762</v>
      </c>
      <c r="N62">
        <f>SQRT((Table3891011[[#This Row],[Annual Income (k$)]]-$B$6)^2+(Table3891011[[#This Row],[Spending Score (1-100)]]-$C$6)^2)</f>
        <v>1.7192496851259711</v>
      </c>
      <c r="O62">
        <f>SQRT((Table3891011[[#This Row],[Annual Income (k$)]]-$B$7)^2+(Table3891011[[#This Row],[Spending Score (1-100)]]-$C$7)^2)</f>
        <v>2.1453789521316642</v>
      </c>
      <c r="P62">
        <f>MIN(Table3891011[[#This Row],[DIst1]:[DIst5]])</f>
        <v>0.42762814195753762</v>
      </c>
      <c r="Q62" t="str">
        <f>IF(MIN(Table3891011[[#This Row],[DIst1]:[DIst5]])=Table3891011[[#This Row],[DIst1]],"Cluster1",IF(MIN(Table3891011[[#This Row],[DIst1]:[DIst5]])=Table3891011[[#This Row],[DIst2]],"Cluster2",IF(MIN(Table3891011[[#This Row],[DIst1]:[DIst5]])=Table3891011[[#This Row],[DIst3]],"Cluster3",IF(MIN(Table3891011[[#This Row],[DIst1]:[DIst5]])=Table3891011[[#This Row],[DIst4]],"Cluster4","Cluster5"))))</f>
        <v>Cluster3</v>
      </c>
    </row>
    <row r="63" spans="7:17" x14ac:dyDescent="0.3">
      <c r="G63">
        <v>62</v>
      </c>
      <c r="H63">
        <v>-0.55574688900000002</v>
      </c>
      <c r="I63">
        <v>0.186343491</v>
      </c>
      <c r="K63">
        <f>SQRT((Table3891011[[#This Row],[Annual Income (k$)]]-$B$3)^2+(Table3891011[[#This Row],[Spending Score (1-100)]]-$C$3)^2)</f>
        <v>1.5626610694880394</v>
      </c>
      <c r="L63">
        <f>SQRT((Table3891011[[#This Row],[Annual Income (k$)]]-$B$4)^2+(Table3891011[[#This Row],[Spending Score (1-100)]]-$C$4)^2)</f>
        <v>1.200654395987298</v>
      </c>
      <c r="M63">
        <f>SQRT((Table3891011[[#This Row],[Annual Income (k$)]]-$B$5)^2+(Table3891011[[#This Row],[Spending Score (1-100)]]-$C$5)^2)</f>
        <v>0.407288198486294</v>
      </c>
      <c r="N63">
        <f>SQRT((Table3891011[[#This Row],[Annual Income (k$)]]-$B$6)^2+(Table3891011[[#This Row],[Spending Score (1-100)]]-$C$6)^2)</f>
        <v>1.7428241325538227</v>
      </c>
      <c r="O63">
        <f>SQRT((Table3891011[[#This Row],[Annual Income (k$)]]-$B$7)^2+(Table3891011[[#This Row],[Spending Score (1-100)]]-$C$7)^2)</f>
        <v>2.1176485978223796</v>
      </c>
      <c r="P63">
        <f>MIN(Table3891011[[#This Row],[DIst1]:[DIst5]])</f>
        <v>0.407288198486294</v>
      </c>
      <c r="Q63" t="str">
        <f>IF(MIN(Table3891011[[#This Row],[DIst1]:[DIst5]])=Table3891011[[#This Row],[DIst1]],"Cluster1",IF(MIN(Table3891011[[#This Row],[DIst1]:[DIst5]])=Table3891011[[#This Row],[DIst2]],"Cluster2",IF(MIN(Table3891011[[#This Row],[DIst1]:[DIst5]])=Table3891011[[#This Row],[DIst3]],"Cluster3",IF(MIN(Table3891011[[#This Row],[DIst1]:[DIst5]])=Table3891011[[#This Row],[DIst4]],"Cluster4","Cluster5"))))</f>
        <v>Cluster3</v>
      </c>
    </row>
    <row r="64" spans="7:17" x14ac:dyDescent="0.3">
      <c r="G64">
        <v>63</v>
      </c>
      <c r="H64">
        <v>-0.51757746000000004</v>
      </c>
      <c r="I64">
        <v>6.9878809E-2</v>
      </c>
      <c r="J64">
        <v>5</v>
      </c>
      <c r="K64">
        <f>SQRT((Table3891011[[#This Row],[Annual Income (k$)]]-$B$3)^2+(Table3891011[[#This Row],[Spending Score (1-100)]]-$C$3)^2)</f>
        <v>1.4810109499991739</v>
      </c>
      <c r="L64">
        <f>SQRT((Table3891011[[#This Row],[Annual Income (k$)]]-$B$4)^2+(Table3891011[[#This Row],[Spending Score (1-100)]]-$C$4)^2)</f>
        <v>1.3131844438641327</v>
      </c>
      <c r="M64">
        <f>SQRT((Table3891011[[#This Row],[Annual Income (k$)]]-$B$5)^2+(Table3891011[[#This Row],[Spending Score (1-100)]]-$C$5)^2)</f>
        <v>0.32766562932228899</v>
      </c>
      <c r="N64">
        <f>SQRT((Table3891011[[#This Row],[Annual Income (k$)]]-$B$6)^2+(Table3891011[[#This Row],[Spending Score (1-100)]]-$C$6)^2)</f>
        <v>1.7879718854522864</v>
      </c>
      <c r="O64">
        <f>SQRT((Table3891011[[#This Row],[Annual Income (k$)]]-$B$7)^2+(Table3891011[[#This Row],[Spending Score (1-100)]]-$C$7)^2)</f>
        <v>2.0088457467070078</v>
      </c>
      <c r="P64">
        <f>MIN(Table3891011[[#This Row],[DIst1]:[DIst5]])</f>
        <v>0.32766562932228899</v>
      </c>
      <c r="Q64" t="str">
        <f>IF(MIN(Table3891011[[#This Row],[DIst1]:[DIst5]])=Table3891011[[#This Row],[DIst1]],"Cluster1",IF(MIN(Table3891011[[#This Row],[DIst1]:[DIst5]])=Table3891011[[#This Row],[DIst2]],"Cluster2",IF(MIN(Table3891011[[#This Row],[DIst1]:[DIst5]])=Table3891011[[#This Row],[DIst3]],"Cluster3",IF(MIN(Table3891011[[#This Row],[DIst1]:[DIst5]])=Table3891011[[#This Row],[DIst4]],"Cluster4","Cluster5"))))</f>
        <v>Cluster3</v>
      </c>
    </row>
    <row r="65" spans="7:17" x14ac:dyDescent="0.3">
      <c r="G65">
        <v>64</v>
      </c>
      <c r="H65">
        <v>-0.51757746000000004</v>
      </c>
      <c r="I65">
        <v>0.34162973400000002</v>
      </c>
      <c r="K65">
        <f>SQRT((Table3891011[[#This Row],[Annual Income (k$)]]-$B$3)^2+(Table3891011[[#This Row],[Spending Score (1-100)]]-$C$3)^2)</f>
        <v>1.717897186595823</v>
      </c>
      <c r="L65">
        <f>SQRT((Table3891011[[#This Row],[Annual Income (k$)]]-$B$4)^2+(Table3891011[[#This Row],[Spending Score (1-100)]]-$C$4)^2)</f>
        <v>1.1201815121765248</v>
      </c>
      <c r="M65">
        <f>SQRT((Table3891011[[#This Row],[Annual Income (k$)]]-$B$5)^2+(Table3891011[[#This Row],[Spending Score (1-100)]]-$C$5)^2)</f>
        <v>0.47564674070070667</v>
      </c>
      <c r="N65">
        <f>SQRT((Table3891011[[#This Row],[Annual Income (k$)]]-$B$6)^2+(Table3891011[[#This Row],[Spending Score (1-100)]]-$C$6)^2)</f>
        <v>1.6203481499137362</v>
      </c>
      <c r="O65">
        <f>SQRT((Table3891011[[#This Row],[Annual Income (k$)]]-$B$7)^2+(Table3891011[[#This Row],[Spending Score (1-100)]]-$C$7)^2)</f>
        <v>2.2052138396776693</v>
      </c>
      <c r="P65">
        <f>MIN(Table3891011[[#This Row],[DIst1]:[DIst5]])</f>
        <v>0.47564674070070667</v>
      </c>
      <c r="Q65" t="str">
        <f>IF(MIN(Table3891011[[#This Row],[DIst1]:[DIst5]])=Table3891011[[#This Row],[DIst1]],"Cluster1",IF(MIN(Table3891011[[#This Row],[DIst1]:[DIst5]])=Table3891011[[#This Row],[DIst2]],"Cluster2",IF(MIN(Table3891011[[#This Row],[DIst1]:[DIst5]])=Table3891011[[#This Row],[DIst3]],"Cluster3",IF(MIN(Table3891011[[#This Row],[DIst1]:[DIst5]])=Table3891011[[#This Row],[DIst4]],"Cluster4","Cluster5"))))</f>
        <v>Cluster3</v>
      </c>
    </row>
    <row r="66" spans="7:17" x14ac:dyDescent="0.3">
      <c r="G66">
        <v>65</v>
      </c>
      <c r="H66">
        <v>-0.47940802999999999</v>
      </c>
      <c r="I66">
        <v>3.1057248999999999E-2</v>
      </c>
      <c r="K66">
        <f>SQRT((Table3891011[[#This Row],[Annual Income (k$)]]-$B$3)^2+(Table3891011[[#This Row],[Spending Score (1-100)]]-$C$3)^2)</f>
        <v>1.4691053100491664</v>
      </c>
      <c r="L66">
        <f>SQRT((Table3891011[[#This Row],[Annual Income (k$)]]-$B$4)^2+(Table3891011[[#This Row],[Spending Score (1-100)]]-$C$4)^2)</f>
        <v>1.3674927260990053</v>
      </c>
      <c r="M66">
        <f>SQRT((Table3891011[[#This Row],[Annual Income (k$)]]-$B$5)^2+(Table3891011[[#This Row],[Spending Score (1-100)]]-$C$5)^2)</f>
        <v>0.28230393284774008</v>
      </c>
      <c r="N66">
        <f>SQRT((Table3891011[[#This Row],[Annual Income (k$)]]-$B$6)^2+(Table3891011[[#This Row],[Spending Score (1-100)]]-$C$6)^2)</f>
        <v>1.7860300580853994</v>
      </c>
      <c r="O66">
        <f>SQRT((Table3891011[[#This Row],[Annual Income (k$)]]-$B$7)^2+(Table3891011[[#This Row],[Spending Score (1-100)]]-$C$7)^2)</f>
        <v>1.9544315711449398</v>
      </c>
      <c r="P66">
        <f>MIN(Table3891011[[#This Row],[DIst1]:[DIst5]])</f>
        <v>0.28230393284774008</v>
      </c>
      <c r="Q66" t="str">
        <f>IF(MIN(Table3891011[[#This Row],[DIst1]:[DIst5]])=Table3891011[[#This Row],[DIst1]],"Cluster1",IF(MIN(Table3891011[[#This Row],[DIst1]:[DIst5]])=Table3891011[[#This Row],[DIst2]],"Cluster2",IF(MIN(Table3891011[[#This Row],[DIst1]:[DIst5]])=Table3891011[[#This Row],[DIst3]],"Cluster3",IF(MIN(Table3891011[[#This Row],[DIst1]:[DIst5]])=Table3891011[[#This Row],[DIst4]],"Cluster4","Cluster5"))))</f>
        <v>Cluster3</v>
      </c>
    </row>
    <row r="67" spans="7:17" x14ac:dyDescent="0.3">
      <c r="G67">
        <v>66</v>
      </c>
      <c r="H67">
        <v>-0.47940802999999999</v>
      </c>
      <c r="I67">
        <v>0.34162973400000002</v>
      </c>
      <c r="K67">
        <f>SQRT((Table3891011[[#This Row],[Annual Income (k$)]]-$B$3)^2+(Table3891011[[#This Row],[Spending Score (1-100)]]-$C$3)^2)</f>
        <v>1.7355819521830944</v>
      </c>
      <c r="L67">
        <f>SQRT((Table3891011[[#This Row],[Annual Income (k$)]]-$B$4)^2+(Table3891011[[#This Row],[Spending Score (1-100)]]-$C$4)^2)</f>
        <v>1.1494521697980544</v>
      </c>
      <c r="M67">
        <f>SQRT((Table3891011[[#This Row],[Annual Income (k$)]]-$B$5)^2+(Table3891011[[#This Row],[Spending Score (1-100)]]-$C$5)^2)</f>
        <v>0.45110509880842875</v>
      </c>
      <c r="N67">
        <f>SQRT((Table3891011[[#This Row],[Annual Income (k$)]]-$B$6)^2+(Table3891011[[#This Row],[Spending Score (1-100)]]-$C$6)^2)</f>
        <v>1.5889980014716625</v>
      </c>
      <c r="O67">
        <f>SQRT((Table3891011[[#This Row],[Annual Income (k$)]]-$B$7)^2+(Table3891011[[#This Row],[Spending Score (1-100)]]-$C$7)^2)</f>
        <v>2.1802449320926693</v>
      </c>
      <c r="P67">
        <f>MIN(Table3891011[[#This Row],[DIst1]:[DIst5]])</f>
        <v>0.45110509880842875</v>
      </c>
      <c r="Q67" t="str">
        <f>IF(MIN(Table3891011[[#This Row],[DIst1]:[DIst5]])=Table3891011[[#This Row],[DIst1]],"Cluster1",IF(MIN(Table3891011[[#This Row],[DIst1]:[DIst5]])=Table3891011[[#This Row],[DIst2]],"Cluster2",IF(MIN(Table3891011[[#This Row],[DIst1]:[DIst5]])=Table3891011[[#This Row],[DIst3]],"Cluster3",IF(MIN(Table3891011[[#This Row],[DIst1]:[DIst5]])=Table3891011[[#This Row],[DIst4]],"Cluster4","Cluster5"))))</f>
        <v>Cluster3</v>
      </c>
    </row>
    <row r="68" spans="7:17" x14ac:dyDescent="0.3">
      <c r="G68">
        <v>67</v>
      </c>
      <c r="H68">
        <v>-0.47940802999999999</v>
      </c>
      <c r="I68">
        <v>-7.7643119999999998E-3</v>
      </c>
      <c r="K68">
        <f>SQRT((Table3891011[[#This Row],[Annual Income (k$)]]-$B$3)^2+(Table3891011[[#This Row],[Spending Score (1-100)]]-$C$3)^2)</f>
        <v>1.43704128182256</v>
      </c>
      <c r="L68">
        <f>SQRT((Table3891011[[#This Row],[Annual Income (k$)]]-$B$4)^2+(Table3891011[[#This Row],[Spending Score (1-100)]]-$C$4)^2)</f>
        <v>1.3972114682560355</v>
      </c>
      <c r="M68">
        <f>SQRT((Table3891011[[#This Row],[Annual Income (k$)]]-$B$5)^2+(Table3891011[[#This Row],[Spending Score (1-100)]]-$C$5)^2)</f>
        <v>0.27889871846772113</v>
      </c>
      <c r="N68">
        <f>SQRT((Table3891011[[#This Row],[Annual Income (k$)]]-$B$6)^2+(Table3891011[[#This Row],[Spending Score (1-100)]]-$C$6)^2)</f>
        <v>1.812895744774158</v>
      </c>
      <c r="O68">
        <f>SQRT((Table3891011[[#This Row],[Annual Income (k$)]]-$B$7)^2+(Table3891011[[#This Row],[Spending Score (1-100)]]-$C$7)^2)</f>
        <v>1.9278637497829276</v>
      </c>
      <c r="P68">
        <f>MIN(Table3891011[[#This Row],[DIst1]:[DIst5]])</f>
        <v>0.27889871846772113</v>
      </c>
      <c r="Q68" t="str">
        <f>IF(MIN(Table3891011[[#This Row],[DIst1]:[DIst5]])=Table3891011[[#This Row],[DIst1]],"Cluster1",IF(MIN(Table3891011[[#This Row],[DIst1]:[DIst5]])=Table3891011[[#This Row],[DIst2]],"Cluster2",IF(MIN(Table3891011[[#This Row],[DIst1]:[DIst5]])=Table3891011[[#This Row],[DIst3]],"Cluster3",IF(MIN(Table3891011[[#This Row],[DIst1]:[DIst5]])=Table3891011[[#This Row],[DIst4]],"Cluster4","Cluster5"))))</f>
        <v>Cluster3</v>
      </c>
    </row>
    <row r="69" spans="7:17" x14ac:dyDescent="0.3">
      <c r="G69">
        <v>68</v>
      </c>
      <c r="H69">
        <v>-0.47940802999999999</v>
      </c>
      <c r="I69">
        <v>-8.5407434000000004E-2</v>
      </c>
      <c r="K69">
        <f>SQRT((Table3891011[[#This Row],[Annual Income (k$)]]-$B$3)^2+(Table3891011[[#This Row],[Spending Score (1-100)]]-$C$3)^2)</f>
        <v>1.373959531626832</v>
      </c>
      <c r="L69">
        <f>SQRT((Table3891011[[#This Row],[Annual Income (k$)]]-$B$4)^2+(Table3891011[[#This Row],[Spending Score (1-100)]]-$C$4)^2)</f>
        <v>1.4579333423727032</v>
      </c>
      <c r="M69">
        <f>SQRT((Table3891011[[#This Row],[Annual Income (k$)]]-$B$5)^2+(Table3891011[[#This Row],[Spending Score (1-100)]]-$C$5)^2)</f>
        <v>0.28810613682646385</v>
      </c>
      <c r="N69">
        <f>SQRT((Table3891011[[#This Row],[Annual Income (k$)]]-$B$6)^2+(Table3891011[[#This Row],[Spending Score (1-100)]]-$C$6)^2)</f>
        <v>1.867888885636011</v>
      </c>
      <c r="O69">
        <f>SQRT((Table3891011[[#This Row],[Annual Income (k$)]]-$B$7)^2+(Table3891011[[#This Row],[Spending Score (1-100)]]-$C$7)^2)</f>
        <v>1.8760098779579963</v>
      </c>
      <c r="P69">
        <f>MIN(Table3891011[[#This Row],[DIst1]:[DIst5]])</f>
        <v>0.28810613682646385</v>
      </c>
      <c r="Q69" t="str">
        <f>IF(MIN(Table3891011[[#This Row],[DIst1]:[DIst5]])=Table3891011[[#This Row],[DIst1]],"Cluster1",IF(MIN(Table3891011[[#This Row],[DIst1]:[DIst5]])=Table3891011[[#This Row],[DIst2]],"Cluster2",IF(MIN(Table3891011[[#This Row],[DIst1]:[DIst5]])=Table3891011[[#This Row],[DIst3]],"Cluster3",IF(MIN(Table3891011[[#This Row],[DIst1]:[DIst5]])=Table3891011[[#This Row],[DIst4]],"Cluster4","Cluster5"))))</f>
        <v>Cluster3</v>
      </c>
    </row>
    <row r="70" spans="7:17" x14ac:dyDescent="0.3">
      <c r="G70">
        <v>69</v>
      </c>
      <c r="H70">
        <v>-0.47940802999999999</v>
      </c>
      <c r="I70">
        <v>0.34162973400000002</v>
      </c>
      <c r="K70">
        <f>SQRT((Table3891011[[#This Row],[Annual Income (k$)]]-$B$3)^2+(Table3891011[[#This Row],[Spending Score (1-100)]]-$C$3)^2)</f>
        <v>1.7355819521830944</v>
      </c>
      <c r="L70">
        <f>SQRT((Table3891011[[#This Row],[Annual Income (k$)]]-$B$4)^2+(Table3891011[[#This Row],[Spending Score (1-100)]]-$C$4)^2)</f>
        <v>1.1494521697980544</v>
      </c>
      <c r="M70">
        <f>SQRT((Table3891011[[#This Row],[Annual Income (k$)]]-$B$5)^2+(Table3891011[[#This Row],[Spending Score (1-100)]]-$C$5)^2)</f>
        <v>0.45110509880842875</v>
      </c>
      <c r="N70">
        <f>SQRT((Table3891011[[#This Row],[Annual Income (k$)]]-$B$6)^2+(Table3891011[[#This Row],[Spending Score (1-100)]]-$C$6)^2)</f>
        <v>1.5889980014716625</v>
      </c>
      <c r="O70">
        <f>SQRT((Table3891011[[#This Row],[Annual Income (k$)]]-$B$7)^2+(Table3891011[[#This Row],[Spending Score (1-100)]]-$C$7)^2)</f>
        <v>2.1802449320926693</v>
      </c>
      <c r="P70">
        <f>MIN(Table3891011[[#This Row],[DIst1]:[DIst5]])</f>
        <v>0.45110509880842875</v>
      </c>
      <c r="Q70" t="str">
        <f>IF(MIN(Table3891011[[#This Row],[DIst1]:[DIst5]])=Table3891011[[#This Row],[DIst1]],"Cluster1",IF(MIN(Table3891011[[#This Row],[DIst1]:[DIst5]])=Table3891011[[#This Row],[DIst2]],"Cluster2",IF(MIN(Table3891011[[#This Row],[DIst1]:[DIst5]])=Table3891011[[#This Row],[DIst3]],"Cluster3",IF(MIN(Table3891011[[#This Row],[DIst1]:[DIst5]])=Table3891011[[#This Row],[DIst4]],"Cluster4","Cluster5"))))</f>
        <v>Cluster3</v>
      </c>
    </row>
    <row r="71" spans="7:17" x14ac:dyDescent="0.3">
      <c r="G71">
        <v>70</v>
      </c>
      <c r="H71">
        <v>-0.47940802999999999</v>
      </c>
      <c r="I71">
        <v>-0.124228994</v>
      </c>
      <c r="K71">
        <f>SQRT((Table3891011[[#This Row],[Annual Income (k$)]]-$B$3)^2+(Table3891011[[#This Row],[Spending Score (1-100)]]-$C$3)^2)</f>
        <v>1.342990957495688</v>
      </c>
      <c r="L71">
        <f>SQRT((Table3891011[[#This Row],[Annual Income (k$)]]-$B$4)^2+(Table3891011[[#This Row],[Spending Score (1-100)]]-$C$4)^2)</f>
        <v>1.4888840925663784</v>
      </c>
      <c r="M71">
        <f>SQRT((Table3891011[[#This Row],[Annual Income (k$)]]-$B$5)^2+(Table3891011[[#This Row],[Spending Score (1-100)]]-$C$5)^2)</f>
        <v>0.30022793358886501</v>
      </c>
      <c r="N71">
        <f>SQRT((Table3891011[[#This Row],[Annual Income (k$)]]-$B$6)^2+(Table3891011[[#This Row],[Spending Score (1-100)]]-$C$6)^2)</f>
        <v>1.8959797417026372</v>
      </c>
      <c r="O71">
        <f>SQRT((Table3891011[[#This Row],[Annual Income (k$)]]-$B$7)^2+(Table3891011[[#This Row],[Spending Score (1-100)]]-$C$7)^2)</f>
        <v>1.8507597406500325</v>
      </c>
      <c r="P71">
        <f>MIN(Table3891011[[#This Row],[DIst1]:[DIst5]])</f>
        <v>0.30022793358886501</v>
      </c>
      <c r="Q71" t="str">
        <f>IF(MIN(Table3891011[[#This Row],[DIst1]:[DIst5]])=Table3891011[[#This Row],[DIst1]],"Cluster1",IF(MIN(Table3891011[[#This Row],[DIst1]:[DIst5]])=Table3891011[[#This Row],[DIst2]],"Cluster2",IF(MIN(Table3891011[[#This Row],[DIst1]:[DIst5]])=Table3891011[[#This Row],[DIst3]],"Cluster3",IF(MIN(Table3891011[[#This Row],[DIst1]:[DIst5]])=Table3891011[[#This Row],[DIst4]],"Cluster4","Cluster5"))))</f>
        <v>Cluster3</v>
      </c>
    </row>
    <row r="72" spans="7:17" x14ac:dyDescent="0.3">
      <c r="G72">
        <v>71</v>
      </c>
      <c r="H72">
        <v>-0.44123860100000001</v>
      </c>
      <c r="I72">
        <v>0.186343491</v>
      </c>
      <c r="K72">
        <f>SQRT((Table3891011[[#This Row],[Annual Income (k$)]]-$B$3)^2+(Table3891011[[#This Row],[Spending Score (1-100)]]-$C$3)^2)</f>
        <v>1.6202257626586687</v>
      </c>
      <c r="L72">
        <f>SQRT((Table3891011[[#This Row],[Annual Income (k$)]]-$B$4)^2+(Table3891011[[#This Row],[Spending Score (1-100)]]-$C$4)^2)</f>
        <v>1.2809652557414444</v>
      </c>
      <c r="M72">
        <f>SQRT((Table3891011[[#This Row],[Annual Income (k$)]]-$B$5)^2+(Table3891011[[#This Row],[Spending Score (1-100)]]-$C$5)^2)</f>
        <v>0.31249262793419869</v>
      </c>
      <c r="N72">
        <f>SQRT((Table3891011[[#This Row],[Annual Income (k$)]]-$B$6)^2+(Table3891011[[#This Row],[Spending Score (1-100)]]-$C$6)^2)</f>
        <v>1.6539635810803499</v>
      </c>
      <c r="O72">
        <f>SQRT((Table3891011[[#This Row],[Annual Income (k$)]]-$B$7)^2+(Table3891011[[#This Row],[Spending Score (1-100)]]-$C$7)^2)</f>
        <v>2.0386111069122994</v>
      </c>
      <c r="P72">
        <f>MIN(Table3891011[[#This Row],[DIst1]:[DIst5]])</f>
        <v>0.31249262793419869</v>
      </c>
      <c r="Q72" t="str">
        <f>IF(MIN(Table3891011[[#This Row],[DIst1]:[DIst5]])=Table3891011[[#This Row],[DIst1]],"Cluster1",IF(MIN(Table3891011[[#This Row],[DIst1]:[DIst5]])=Table3891011[[#This Row],[DIst2]],"Cluster2",IF(MIN(Table3891011[[#This Row],[DIst1]:[DIst5]])=Table3891011[[#This Row],[DIst3]],"Cluster3",IF(MIN(Table3891011[[#This Row],[DIst1]:[DIst5]])=Table3891011[[#This Row],[DIst4]],"Cluster4","Cluster5"))))</f>
        <v>Cluster3</v>
      </c>
    </row>
    <row r="73" spans="7:17" x14ac:dyDescent="0.3">
      <c r="G73">
        <v>72</v>
      </c>
      <c r="H73">
        <v>-0.44123860100000001</v>
      </c>
      <c r="I73">
        <v>-0.31833679799999998</v>
      </c>
      <c r="K73">
        <f>SQRT((Table3891011[[#This Row],[Annual Income (k$)]]-$B$3)^2+(Table3891011[[#This Row],[Spending Score (1-100)]]-$C$3)^2)</f>
        <v>1.2215258799968327</v>
      </c>
      <c r="L73">
        <f>SQRT((Table3891011[[#This Row],[Annual Income (k$)]]-$B$4)^2+(Table3891011[[#This Row],[Spending Score (1-100)]]-$C$4)^2)</f>
        <v>1.6695411910621112</v>
      </c>
      <c r="M73">
        <f>SQRT((Table3891011[[#This Row],[Annual Income (k$)]]-$B$5)^2+(Table3891011[[#This Row],[Spending Score (1-100)]]-$C$5)^2)</f>
        <v>0.38881660176879551</v>
      </c>
      <c r="N73">
        <f>SQRT((Table3891011[[#This Row],[Annual Income (k$)]]-$B$6)^2+(Table3891011[[#This Row],[Spending Score (1-100)]]-$C$6)^2)</f>
        <v>2.0176482333503554</v>
      </c>
      <c r="O73">
        <f>SQRT((Table3891011[[#This Row],[Annual Income (k$)]]-$B$7)^2+(Table3891011[[#This Row],[Spending Score (1-100)]]-$C$7)^2)</f>
        <v>1.7010089626631926</v>
      </c>
      <c r="P73">
        <f>MIN(Table3891011[[#This Row],[DIst1]:[DIst5]])</f>
        <v>0.38881660176879551</v>
      </c>
      <c r="Q73" t="str">
        <f>IF(MIN(Table3891011[[#This Row],[DIst1]:[DIst5]])=Table3891011[[#This Row],[DIst1]],"Cluster1",IF(MIN(Table3891011[[#This Row],[DIst1]:[DIst5]])=Table3891011[[#This Row],[DIst2]],"Cluster2",IF(MIN(Table3891011[[#This Row],[DIst1]:[DIst5]])=Table3891011[[#This Row],[DIst3]],"Cluster3",IF(MIN(Table3891011[[#This Row],[DIst1]:[DIst5]])=Table3891011[[#This Row],[DIst4]],"Cluster4","Cluster5"))))</f>
        <v>Cluster3</v>
      </c>
    </row>
    <row r="74" spans="7:17" x14ac:dyDescent="0.3">
      <c r="G74">
        <v>73</v>
      </c>
      <c r="H74">
        <v>-0.40306917199999998</v>
      </c>
      <c r="I74">
        <v>-4.6585873E-2</v>
      </c>
      <c r="K74">
        <f>SQRT((Table3891011[[#This Row],[Annual Income (k$)]]-$B$3)^2+(Table3891011[[#This Row],[Spending Score (1-100)]]-$C$3)^2)</f>
        <v>1.4511404044074188</v>
      </c>
      <c r="L74">
        <f>SQRT((Table3891011[[#This Row],[Annual Income (k$)]]-$B$4)^2+(Table3891011[[#This Row],[Spending Score (1-100)]]-$C$4)^2)</f>
        <v>1.4761390228006452</v>
      </c>
      <c r="M74">
        <f>SQRT((Table3891011[[#This Row],[Annual Income (k$)]]-$B$5)^2+(Table3891011[[#This Row],[Spending Score (1-100)]]-$C$5)^2)</f>
        <v>0.20528301589326678</v>
      </c>
      <c r="N74">
        <f>SQRT((Table3891011[[#This Row],[Annual Income (k$)]]-$B$6)^2+(Table3891011[[#This Row],[Spending Score (1-100)]]-$C$6)^2)</f>
        <v>1.7871226321566334</v>
      </c>
      <c r="O74">
        <f>SQRT((Table3891011[[#This Row],[Annual Income (k$)]]-$B$7)^2+(Table3891011[[#This Row],[Spending Score (1-100)]]-$C$7)^2)</f>
        <v>1.8456082857577805</v>
      </c>
      <c r="P74">
        <f>MIN(Table3891011[[#This Row],[DIst1]:[DIst5]])</f>
        <v>0.20528301589326678</v>
      </c>
      <c r="Q74" t="str">
        <f>IF(MIN(Table3891011[[#This Row],[DIst1]:[DIst5]])=Table3891011[[#This Row],[DIst1]],"Cluster1",IF(MIN(Table3891011[[#This Row],[DIst1]:[DIst5]])=Table3891011[[#This Row],[DIst2]],"Cluster2",IF(MIN(Table3891011[[#This Row],[DIst1]:[DIst5]])=Table3891011[[#This Row],[DIst3]],"Cluster3",IF(MIN(Table3891011[[#This Row],[DIst1]:[DIst5]])=Table3891011[[#This Row],[DIst4]],"Cluster4","Cluster5"))))</f>
        <v>Cluster3</v>
      </c>
    </row>
    <row r="75" spans="7:17" x14ac:dyDescent="0.3">
      <c r="G75">
        <v>74</v>
      </c>
      <c r="H75">
        <v>-0.40306917199999998</v>
      </c>
      <c r="I75">
        <v>0.225165052</v>
      </c>
      <c r="K75">
        <f>SQRT((Table3891011[[#This Row],[Annual Income (k$)]]-$B$3)^2+(Table3891011[[#This Row],[Spending Score (1-100)]]-$C$3)^2)</f>
        <v>1.6734058123699262</v>
      </c>
      <c r="L75">
        <f>SQRT((Table3891011[[#This Row],[Annual Income (k$)]]-$B$4)^2+(Table3891011[[#This Row],[Spending Score (1-100)]]-$C$4)^2)</f>
        <v>1.2829812473779643</v>
      </c>
      <c r="M75">
        <f>SQRT((Table3891011[[#This Row],[Annual Income (k$)]]-$B$5)^2+(Table3891011[[#This Row],[Spending Score (1-100)]]-$C$5)^2)</f>
        <v>0.31259783074680336</v>
      </c>
      <c r="N75">
        <f>SQRT((Table3891011[[#This Row],[Annual Income (k$)]]-$B$6)^2+(Table3891011[[#This Row],[Spending Score (1-100)]]-$C$6)^2)</f>
        <v>1.5997478538822469</v>
      </c>
      <c r="O75">
        <f>SQRT((Table3891011[[#This Row],[Annual Income (k$)]]-$B$7)^2+(Table3891011[[#This Row],[Spending Score (1-100)]]-$C$7)^2)</f>
        <v>2.0421748257615464</v>
      </c>
      <c r="P75">
        <f>MIN(Table3891011[[#This Row],[DIst1]:[DIst5]])</f>
        <v>0.31259783074680336</v>
      </c>
      <c r="Q75" t="str">
        <f>IF(MIN(Table3891011[[#This Row],[DIst1]:[DIst5]])=Table3891011[[#This Row],[DIst1]],"Cluster1",IF(MIN(Table3891011[[#This Row],[DIst1]:[DIst5]])=Table3891011[[#This Row],[DIst2]],"Cluster2",IF(MIN(Table3891011[[#This Row],[DIst1]:[DIst5]])=Table3891011[[#This Row],[DIst3]],"Cluster3",IF(MIN(Table3891011[[#This Row],[DIst1]:[DIst5]])=Table3891011[[#This Row],[DIst4]],"Cluster4","Cluster5"))))</f>
        <v>Cluster3</v>
      </c>
    </row>
    <row r="76" spans="7:17" x14ac:dyDescent="0.3">
      <c r="G76">
        <v>75</v>
      </c>
      <c r="H76">
        <v>-0.25039145499999999</v>
      </c>
      <c r="I76">
        <v>-0.124228994</v>
      </c>
      <c r="K76">
        <f>SQRT((Table3891011[[#This Row],[Annual Income (k$)]]-$B$3)^2+(Table3891011[[#This Row],[Spending Score (1-100)]]-$C$3)^2)</f>
        <v>1.4937397838468602</v>
      </c>
      <c r="L76">
        <f>SQRT((Table3891011[[#This Row],[Annual Income (k$)]]-$B$4)^2+(Table3891011[[#This Row],[Spending Score (1-100)]]-$C$4)^2)</f>
        <v>1.6360219676813601</v>
      </c>
      <c r="M76">
        <f>SQRT((Table3891011[[#This Row],[Annual Income (k$)]]-$B$5)^2+(Table3891011[[#This Row],[Spending Score (1-100)]]-$C$5)^2)</f>
        <v>0.12191295349536949</v>
      </c>
      <c r="N76">
        <f>SQRT((Table3891011[[#This Row],[Annual Income (k$)]]-$B$6)^2+(Table3891011[[#This Row],[Spending Score (1-100)]]-$C$6)^2)</f>
        <v>1.7470685013450682</v>
      </c>
      <c r="O76">
        <f>SQRT((Table3891011[[#This Row],[Annual Income (k$)]]-$B$7)^2+(Table3891011[[#This Row],[Spending Score (1-100)]]-$C$7)^2)</f>
        <v>1.6821120554133728</v>
      </c>
      <c r="P76">
        <f>MIN(Table3891011[[#This Row],[DIst1]:[DIst5]])</f>
        <v>0.12191295349536949</v>
      </c>
      <c r="Q76" t="str">
        <f>IF(MIN(Table3891011[[#This Row],[DIst1]:[DIst5]])=Table3891011[[#This Row],[DIst1]],"Cluster1",IF(MIN(Table3891011[[#This Row],[DIst1]:[DIst5]])=Table3891011[[#This Row],[DIst2]],"Cluster2",IF(MIN(Table3891011[[#This Row],[DIst1]:[DIst5]])=Table3891011[[#This Row],[DIst3]],"Cluster3",IF(MIN(Table3891011[[#This Row],[DIst1]:[DIst5]])=Table3891011[[#This Row],[DIst4]],"Cluster4","Cluster5"))))</f>
        <v>Cluster3</v>
      </c>
    </row>
    <row r="77" spans="7:17" x14ac:dyDescent="0.3">
      <c r="G77">
        <v>76</v>
      </c>
      <c r="H77">
        <v>-0.25039145499999999</v>
      </c>
      <c r="I77">
        <v>0.147521931</v>
      </c>
      <c r="K77">
        <f>SQRT((Table3891011[[#This Row],[Annual Income (k$)]]-$B$3)^2+(Table3891011[[#This Row],[Spending Score (1-100)]]-$C$3)^2)</f>
        <v>1.6980983191539047</v>
      </c>
      <c r="L77">
        <f>SQRT((Table3891011[[#This Row],[Annual Income (k$)]]-$B$4)^2+(Table3891011[[#This Row],[Spending Score (1-100)]]-$C$4)^2)</f>
        <v>1.4496286301399364</v>
      </c>
      <c r="M77">
        <f>SQRT((Table3891011[[#This Row],[Annual Income (k$)]]-$B$5)^2+(Table3891011[[#This Row],[Spending Score (1-100)]]-$C$5)^2)</f>
        <v>0.16804724186984493</v>
      </c>
      <c r="N77">
        <f>SQRT((Table3891011[[#This Row],[Annual Income (k$)]]-$B$6)^2+(Table3891011[[#This Row],[Spending Score (1-100)]]-$C$6)^2)</f>
        <v>1.5412446470704222</v>
      </c>
      <c r="O77">
        <f>SQRT((Table3891011[[#This Row],[Annual Income (k$)]]-$B$7)^2+(Table3891011[[#This Row],[Spending Score (1-100)]]-$C$7)^2)</f>
        <v>1.8845450012085563</v>
      </c>
      <c r="P77">
        <f>MIN(Table3891011[[#This Row],[DIst1]:[DIst5]])</f>
        <v>0.16804724186984493</v>
      </c>
      <c r="Q77" t="str">
        <f>IF(MIN(Table3891011[[#This Row],[DIst1]:[DIst5]])=Table3891011[[#This Row],[DIst1]],"Cluster1",IF(MIN(Table3891011[[#This Row],[DIst1]:[DIst5]])=Table3891011[[#This Row],[DIst2]],"Cluster2",IF(MIN(Table3891011[[#This Row],[DIst1]:[DIst5]])=Table3891011[[#This Row],[DIst3]],"Cluster3",IF(MIN(Table3891011[[#This Row],[DIst1]:[DIst5]])=Table3891011[[#This Row],[DIst4]],"Cluster4","Cluster5"))))</f>
        <v>Cluster3</v>
      </c>
    </row>
    <row r="78" spans="7:17" x14ac:dyDescent="0.3">
      <c r="G78">
        <v>77</v>
      </c>
      <c r="H78">
        <v>-0.25039145499999999</v>
      </c>
      <c r="I78">
        <v>0.10870037</v>
      </c>
      <c r="K78">
        <f>SQRT((Table3891011[[#This Row],[Annual Income (k$)]]-$B$3)^2+(Table3891011[[#This Row],[Spending Score (1-100)]]-$C$3)^2)</f>
        <v>1.667726732305886</v>
      </c>
      <c r="L78">
        <f>SQRT((Table3891011[[#This Row],[Annual Income (k$)]]-$B$4)^2+(Table3891011[[#This Row],[Spending Score (1-100)]]-$C$4)^2)</f>
        <v>1.4746335188448241</v>
      </c>
      <c r="M78">
        <f>SQRT((Table3891011[[#This Row],[Annual Income (k$)]]-$B$5)^2+(Table3891011[[#This Row],[Spending Score (1-100)]]-$C$5)^2)</f>
        <v>0.13147691298658021</v>
      </c>
      <c r="N78">
        <f>SQRT((Table3891011[[#This Row],[Annual Income (k$)]]-$B$6)^2+(Table3891011[[#This Row],[Spending Score (1-100)]]-$C$6)^2)</f>
        <v>1.5694202731090634</v>
      </c>
      <c r="O78">
        <f>SQRT((Table3891011[[#This Row],[Annual Income (k$)]]-$B$7)^2+(Table3891011[[#This Row],[Spending Score (1-100)]]-$C$7)^2)</f>
        <v>1.8545411970366021</v>
      </c>
      <c r="P78">
        <f>MIN(Table3891011[[#This Row],[DIst1]:[DIst5]])</f>
        <v>0.13147691298658021</v>
      </c>
      <c r="Q78" t="str">
        <f>IF(MIN(Table3891011[[#This Row],[DIst1]:[DIst5]])=Table3891011[[#This Row],[DIst1]],"Cluster1",IF(MIN(Table3891011[[#This Row],[DIst1]:[DIst5]])=Table3891011[[#This Row],[DIst2]],"Cluster2",IF(MIN(Table3891011[[#This Row],[DIst1]:[DIst5]])=Table3891011[[#This Row],[DIst3]],"Cluster3",IF(MIN(Table3891011[[#This Row],[DIst1]:[DIst5]])=Table3891011[[#This Row],[DIst4]],"Cluster4","Cluster5"))))</f>
        <v>Cluster3</v>
      </c>
    </row>
    <row r="79" spans="7:17" x14ac:dyDescent="0.3">
      <c r="G79">
        <v>78</v>
      </c>
      <c r="H79">
        <v>-0.25039145499999999</v>
      </c>
      <c r="I79">
        <v>-8.5407434000000004E-2</v>
      </c>
      <c r="K79">
        <f>SQRT((Table3891011[[#This Row],[Annual Income (k$)]]-$B$3)^2+(Table3891011[[#This Row],[Spending Score (1-100)]]-$C$3)^2)</f>
        <v>1.5216433959636875</v>
      </c>
      <c r="L79">
        <f>SQRT((Table3891011[[#This Row],[Annual Income (k$)]]-$B$4)^2+(Table3891011[[#This Row],[Spending Score (1-100)]]-$C$4)^2)</f>
        <v>1.6079059886824298</v>
      </c>
      <c r="M79">
        <f>SQRT((Table3891011[[#This Row],[Annual Income (k$)]]-$B$5)^2+(Table3891011[[#This Row],[Spending Score (1-100)]]-$C$5)^2)</f>
        <v>8.7926686506391738E-2</v>
      </c>
      <c r="N79">
        <f>SQRT((Table3891011[[#This Row],[Annual Income (k$)]]-$B$6)^2+(Table3891011[[#This Row],[Spending Score (1-100)]]-$C$6)^2)</f>
        <v>1.716542471518792</v>
      </c>
      <c r="O79">
        <f>SQRT((Table3891011[[#This Row],[Annual Income (k$)]]-$B$7)^2+(Table3891011[[#This Row],[Spending Score (1-100)]]-$C$7)^2)</f>
        <v>1.709854500111633</v>
      </c>
      <c r="P79">
        <f>MIN(Table3891011[[#This Row],[DIst1]:[DIst5]])</f>
        <v>8.7926686506391738E-2</v>
      </c>
      <c r="Q79" t="str">
        <f>IF(MIN(Table3891011[[#This Row],[DIst1]:[DIst5]])=Table3891011[[#This Row],[DIst1]],"Cluster1",IF(MIN(Table3891011[[#This Row],[DIst1]:[DIst5]])=Table3891011[[#This Row],[DIst2]],"Cluster2",IF(MIN(Table3891011[[#This Row],[DIst1]:[DIst5]])=Table3891011[[#This Row],[DIst3]],"Cluster3",IF(MIN(Table3891011[[#This Row],[DIst1]:[DIst5]])=Table3891011[[#This Row],[DIst4]],"Cluster4","Cluster5"))))</f>
        <v>Cluster3</v>
      </c>
    </row>
    <row r="80" spans="7:17" x14ac:dyDescent="0.3">
      <c r="G80">
        <v>79</v>
      </c>
      <c r="H80">
        <v>-0.25039145499999999</v>
      </c>
      <c r="I80">
        <v>6.9878809E-2</v>
      </c>
      <c r="K80">
        <f>SQRT((Table3891011[[#This Row],[Annual Income (k$)]]-$B$3)^2+(Table3891011[[#This Row],[Spending Score (1-100)]]-$C$3)^2)</f>
        <v>1.6377121947946083</v>
      </c>
      <c r="L80">
        <f>SQRT((Table3891011[[#This Row],[Annual Income (k$)]]-$B$4)^2+(Table3891011[[#This Row],[Spending Score (1-100)]]-$C$4)^2)</f>
        <v>1.5002263468146737</v>
      </c>
      <c r="M80">
        <f>SQRT((Table3891011[[#This Row],[Annual Income (k$)]]-$B$5)^2+(Table3891011[[#This Row],[Spending Score (1-100)]]-$C$5)^2)</f>
        <v>9.6678379143699145E-2</v>
      </c>
      <c r="N80">
        <f>SQRT((Table3891011[[#This Row],[Annual Income (k$)]]-$B$6)^2+(Table3891011[[#This Row],[Spending Score (1-100)]]-$C$6)^2)</f>
        <v>1.5980422874145661</v>
      </c>
      <c r="O80">
        <f>SQRT((Table3891011[[#This Row],[Annual Income (k$)]]-$B$7)^2+(Table3891011[[#This Row],[Spending Score (1-100)]]-$C$7)^2)</f>
        <v>1.8248699867740448</v>
      </c>
      <c r="P80">
        <f>MIN(Table3891011[[#This Row],[DIst1]:[DIst5]])</f>
        <v>9.6678379143699145E-2</v>
      </c>
      <c r="Q80" t="str">
        <f>IF(MIN(Table3891011[[#This Row],[DIst1]:[DIst5]])=Table3891011[[#This Row],[DIst1]],"Cluster1",IF(MIN(Table3891011[[#This Row],[DIst1]:[DIst5]])=Table3891011[[#This Row],[DIst2]],"Cluster2",IF(MIN(Table3891011[[#This Row],[DIst1]:[DIst5]])=Table3891011[[#This Row],[DIst3]],"Cluster3",IF(MIN(Table3891011[[#This Row],[DIst1]:[DIst5]])=Table3891011[[#This Row],[DIst4]],"Cluster4","Cluster5"))))</f>
        <v>Cluster3</v>
      </c>
    </row>
    <row r="81" spans="7:17" x14ac:dyDescent="0.3">
      <c r="G81">
        <v>80</v>
      </c>
      <c r="H81">
        <v>-0.25039145499999999</v>
      </c>
      <c r="I81">
        <v>-0.31833679799999998</v>
      </c>
      <c r="K81">
        <f>SQRT((Table3891011[[#This Row],[Annual Income (k$)]]-$B$3)^2+(Table3891011[[#This Row],[Spending Score (1-100)]]-$C$3)^2)</f>
        <v>1.3622670543419206</v>
      </c>
      <c r="L81">
        <f>SQRT((Table3891011[[#This Row],[Annual Income (k$)]]-$B$4)^2+(Table3891011[[#This Row],[Spending Score (1-100)]]-$C$4)^2)</f>
        <v>1.7826419570240282</v>
      </c>
      <c r="M81">
        <f>SQRT((Table3891011[[#This Row],[Annual Income (k$)]]-$B$5)^2+(Table3891011[[#This Row],[Spending Score (1-100)]]-$C$5)^2)</f>
        <v>0.30940993269090428</v>
      </c>
      <c r="N81">
        <f>SQRT((Table3891011[[#This Row],[Annual Income (k$)]]-$B$6)^2+(Table3891011[[#This Row],[Spending Score (1-100)]]-$C$6)^2)</f>
        <v>1.904235601479116</v>
      </c>
      <c r="O81">
        <f>SQRT((Table3891011[[#This Row],[Annual Income (k$)]]-$B$7)^2+(Table3891011[[#This Row],[Spending Score (1-100)]]-$C$7)^2)</f>
        <v>1.5505505930731069</v>
      </c>
      <c r="P81">
        <f>MIN(Table3891011[[#This Row],[DIst1]:[DIst5]])</f>
        <v>0.30940993269090428</v>
      </c>
      <c r="Q81" t="str">
        <f>IF(MIN(Table3891011[[#This Row],[DIst1]:[DIst5]])=Table3891011[[#This Row],[DIst1]],"Cluster1",IF(MIN(Table3891011[[#This Row],[DIst1]:[DIst5]])=Table3891011[[#This Row],[DIst2]],"Cluster2",IF(MIN(Table3891011[[#This Row],[DIst1]:[DIst5]])=Table3891011[[#This Row],[DIst3]],"Cluster3",IF(MIN(Table3891011[[#This Row],[DIst1]:[DIst5]])=Table3891011[[#This Row],[DIst4]],"Cluster4","Cluster5"))))</f>
        <v>Cluster3</v>
      </c>
    </row>
    <row r="82" spans="7:17" x14ac:dyDescent="0.3">
      <c r="G82">
        <v>81</v>
      </c>
      <c r="H82">
        <v>-0.25039145499999999</v>
      </c>
      <c r="I82">
        <v>3.1057248999999999E-2</v>
      </c>
      <c r="K82">
        <f>SQRT((Table3891011[[#This Row],[Annual Income (k$)]]-$B$3)^2+(Table3891011[[#This Row],[Spending Score (1-100)]]-$C$3)^2)</f>
        <v>1.6080747003626223</v>
      </c>
      <c r="L82">
        <f>SQRT((Table3891011[[#This Row],[Annual Income (k$)]]-$B$4)^2+(Table3891011[[#This Row],[Spending Score (1-100)]]-$C$4)^2)</f>
        <v>1.5263775396580197</v>
      </c>
      <c r="M82">
        <f>SQRT((Table3891011[[#This Row],[Annual Income (k$)]]-$B$5)^2+(Table3891011[[#This Row],[Spending Score (1-100)]]-$C$5)^2)</f>
        <v>6.6494109695712997E-2</v>
      </c>
      <c r="N82">
        <f>SQRT((Table3891011[[#This Row],[Annual Income (k$)]]-$B$6)^2+(Table3891011[[#This Row],[Spending Score (1-100)]]-$C$6)^2)</f>
        <v>1.6270871322181364</v>
      </c>
      <c r="O82">
        <f>SQRT((Table3891011[[#This Row],[Annual Income (k$)]]-$B$7)^2+(Table3891011[[#This Row],[Spending Score (1-100)]]-$C$7)^2)</f>
        <v>1.7955478594691103</v>
      </c>
      <c r="P82">
        <f>MIN(Table3891011[[#This Row],[DIst1]:[DIst5]])</f>
        <v>6.6494109695712997E-2</v>
      </c>
      <c r="Q82" t="str">
        <f>IF(MIN(Table3891011[[#This Row],[DIst1]:[DIst5]])=Table3891011[[#This Row],[DIst1]],"Cluster1",IF(MIN(Table3891011[[#This Row],[DIst1]:[DIst5]])=Table3891011[[#This Row],[DIst2]],"Cluster2",IF(MIN(Table3891011[[#This Row],[DIst1]:[DIst5]])=Table3891011[[#This Row],[DIst3]],"Cluster3",IF(MIN(Table3891011[[#This Row],[DIst1]:[DIst5]])=Table3891011[[#This Row],[DIst4]],"Cluster4","Cluster5"))))</f>
        <v>Cluster3</v>
      </c>
    </row>
    <row r="83" spans="7:17" x14ac:dyDescent="0.3">
      <c r="G83">
        <v>82</v>
      </c>
      <c r="H83">
        <v>-0.25039145499999999</v>
      </c>
      <c r="I83">
        <v>0.186343491</v>
      </c>
      <c r="K83">
        <f>SQRT((Table3891011[[#This Row],[Annual Income (k$)]]-$B$3)^2+(Table3891011[[#This Row],[Spending Score (1-100)]]-$C$3)^2)</f>
        <v>1.7288081367885335</v>
      </c>
      <c r="L83">
        <f>SQRT((Table3891011[[#This Row],[Annual Income (k$)]]-$B$4)^2+(Table3891011[[#This Row],[Spending Score (1-100)]]-$C$4)^2)</f>
        <v>1.4252426266099776</v>
      </c>
      <c r="M83">
        <f>SQRT((Table3891011[[#This Row],[Annual Income (k$)]]-$B$5)^2+(Table3891011[[#This Row],[Spending Score (1-100)]]-$C$5)^2)</f>
        <v>0.20544536779878328</v>
      </c>
      <c r="N83">
        <f>SQRT((Table3891011[[#This Row],[Annual Income (k$)]]-$B$6)^2+(Table3891011[[#This Row],[Spending Score (1-100)]]-$C$6)^2)</f>
        <v>1.5135403397131035</v>
      </c>
      <c r="O83">
        <f>SQRT((Table3891011[[#This Row],[Annual Income (k$)]]-$B$7)^2+(Table3891011[[#This Row],[Spending Score (1-100)]]-$C$7)^2)</f>
        <v>1.9148657644453944</v>
      </c>
      <c r="P83">
        <f>MIN(Table3891011[[#This Row],[DIst1]:[DIst5]])</f>
        <v>0.20544536779878328</v>
      </c>
      <c r="Q83" t="str">
        <f>IF(MIN(Table3891011[[#This Row],[DIst1]:[DIst5]])=Table3891011[[#This Row],[DIst1]],"Cluster1",IF(MIN(Table3891011[[#This Row],[DIst1]:[DIst5]])=Table3891011[[#This Row],[DIst2]],"Cluster2",IF(MIN(Table3891011[[#This Row],[DIst1]:[DIst5]])=Table3891011[[#This Row],[DIst3]],"Cluster3",IF(MIN(Table3891011[[#This Row],[DIst1]:[DIst5]])=Table3891011[[#This Row],[DIst4]],"Cluster4","Cluster5"))))</f>
        <v>Cluster3</v>
      </c>
    </row>
    <row r="84" spans="7:17" x14ac:dyDescent="0.3">
      <c r="G84">
        <v>83</v>
      </c>
      <c r="H84">
        <v>-0.25039145499999999</v>
      </c>
      <c r="I84">
        <v>-0.35715835899999998</v>
      </c>
      <c r="K84">
        <f>SQRT((Table3891011[[#This Row],[Annual Income (k$)]]-$B$3)^2+(Table3891011[[#This Row],[Spending Score (1-100)]]-$C$3)^2)</f>
        <v>1.337802977127154</v>
      </c>
      <c r="L84">
        <f>SQRT((Table3891011[[#This Row],[Annual Income (k$)]]-$B$4)^2+(Table3891011[[#This Row],[Spending Score (1-100)]]-$C$4)^2)</f>
        <v>1.813037209395397</v>
      </c>
      <c r="M84">
        <f>SQRT((Table3891011[[#This Row],[Annual Income (k$)]]-$B$5)^2+(Table3891011[[#This Row],[Spending Score (1-100)]]-$C$5)^2)</f>
        <v>0.34778087314675671</v>
      </c>
      <c r="N84">
        <f>SQRT((Table3891011[[#This Row],[Annual Income (k$)]]-$B$6)^2+(Table3891011[[#This Row],[Spending Score (1-100)]]-$C$6)^2)</f>
        <v>1.9364733108394601</v>
      </c>
      <c r="O84">
        <f>SQRT((Table3891011[[#This Row],[Annual Income (k$)]]-$B$7)^2+(Table3891011[[#This Row],[Spending Score (1-100)]]-$C$7)^2)</f>
        <v>1.5258410984554294</v>
      </c>
      <c r="P84">
        <f>MIN(Table3891011[[#This Row],[DIst1]:[DIst5]])</f>
        <v>0.34778087314675671</v>
      </c>
      <c r="Q84" t="str">
        <f>IF(MIN(Table3891011[[#This Row],[DIst1]:[DIst5]])=Table3891011[[#This Row],[DIst1]],"Cluster1",IF(MIN(Table3891011[[#This Row],[DIst1]:[DIst5]])=Table3891011[[#This Row],[DIst2]],"Cluster2",IF(MIN(Table3891011[[#This Row],[DIst1]:[DIst5]])=Table3891011[[#This Row],[DIst3]],"Cluster3",IF(MIN(Table3891011[[#This Row],[DIst1]:[DIst5]])=Table3891011[[#This Row],[DIst4]],"Cluster4","Cluster5"))))</f>
        <v>Cluster3</v>
      </c>
    </row>
    <row r="85" spans="7:17" x14ac:dyDescent="0.3">
      <c r="G85">
        <v>84</v>
      </c>
      <c r="H85">
        <v>-0.25039145499999999</v>
      </c>
      <c r="I85">
        <v>-0.240693676</v>
      </c>
      <c r="K85">
        <f>SQRT((Table3891011[[#This Row],[Annual Income (k$)]]-$B$3)^2+(Table3891011[[#This Row],[Spending Score (1-100)]]-$C$3)^2)</f>
        <v>1.413125490678923</v>
      </c>
      <c r="L85">
        <f>SQRT((Table3891011[[#This Row],[Annual Income (k$)]]-$B$4)^2+(Table3891011[[#This Row],[Spending Score (1-100)]]-$C$4)^2)</f>
        <v>1.7228673417050229</v>
      </c>
      <c r="M85">
        <f>SQRT((Table3891011[[#This Row],[Annual Income (k$)]]-$B$5)^2+(Table3891011[[#This Row],[Spending Score (1-100)]]-$C$5)^2)</f>
        <v>0.23311612874442894</v>
      </c>
      <c r="N85">
        <f>SQRT((Table3891011[[#This Row],[Annual Income (k$)]]-$B$6)^2+(Table3891011[[#This Row],[Spending Score (1-100)]]-$C$6)^2)</f>
        <v>1.8405229127140397</v>
      </c>
      <c r="O85">
        <f>SQRT((Table3891011[[#This Row],[Annual Income (k$)]]-$B$7)^2+(Table3891011[[#This Row],[Spending Score (1-100)]]-$C$7)^2)</f>
        <v>1.6016497716909304</v>
      </c>
      <c r="P85">
        <f>MIN(Table3891011[[#This Row],[DIst1]:[DIst5]])</f>
        <v>0.23311612874442894</v>
      </c>
      <c r="Q85" t="str">
        <f>IF(MIN(Table3891011[[#This Row],[DIst1]:[DIst5]])=Table3891011[[#This Row],[DIst1]],"Cluster1",IF(MIN(Table3891011[[#This Row],[DIst1]:[DIst5]])=Table3891011[[#This Row],[DIst2]],"Cluster2",IF(MIN(Table3891011[[#This Row],[DIst1]:[DIst5]])=Table3891011[[#This Row],[DIst3]],"Cluster3",IF(MIN(Table3891011[[#This Row],[DIst1]:[DIst5]])=Table3891011[[#This Row],[DIst4]],"Cluster4","Cluster5"))))</f>
        <v>Cluster3</v>
      </c>
    </row>
    <row r="86" spans="7:17" x14ac:dyDescent="0.3">
      <c r="G86">
        <v>85</v>
      </c>
      <c r="H86">
        <v>-0.25039145499999999</v>
      </c>
      <c r="I86">
        <v>0.26398661299999998</v>
      </c>
      <c r="K86">
        <f>SQRT((Table3891011[[#This Row],[Annual Income (k$)]]-$B$3)^2+(Table3891011[[#This Row],[Spending Score (1-100)]]-$C$3)^2)</f>
        <v>1.7911726899958638</v>
      </c>
      <c r="L86">
        <f>SQRT((Table3891011[[#This Row],[Annual Income (k$)]]-$B$4)^2+(Table3891011[[#This Row],[Spending Score (1-100)]]-$C$4)^2)</f>
        <v>1.378457827202932</v>
      </c>
      <c r="M86">
        <f>SQRT((Table3891011[[#This Row],[Annual Income (k$)]]-$B$5)^2+(Table3891011[[#This Row],[Spending Score (1-100)]]-$C$5)^2)</f>
        <v>0.28140065508562884</v>
      </c>
      <c r="N86">
        <f>SQRT((Table3891011[[#This Row],[Annual Income (k$)]]-$B$6)^2+(Table3891011[[#This Row],[Spending Score (1-100)]]-$C$6)^2)</f>
        <v>1.4596525726087504</v>
      </c>
      <c r="O86">
        <f>SQRT((Table3891011[[#This Row],[Annual Income (k$)]]-$B$7)^2+(Table3891011[[#This Row],[Spending Score (1-100)]]-$C$7)^2)</f>
        <v>1.9763996690505021</v>
      </c>
      <c r="P86">
        <f>MIN(Table3891011[[#This Row],[DIst1]:[DIst5]])</f>
        <v>0.28140065508562884</v>
      </c>
      <c r="Q86" t="str">
        <f>IF(MIN(Table3891011[[#This Row],[DIst1]:[DIst5]])=Table3891011[[#This Row],[DIst1]],"Cluster1",IF(MIN(Table3891011[[#This Row],[DIst1]:[DIst5]])=Table3891011[[#This Row],[DIst2]],"Cluster2",IF(MIN(Table3891011[[#This Row],[DIst1]:[DIst5]])=Table3891011[[#This Row],[DIst3]],"Cluster3",IF(MIN(Table3891011[[#This Row],[DIst1]:[DIst5]])=Table3891011[[#This Row],[DIst4]],"Cluster4","Cluster5"))))</f>
        <v>Cluster3</v>
      </c>
    </row>
    <row r="87" spans="7:17" x14ac:dyDescent="0.3">
      <c r="G87">
        <v>86</v>
      </c>
      <c r="H87">
        <v>-0.25039145499999999</v>
      </c>
      <c r="I87">
        <v>-0.16305055500000001</v>
      </c>
      <c r="K87">
        <f>SQRT((Table3891011[[#This Row],[Annual Income (k$)]]-$B$3)^2+(Table3891011[[#This Row],[Spending Score (1-100)]]-$C$3)^2)</f>
        <v>1.4663330741017213</v>
      </c>
      <c r="L87">
        <f>SQRT((Table3891011[[#This Row],[Annual Income (k$)]]-$B$4)^2+(Table3891011[[#This Row],[Spending Score (1-100)]]-$C$4)^2)</f>
        <v>1.6645685082142632</v>
      </c>
      <c r="M87">
        <f>SQRT((Table3891011[[#This Row],[Annual Income (k$)]]-$B$5)^2+(Table3891011[[#This Row],[Spending Score (1-100)]]-$C$5)^2)</f>
        <v>0.15814127102616379</v>
      </c>
      <c r="N87">
        <f>SQRT((Table3891011[[#This Row],[Annual Income (k$)]]-$B$6)^2+(Table3891011[[#This Row],[Spending Score (1-100)]]-$C$6)^2)</f>
        <v>1.7779181280750773</v>
      </c>
      <c r="O87">
        <f>SQRT((Table3891011[[#This Row],[Annual Income (k$)]]-$B$7)^2+(Table3891011[[#This Row],[Spending Score (1-100)]]-$C$7)^2)</f>
        <v>1.6548153211510295</v>
      </c>
      <c r="P87">
        <f>MIN(Table3891011[[#This Row],[DIst1]:[DIst5]])</f>
        <v>0.15814127102616379</v>
      </c>
      <c r="Q87" t="str">
        <f>IF(MIN(Table3891011[[#This Row],[DIst1]:[DIst5]])=Table3891011[[#This Row],[DIst1]],"Cluster1",IF(MIN(Table3891011[[#This Row],[DIst1]:[DIst5]])=Table3891011[[#This Row],[DIst2]],"Cluster2",IF(MIN(Table3891011[[#This Row],[DIst1]:[DIst5]])=Table3891011[[#This Row],[DIst3]],"Cluster3",IF(MIN(Table3891011[[#This Row],[DIst1]:[DIst5]])=Table3891011[[#This Row],[DIst4]],"Cluster4","Cluster5"))))</f>
        <v>Cluster3</v>
      </c>
    </row>
    <row r="88" spans="7:17" x14ac:dyDescent="0.3">
      <c r="G88">
        <v>87</v>
      </c>
      <c r="H88">
        <v>-0.135883168</v>
      </c>
      <c r="I88">
        <v>0.30280817399999999</v>
      </c>
      <c r="J88">
        <v>4</v>
      </c>
      <c r="K88">
        <f>SQRT((Table3891011[[#This Row],[Annual Income (k$)]]-$B$3)^2+(Table3891011[[#This Row],[Spending Score (1-100)]]-$C$3)^2)</f>
        <v>1.8909614801694345</v>
      </c>
      <c r="L88">
        <f>SQRT((Table3891011[[#This Row],[Annual Income (k$)]]-$B$4)^2+(Table3891011[[#This Row],[Spending Score (1-100)]]-$C$4)^2)</f>
        <v>1.4520036163222874</v>
      </c>
      <c r="M88">
        <f>SQRT((Table3891011[[#This Row],[Annual Income (k$)]]-$B$5)^2+(Table3891011[[#This Row],[Spending Score (1-100)]]-$C$5)^2)</f>
        <v>0.32232957661329886</v>
      </c>
      <c r="N88">
        <f>SQRT((Table3891011[[#This Row],[Annual Income (k$)]]-$B$6)^2+(Table3891011[[#This Row],[Spending Score (1-100)]]-$C$6)^2)</f>
        <v>1.3502179965870666</v>
      </c>
      <c r="O88">
        <f>SQRT((Table3891011[[#This Row],[Annual Income (k$)]]-$B$7)^2+(Table3891011[[#This Row],[Spending Score (1-100)]]-$C$7)^2)</f>
        <v>1.942120101866941</v>
      </c>
      <c r="P88">
        <f>MIN(Table3891011[[#This Row],[DIst1]:[DIst5]])</f>
        <v>0.32232957661329886</v>
      </c>
      <c r="Q88" t="str">
        <f>IF(MIN(Table3891011[[#This Row],[DIst1]:[DIst5]])=Table3891011[[#This Row],[DIst1]],"Cluster1",IF(MIN(Table3891011[[#This Row],[DIst1]:[DIst5]])=Table3891011[[#This Row],[DIst2]],"Cluster2",IF(MIN(Table3891011[[#This Row],[DIst1]:[DIst5]])=Table3891011[[#This Row],[DIst3]],"Cluster3",IF(MIN(Table3891011[[#This Row],[DIst1]:[DIst5]])=Table3891011[[#This Row],[DIst4]],"Cluster4","Cluster5"))))</f>
        <v>Cluster3</v>
      </c>
    </row>
    <row r="89" spans="7:17" x14ac:dyDescent="0.3">
      <c r="G89">
        <v>88</v>
      </c>
      <c r="H89">
        <v>-0.135883168</v>
      </c>
      <c r="I89">
        <v>0.186343491</v>
      </c>
      <c r="K89">
        <f>SQRT((Table3891011[[#This Row],[Annual Income (k$)]]-$B$3)^2+(Table3891011[[#This Row],[Spending Score (1-100)]]-$C$3)^2)</f>
        <v>1.8005362899280819</v>
      </c>
      <c r="L89">
        <f>SQRT((Table3891011[[#This Row],[Annual Income (k$)]]-$B$4)^2+(Table3891011[[#This Row],[Spending Score (1-100)]]-$C$4)^2)</f>
        <v>1.5167560799321653</v>
      </c>
      <c r="M89">
        <f>SQRT((Table3891011[[#This Row],[Annual Income (k$)]]-$B$5)^2+(Table3891011[[#This Row],[Spending Score (1-100)]]-$C$5)^2)</f>
        <v>0.20954049934395197</v>
      </c>
      <c r="N89">
        <f>SQRT((Table3891011[[#This Row],[Annual Income (k$)]]-$B$6)^2+(Table3891011[[#This Row],[Spending Score (1-100)]]-$C$6)^2)</f>
        <v>1.4348851481339655</v>
      </c>
      <c r="O89">
        <f>SQRT((Table3891011[[#This Row],[Annual Income (k$)]]-$B$7)^2+(Table3891011[[#This Row],[Spending Score (1-100)]]-$C$7)^2)</f>
        <v>1.8461153851570036</v>
      </c>
      <c r="P89">
        <f>MIN(Table3891011[[#This Row],[DIst1]:[DIst5]])</f>
        <v>0.20954049934395197</v>
      </c>
      <c r="Q89" t="str">
        <f>IF(MIN(Table3891011[[#This Row],[DIst1]:[DIst5]])=Table3891011[[#This Row],[DIst1]],"Cluster1",IF(MIN(Table3891011[[#This Row],[DIst1]:[DIst5]])=Table3891011[[#This Row],[DIst2]],"Cluster2",IF(MIN(Table3891011[[#This Row],[DIst1]:[DIst5]])=Table3891011[[#This Row],[DIst3]],"Cluster3",IF(MIN(Table3891011[[#This Row],[DIst1]:[DIst5]])=Table3891011[[#This Row],[DIst4]],"Cluster4","Cluster5"))))</f>
        <v>Cluster3</v>
      </c>
    </row>
    <row r="90" spans="7:17" x14ac:dyDescent="0.3">
      <c r="G90">
        <v>89</v>
      </c>
      <c r="H90">
        <v>-9.7713738999999994E-2</v>
      </c>
      <c r="I90">
        <v>0.38045129500000002</v>
      </c>
      <c r="K90">
        <f>SQRT((Table3891011[[#This Row],[Annual Income (k$)]]-$B$3)^2+(Table3891011[[#This Row],[Spending Score (1-100)]]-$C$3)^2)</f>
        <v>1.9757415784553343</v>
      </c>
      <c r="L90">
        <f>SQRT((Table3891011[[#This Row],[Annual Income (k$)]]-$B$4)^2+(Table3891011[[#This Row],[Spending Score (1-100)]]-$C$4)^2)</f>
        <v>1.445960261574839</v>
      </c>
      <c r="M90">
        <f>SQRT((Table3891011[[#This Row],[Annual Income (k$)]]-$B$5)^2+(Table3891011[[#This Row],[Spending Score (1-100)]]-$C$5)^2)</f>
        <v>0.40663785243517803</v>
      </c>
      <c r="N90">
        <f>SQRT((Table3891011[[#This Row],[Annual Income (k$)]]-$B$6)^2+(Table3891011[[#This Row],[Spending Score (1-100)]]-$C$6)^2)</f>
        <v>1.2686527920329593</v>
      </c>
      <c r="O90">
        <f>SQRT((Table3891011[[#This Row],[Annual Income (k$)]]-$B$7)^2+(Table3891011[[#This Row],[Spending Score (1-100)]]-$C$7)^2)</f>
        <v>1.9872087460147816</v>
      </c>
      <c r="P90">
        <f>MIN(Table3891011[[#This Row],[DIst1]:[DIst5]])</f>
        <v>0.40663785243517803</v>
      </c>
      <c r="Q90" t="str">
        <f>IF(MIN(Table3891011[[#This Row],[DIst1]:[DIst5]])=Table3891011[[#This Row],[DIst1]],"Cluster1",IF(MIN(Table3891011[[#This Row],[DIst1]:[DIst5]])=Table3891011[[#This Row],[DIst2]],"Cluster2",IF(MIN(Table3891011[[#This Row],[DIst1]:[DIst5]])=Table3891011[[#This Row],[DIst3]],"Cluster3",IF(MIN(Table3891011[[#This Row],[DIst1]:[DIst5]])=Table3891011[[#This Row],[DIst4]],"Cluster4","Cluster5"))))</f>
        <v>Cluster3</v>
      </c>
    </row>
    <row r="91" spans="7:17" x14ac:dyDescent="0.3">
      <c r="G91">
        <v>90</v>
      </c>
      <c r="H91">
        <v>-9.7713738999999994E-2</v>
      </c>
      <c r="I91">
        <v>-0.16305055500000001</v>
      </c>
      <c r="K91">
        <f>SQRT((Table3891011[[#This Row],[Annual Income (k$)]]-$B$3)^2+(Table3891011[[#This Row],[Spending Score (1-100)]]-$C$3)^2)</f>
        <v>1.5790814150873715</v>
      </c>
      <c r="L91">
        <f>SQRT((Table3891011[[#This Row],[Annual Income (k$)]]-$B$4)^2+(Table3891011[[#This Row],[Spending Score (1-100)]]-$C$4)^2)</f>
        <v>1.7707604453603665</v>
      </c>
      <c r="M91">
        <f>SQRT((Table3891011[[#This Row],[Annual Income (k$)]]-$B$5)^2+(Table3891011[[#This Row],[Spending Score (1-100)]]-$C$5)^2)</f>
        <v>0.18194004084577411</v>
      </c>
      <c r="N91">
        <f>SQRT((Table3891011[[#This Row],[Annual Income (k$)]]-$B$6)^2+(Table3891011[[#This Row],[Spending Score (1-100)]]-$C$6)^2)</f>
        <v>1.6904462515090009</v>
      </c>
      <c r="O91">
        <f>SQRT((Table3891011[[#This Row],[Annual Income (k$)]]-$B$7)^2+(Table3891011[[#This Row],[Spending Score (1-100)]]-$C$7)^2)</f>
        <v>1.5490264235904407</v>
      </c>
      <c r="P91">
        <f>MIN(Table3891011[[#This Row],[DIst1]:[DIst5]])</f>
        <v>0.18194004084577411</v>
      </c>
      <c r="Q91" t="str">
        <f>IF(MIN(Table3891011[[#This Row],[DIst1]:[DIst5]])=Table3891011[[#This Row],[DIst1]],"Cluster1",IF(MIN(Table3891011[[#This Row],[DIst1]:[DIst5]])=Table3891011[[#This Row],[DIst2]],"Cluster2",IF(MIN(Table3891011[[#This Row],[DIst1]:[DIst5]])=Table3891011[[#This Row],[DIst3]],"Cluster3",IF(MIN(Table3891011[[#This Row],[DIst1]:[DIst5]])=Table3891011[[#This Row],[DIst4]],"Cluster4","Cluster5"))))</f>
        <v>Cluster3</v>
      </c>
    </row>
    <row r="92" spans="7:17" x14ac:dyDescent="0.3">
      <c r="G92">
        <v>91</v>
      </c>
      <c r="H92">
        <v>-5.9544310000000003E-2</v>
      </c>
      <c r="I92">
        <v>0.186343491</v>
      </c>
      <c r="K92">
        <f>SQRT((Table3891011[[#This Row],[Annual Income (k$)]]-$B$3)^2+(Table3891011[[#This Row],[Spending Score (1-100)]]-$C$3)^2)</f>
        <v>1.8507481972068311</v>
      </c>
      <c r="L92">
        <f>SQRT((Table3891011[[#This Row],[Annual Income (k$)]]-$B$4)^2+(Table3891011[[#This Row],[Spending Score (1-100)]]-$C$4)^2)</f>
        <v>1.5794322925183502</v>
      </c>
      <c r="M92">
        <f>SQRT((Table3891011[[#This Row],[Annual Income (k$)]]-$B$5)^2+(Table3891011[[#This Row],[Spending Score (1-100)]]-$C$5)^2)</f>
        <v>0.24414999852016533</v>
      </c>
      <c r="N92">
        <f>SQRT((Table3891011[[#This Row],[Annual Income (k$)]]-$B$6)^2+(Table3891011[[#This Row],[Spending Score (1-100)]]-$C$6)^2)</f>
        <v>1.3852286671767746</v>
      </c>
      <c r="O92">
        <f>SQRT((Table3891011[[#This Row],[Annual Income (k$)]]-$B$7)^2+(Table3891011[[#This Row],[Spending Score (1-100)]]-$C$7)^2)</f>
        <v>1.8028676642303736</v>
      </c>
      <c r="P92">
        <f>MIN(Table3891011[[#This Row],[DIst1]:[DIst5]])</f>
        <v>0.24414999852016533</v>
      </c>
      <c r="Q92" t="str">
        <f>IF(MIN(Table3891011[[#This Row],[DIst1]:[DIst5]])=Table3891011[[#This Row],[DIst1]],"Cluster1",IF(MIN(Table3891011[[#This Row],[DIst1]:[DIst5]])=Table3891011[[#This Row],[DIst2]],"Cluster2",IF(MIN(Table3891011[[#This Row],[DIst1]:[DIst5]])=Table3891011[[#This Row],[DIst3]],"Cluster3",IF(MIN(Table3891011[[#This Row],[DIst1]:[DIst5]])=Table3891011[[#This Row],[DIst4]],"Cluster4","Cluster5"))))</f>
        <v>Cluster3</v>
      </c>
    </row>
    <row r="93" spans="7:17" x14ac:dyDescent="0.3">
      <c r="G93">
        <v>92</v>
      </c>
      <c r="H93">
        <v>-5.9544310000000003E-2</v>
      </c>
      <c r="I93">
        <v>-0.35715835899999998</v>
      </c>
      <c r="K93">
        <f>SQRT((Table3891011[[#This Row],[Annual Income (k$)]]-$B$3)^2+(Table3891011[[#This Row],[Spending Score (1-100)]]-$C$3)^2)</f>
        <v>1.4920482972237765</v>
      </c>
      <c r="L93">
        <f>SQRT((Table3891011[[#This Row],[Annual Income (k$)]]-$B$4)^2+(Table3891011[[#This Row],[Spending Score (1-100)]]-$C$4)^2)</f>
        <v>1.9365933348527027</v>
      </c>
      <c r="M93">
        <f>SQRT((Table3891011[[#This Row],[Annual Income (k$)]]-$B$5)^2+(Table3891011[[#This Row],[Spending Score (1-100)]]-$C$5)^2)</f>
        <v>0.37195827501769591</v>
      </c>
      <c r="N93">
        <f>SQRT((Table3891011[[#This Row],[Annual Income (k$)]]-$B$6)^2+(Table3891011[[#This Row],[Spending Score (1-100)]]-$C$6)^2)</f>
        <v>1.8379289931939771</v>
      </c>
      <c r="O93">
        <f>SQRT((Table3891011[[#This Row],[Annual Income (k$)]]-$B$7)^2+(Table3891011[[#This Row],[Spending Score (1-100)]]-$C$7)^2)</f>
        <v>1.3826828908387165</v>
      </c>
      <c r="P93">
        <f>MIN(Table3891011[[#This Row],[DIst1]:[DIst5]])</f>
        <v>0.37195827501769591</v>
      </c>
      <c r="Q93" t="str">
        <f>IF(MIN(Table3891011[[#This Row],[DIst1]:[DIst5]])=Table3891011[[#This Row],[DIst1]],"Cluster1",IF(MIN(Table3891011[[#This Row],[DIst1]:[DIst5]])=Table3891011[[#This Row],[DIst2]],"Cluster2",IF(MIN(Table3891011[[#This Row],[DIst1]:[DIst5]])=Table3891011[[#This Row],[DIst3]],"Cluster3",IF(MIN(Table3891011[[#This Row],[DIst1]:[DIst5]])=Table3891011[[#This Row],[DIst4]],"Cluster4","Cluster5"))))</f>
        <v>Cluster3</v>
      </c>
    </row>
    <row r="94" spans="7:17" x14ac:dyDescent="0.3">
      <c r="G94">
        <v>93</v>
      </c>
      <c r="H94">
        <v>-2.1374879999999999E-2</v>
      </c>
      <c r="I94">
        <v>-4.6585873E-2</v>
      </c>
      <c r="K94">
        <f>SQRT((Table3891011[[#This Row],[Annual Income (k$)]]-$B$3)^2+(Table3891011[[#This Row],[Spending Score (1-100)]]-$C$3)^2)</f>
        <v>1.7132086707752705</v>
      </c>
      <c r="L94">
        <f>SQRT((Table3891011[[#This Row],[Annual Income (k$)]]-$B$4)^2+(Table3891011[[#This Row],[Spending Score (1-100)]]-$C$4)^2)</f>
        <v>1.7498168200822222</v>
      </c>
      <c r="M94">
        <f>SQRT((Table3891011[[#This Row],[Annual Income (k$)]]-$B$5)^2+(Table3891011[[#This Row],[Spending Score (1-100)]]-$C$5)^2)</f>
        <v>0.18230963363694203</v>
      </c>
      <c r="N94">
        <f>SQRT((Table3891011[[#This Row],[Annual Income (k$)]]-$B$6)^2+(Table3891011[[#This Row],[Spending Score (1-100)]]-$C$6)^2)</f>
        <v>1.5511957773901353</v>
      </c>
      <c r="O94">
        <f>SQRT((Table3891011[[#This Row],[Annual Income (k$)]]-$B$7)^2+(Table3891011[[#This Row],[Spending Score (1-100)]]-$C$7)^2)</f>
        <v>1.5905359531694248</v>
      </c>
      <c r="P94">
        <f>MIN(Table3891011[[#This Row],[DIst1]:[DIst5]])</f>
        <v>0.18230963363694203</v>
      </c>
      <c r="Q94" t="str">
        <f>IF(MIN(Table3891011[[#This Row],[DIst1]:[DIst5]])=Table3891011[[#This Row],[DIst1]],"Cluster1",IF(MIN(Table3891011[[#This Row],[DIst1]:[DIst5]])=Table3891011[[#This Row],[DIst2]],"Cluster2",IF(MIN(Table3891011[[#This Row],[DIst1]:[DIst5]])=Table3891011[[#This Row],[DIst3]],"Cluster3",IF(MIN(Table3891011[[#This Row],[DIst1]:[DIst5]])=Table3891011[[#This Row],[DIst4]],"Cluster4","Cluster5"))))</f>
        <v>Cluster3</v>
      </c>
    </row>
    <row r="95" spans="7:17" x14ac:dyDescent="0.3">
      <c r="G95">
        <v>94</v>
      </c>
      <c r="H95">
        <v>-2.1374879999999999E-2</v>
      </c>
      <c r="I95">
        <v>-0.39597991900000001</v>
      </c>
      <c r="K95">
        <f>SQRT((Table3891011[[#This Row],[Annual Income (k$)]]-$B$3)^2+(Table3891011[[#This Row],[Spending Score (1-100)]]-$C$3)^2)</f>
        <v>1.5030659752114228</v>
      </c>
      <c r="L95">
        <f>SQRT((Table3891011[[#This Row],[Annual Income (k$)]]-$B$4)^2+(Table3891011[[#This Row],[Spending Score (1-100)]]-$C$4)^2)</f>
        <v>1.9910045061514912</v>
      </c>
      <c r="M95">
        <f>SQRT((Table3891011[[#This Row],[Annual Income (k$)]]-$B$5)^2+(Table3891011[[#This Row],[Spending Score (1-100)]]-$C$5)^2)</f>
        <v>0.42285450312011907</v>
      </c>
      <c r="N95">
        <f>SQRT((Table3891011[[#This Row],[Annual Income (k$)]]-$B$6)^2+(Table3891011[[#This Row],[Spending Score (1-100)]]-$C$6)^2)</f>
        <v>1.8544986157537162</v>
      </c>
      <c r="O95">
        <f>SQRT((Table3891011[[#This Row],[Annual Income (k$)]]-$B$7)^2+(Table3891011[[#This Row],[Spending Score (1-100)]]-$C$7)^2)</f>
        <v>1.3282604170252326</v>
      </c>
      <c r="P95">
        <f>MIN(Table3891011[[#This Row],[DIst1]:[DIst5]])</f>
        <v>0.42285450312011907</v>
      </c>
      <c r="Q95" t="str">
        <f>IF(MIN(Table3891011[[#This Row],[DIst1]:[DIst5]])=Table3891011[[#This Row],[DIst1]],"Cluster1",IF(MIN(Table3891011[[#This Row],[DIst1]:[DIst5]])=Table3891011[[#This Row],[DIst2]],"Cluster2",IF(MIN(Table3891011[[#This Row],[DIst1]:[DIst5]])=Table3891011[[#This Row],[DIst3]],"Cluster3",IF(MIN(Table3891011[[#This Row],[DIst1]:[DIst5]])=Table3891011[[#This Row],[DIst4]],"Cluster4","Cluster5"))))</f>
        <v>Cluster3</v>
      </c>
    </row>
    <row r="96" spans="7:17" x14ac:dyDescent="0.3">
      <c r="G96">
        <v>95</v>
      </c>
      <c r="H96">
        <v>-2.1374879999999999E-2</v>
      </c>
      <c r="I96">
        <v>-0.31833679799999998</v>
      </c>
      <c r="K96">
        <f>SQRT((Table3891011[[#This Row],[Annual Income (k$)]]-$B$3)^2+(Table3891011[[#This Row],[Spending Score (1-100)]]-$C$3)^2)</f>
        <v>1.5454133882319494</v>
      </c>
      <c r="L96">
        <f>SQRT((Table3891011[[#This Row],[Annual Income (k$)]]-$B$4)^2+(Table3891011[[#This Row],[Spending Score (1-100)]]-$C$4)^2)</f>
        <v>1.9345546174328341</v>
      </c>
      <c r="M96">
        <f>SQRT((Table3891011[[#This Row],[Annual Income (k$)]]-$B$5)^2+(Table3891011[[#This Row],[Spending Score (1-100)]]-$C$5)^2)</f>
        <v>0.35405881689371238</v>
      </c>
      <c r="N96">
        <f>SQRT((Table3891011[[#This Row],[Annual Income (k$)]]-$B$6)^2+(Table3891011[[#This Row],[Spending Score (1-100)]]-$C$6)^2)</f>
        <v>1.7856426228770683</v>
      </c>
      <c r="O96">
        <f>SQRT((Table3891011[[#This Row],[Annual Income (k$)]]-$B$7)^2+(Table3891011[[#This Row],[Spending Score (1-100)]]-$C$7)^2)</f>
        <v>1.3832185923724607</v>
      </c>
      <c r="P96">
        <f>MIN(Table3891011[[#This Row],[DIst1]:[DIst5]])</f>
        <v>0.35405881689371238</v>
      </c>
      <c r="Q96" t="str">
        <f>IF(MIN(Table3891011[[#This Row],[DIst1]:[DIst5]])=Table3891011[[#This Row],[DIst1]],"Cluster1",IF(MIN(Table3891011[[#This Row],[DIst1]:[DIst5]])=Table3891011[[#This Row],[DIst2]],"Cluster2",IF(MIN(Table3891011[[#This Row],[DIst1]:[DIst5]])=Table3891011[[#This Row],[DIst3]],"Cluster3",IF(MIN(Table3891011[[#This Row],[DIst1]:[DIst5]])=Table3891011[[#This Row],[DIst4]],"Cluster4","Cluster5"))))</f>
        <v>Cluster3</v>
      </c>
    </row>
    <row r="97" spans="7:17" x14ac:dyDescent="0.3">
      <c r="G97">
        <v>96</v>
      </c>
      <c r="H97">
        <v>-2.1374879999999999E-2</v>
      </c>
      <c r="I97">
        <v>6.9878809E-2</v>
      </c>
      <c r="K97">
        <f>SQRT((Table3891011[[#This Row],[Annual Income (k$)]]-$B$3)^2+(Table3891011[[#This Row],[Spending Score (1-100)]]-$C$3)^2)</f>
        <v>1.7929395545193694</v>
      </c>
      <c r="L97">
        <f>SQRT((Table3891011[[#This Row],[Annual Income (k$)]]-$B$4)^2+(Table3891011[[#This Row],[Spending Score (1-100)]]-$C$4)^2)</f>
        <v>1.6779059307854967</v>
      </c>
      <c r="M97">
        <f>SQRT((Table3891011[[#This Row],[Annual Income (k$)]]-$B$5)^2+(Table3891011[[#This Row],[Spending Score (1-100)]]-$C$5)^2)</f>
        <v>0.19740782245452754</v>
      </c>
      <c r="N97">
        <f>SQRT((Table3891011[[#This Row],[Annual Income (k$)]]-$B$6)^2+(Table3891011[[#This Row],[Spending Score (1-100)]]-$C$6)^2)</f>
        <v>1.4546977359781459</v>
      </c>
      <c r="O97">
        <f>SQRT((Table3891011[[#This Row],[Annual Income (k$)]]-$B$7)^2+(Table3891011[[#This Row],[Spending Score (1-100)]]-$C$7)^2)</f>
        <v>1.6850035611933258</v>
      </c>
      <c r="P97">
        <f>MIN(Table3891011[[#This Row],[DIst1]:[DIst5]])</f>
        <v>0.19740782245452754</v>
      </c>
      <c r="Q97" t="str">
        <f>IF(MIN(Table3891011[[#This Row],[DIst1]:[DIst5]])=Table3891011[[#This Row],[DIst1]],"Cluster1",IF(MIN(Table3891011[[#This Row],[DIst1]:[DIst5]])=Table3891011[[#This Row],[DIst2]],"Cluster2",IF(MIN(Table3891011[[#This Row],[DIst1]:[DIst5]])=Table3891011[[#This Row],[DIst3]],"Cluster3",IF(MIN(Table3891011[[#This Row],[DIst1]:[DIst5]])=Table3891011[[#This Row],[DIst4]],"Cluster4","Cluster5"))))</f>
        <v>Cluster3</v>
      </c>
    </row>
    <row r="98" spans="7:17" x14ac:dyDescent="0.3">
      <c r="G98">
        <v>97</v>
      </c>
      <c r="H98">
        <v>-2.1374879999999999E-2</v>
      </c>
      <c r="I98">
        <v>-0.124228994</v>
      </c>
      <c r="K98">
        <f>SQRT((Table3891011[[#This Row],[Annual Income (k$)]]-$B$3)^2+(Table3891011[[#This Row],[Spending Score (1-100)]]-$C$3)^2)</f>
        <v>1.6624649033973637</v>
      </c>
      <c r="L98">
        <f>SQRT((Table3891011[[#This Row],[Annual Income (k$)]]-$B$4)^2+(Table3891011[[#This Row],[Spending Score (1-100)]]-$C$4)^2)</f>
        <v>1.8003491604753314</v>
      </c>
      <c r="M98">
        <f>SQRT((Table3891011[[#This Row],[Annual Income (k$)]]-$B$5)^2+(Table3891011[[#This Row],[Spending Score (1-100)]]-$C$5)^2)</f>
        <v>0.21091682626653938</v>
      </c>
      <c r="N98">
        <f>SQRT((Table3891011[[#This Row],[Annual Income (k$)]]-$B$6)^2+(Table3891011[[#This Row],[Spending Score (1-100)]]-$C$6)^2)</f>
        <v>1.6169893936222548</v>
      </c>
      <c r="O98">
        <f>SQRT((Table3891011[[#This Row],[Annual Income (k$)]]-$B$7)^2+(Table3891011[[#This Row],[Spending Score (1-100)]]-$C$7)^2)</f>
        <v>1.529244094176103</v>
      </c>
      <c r="P98">
        <f>MIN(Table3891011[[#This Row],[DIst1]:[DIst5]])</f>
        <v>0.21091682626653938</v>
      </c>
      <c r="Q98" t="str">
        <f>IF(MIN(Table3891011[[#This Row],[DIst1]:[DIst5]])=Table3891011[[#This Row],[DIst1]],"Cluster1",IF(MIN(Table3891011[[#This Row],[DIst1]:[DIst5]])=Table3891011[[#This Row],[DIst2]],"Cluster2",IF(MIN(Table3891011[[#This Row],[DIst1]:[DIst5]])=Table3891011[[#This Row],[DIst3]],"Cluster3",IF(MIN(Table3891011[[#This Row],[DIst1]:[DIst5]])=Table3891011[[#This Row],[DIst4]],"Cluster4","Cluster5"))))</f>
        <v>Cluster3</v>
      </c>
    </row>
    <row r="99" spans="7:17" x14ac:dyDescent="0.3">
      <c r="G99">
        <v>98</v>
      </c>
      <c r="H99">
        <v>-2.1374879999999999E-2</v>
      </c>
      <c r="I99">
        <v>-7.7643119999999998E-3</v>
      </c>
      <c r="K99">
        <f>SQRT((Table3891011[[#This Row],[Annual Income (k$)]]-$B$3)^2+(Table3891011[[#This Row],[Spending Score (1-100)]]-$C$3)^2)</f>
        <v>1.7393252969973867</v>
      </c>
      <c r="L99">
        <f>SQRT((Table3891011[[#This Row],[Annual Income (k$)]]-$B$4)^2+(Table3891011[[#This Row],[Spending Score (1-100)]]-$C$4)^2)</f>
        <v>1.7253061019868936</v>
      </c>
      <c r="M99">
        <f>SQRT((Table3891011[[#This Row],[Annual Income (k$)]]-$B$5)^2+(Table3891011[[#This Row],[Spending Score (1-100)]]-$C$5)^2)</f>
        <v>0.17925844654645079</v>
      </c>
      <c r="N99">
        <f>SQRT((Table3891011[[#This Row],[Annual Income (k$)]]-$B$6)^2+(Table3891011[[#This Row],[Spending Score (1-100)]]-$C$6)^2)</f>
        <v>1.5187187032364875</v>
      </c>
      <c r="O99">
        <f>SQRT((Table3891011[[#This Row],[Annual Income (k$)]]-$B$7)^2+(Table3891011[[#This Row],[Spending Score (1-100)]]-$C$7)^2)</f>
        <v>1.6217072854521573</v>
      </c>
      <c r="P99">
        <f>MIN(Table3891011[[#This Row],[DIst1]:[DIst5]])</f>
        <v>0.17925844654645079</v>
      </c>
      <c r="Q99" t="str">
        <f>IF(MIN(Table3891011[[#This Row],[DIst1]:[DIst5]])=Table3891011[[#This Row],[DIst1]],"Cluster1",IF(MIN(Table3891011[[#This Row],[DIst1]:[DIst5]])=Table3891011[[#This Row],[DIst2]],"Cluster2",IF(MIN(Table3891011[[#This Row],[DIst1]:[DIst5]])=Table3891011[[#This Row],[DIst3]],"Cluster3",IF(MIN(Table3891011[[#This Row],[DIst1]:[DIst5]])=Table3891011[[#This Row],[DIst4]],"Cluster4","Cluster5"))))</f>
        <v>Cluster3</v>
      </c>
    </row>
    <row r="100" spans="7:17" x14ac:dyDescent="0.3">
      <c r="G100">
        <v>99</v>
      </c>
      <c r="H100">
        <v>1.6794548999999999E-2</v>
      </c>
      <c r="I100">
        <v>-0.31833679799999998</v>
      </c>
      <c r="K100">
        <f>SQRT((Table3891011[[#This Row],[Annual Income (k$)]]-$B$3)^2+(Table3891011[[#This Row],[Spending Score (1-100)]]-$C$3)^2)</f>
        <v>1.5771036891124188</v>
      </c>
      <c r="L100">
        <f>SQRT((Table3891011[[#This Row],[Annual Income (k$)]]-$B$4)^2+(Table3891011[[#This Row],[Spending Score (1-100)]]-$C$4)^2)</f>
        <v>1.9613298485408461</v>
      </c>
      <c r="M100">
        <f>SQRT((Table3891011[[#This Row],[Annual Income (k$)]]-$B$5)^2+(Table3891011[[#This Row],[Spending Score (1-100)]]-$C$5)^2)</f>
        <v>0.37482418932545752</v>
      </c>
      <c r="N100">
        <f>SQRT((Table3891011[[#This Row],[Annual Income (k$)]]-$B$6)^2+(Table3891011[[#This Row],[Spending Score (1-100)]]-$C$6)^2)</f>
        <v>1.7679891513465291</v>
      </c>
      <c r="O100">
        <f>SQRT((Table3891011[[#This Row],[Annual Income (k$)]]-$B$7)^2+(Table3891011[[#This Row],[Spending Score (1-100)]]-$C$7)^2)</f>
        <v>1.3570825695657456</v>
      </c>
      <c r="P100">
        <f>MIN(Table3891011[[#This Row],[DIst1]:[DIst5]])</f>
        <v>0.37482418932545752</v>
      </c>
      <c r="Q100" t="str">
        <f>IF(MIN(Table3891011[[#This Row],[DIst1]:[DIst5]])=Table3891011[[#This Row],[DIst1]],"Cluster1",IF(MIN(Table3891011[[#This Row],[DIst1]:[DIst5]])=Table3891011[[#This Row],[DIst2]],"Cluster2",IF(MIN(Table3891011[[#This Row],[DIst1]:[DIst5]])=Table3891011[[#This Row],[DIst3]],"Cluster3",IF(MIN(Table3891011[[#This Row],[DIst1]:[DIst5]])=Table3891011[[#This Row],[DIst4]],"Cluster4","Cluster5"))))</f>
        <v>Cluster3</v>
      </c>
    </row>
    <row r="101" spans="7:17" x14ac:dyDescent="0.3">
      <c r="G101">
        <v>100</v>
      </c>
      <c r="H101">
        <v>1.6794548999999999E-2</v>
      </c>
      <c r="I101">
        <v>-4.6585873E-2</v>
      </c>
      <c r="K101">
        <f>SQRT((Table3891011[[#This Row],[Annual Income (k$)]]-$B$3)^2+(Table3891011[[#This Row],[Spending Score (1-100)]]-$C$3)^2)</f>
        <v>1.741848861211849</v>
      </c>
      <c r="L101">
        <f>SQRT((Table3891011[[#This Row],[Annual Income (k$)]]-$B$4)^2+(Table3891011[[#This Row],[Spending Score (1-100)]]-$C$4)^2)</f>
        <v>1.7793740783739713</v>
      </c>
      <c r="M101">
        <f>SQRT((Table3891011[[#This Row],[Annual Income (k$)]]-$B$5)^2+(Table3891011[[#This Row],[Spending Score (1-100)]]-$C$5)^2)</f>
        <v>0.21993710373683448</v>
      </c>
      <c r="N101">
        <f>SQRT((Table3891011[[#This Row],[Annual Income (k$)]]-$B$6)^2+(Table3891011[[#This Row],[Spending Score (1-100)]]-$C$6)^2)</f>
        <v>1.5308410768060514</v>
      </c>
      <c r="O101">
        <f>SQRT((Table3891011[[#This Row],[Annual Income (k$)]]-$B$7)^2+(Table3891011[[#This Row],[Spending Score (1-100)]]-$C$7)^2)</f>
        <v>1.5678597018416174</v>
      </c>
      <c r="P101">
        <f>MIN(Table3891011[[#This Row],[DIst1]:[DIst5]])</f>
        <v>0.21993710373683448</v>
      </c>
      <c r="Q101" t="str">
        <f>IF(MIN(Table3891011[[#This Row],[DIst1]:[DIst5]])=Table3891011[[#This Row],[DIst1]],"Cluster1",IF(MIN(Table3891011[[#This Row],[DIst1]:[DIst5]])=Table3891011[[#This Row],[DIst2]],"Cluster2",IF(MIN(Table3891011[[#This Row],[DIst1]:[DIst5]])=Table3891011[[#This Row],[DIst3]],"Cluster3",IF(MIN(Table3891011[[#This Row],[DIst1]:[DIst5]])=Table3891011[[#This Row],[DIst4]],"Cluster4","Cluster5"))))</f>
        <v>Cluster3</v>
      </c>
    </row>
    <row r="102" spans="7:17" x14ac:dyDescent="0.3">
      <c r="G102">
        <v>101</v>
      </c>
      <c r="H102">
        <v>5.4963977999999997E-2</v>
      </c>
      <c r="I102">
        <v>-0.35715835899999998</v>
      </c>
      <c r="K102">
        <f>SQRT((Table3891011[[#This Row],[Annual Income (k$)]]-$B$3)^2+(Table3891011[[#This Row],[Spending Score (1-100)]]-$C$3)^2)</f>
        <v>1.5884170235749433</v>
      </c>
      <c r="L102">
        <f>SQRT((Table3891011[[#This Row],[Annual Income (k$)]]-$B$4)^2+(Table3891011[[#This Row],[Spending Score (1-100)]]-$C$4)^2)</f>
        <v>2.0157711596443635</v>
      </c>
      <c r="M102">
        <f>SQRT((Table3891011[[#This Row],[Annual Income (k$)]]-$B$5)^2+(Table3891011[[#This Row],[Spending Score (1-100)]]-$C$5)^2)</f>
        <v>0.42867183239174944</v>
      </c>
      <c r="N102">
        <f>SQRT((Table3891011[[#This Row],[Annual Income (k$)]]-$B$6)^2+(Table3891011[[#This Row],[Spending Score (1-100)]]-$C$6)^2)</f>
        <v>1.7859958483143588</v>
      </c>
      <c r="O102">
        <f>SQRT((Table3891011[[#This Row],[Annual Income (k$)]]-$B$7)^2+(Table3891011[[#This Row],[Spending Score (1-100)]]-$C$7)^2)</f>
        <v>1.3026704317018027</v>
      </c>
      <c r="P102">
        <f>MIN(Table3891011[[#This Row],[DIst1]:[DIst5]])</f>
        <v>0.42867183239174944</v>
      </c>
      <c r="Q102" t="str">
        <f>IF(MIN(Table3891011[[#This Row],[DIst1]:[DIst5]])=Table3891011[[#This Row],[DIst1]],"Cluster1",IF(MIN(Table3891011[[#This Row],[DIst1]:[DIst5]])=Table3891011[[#This Row],[DIst2]],"Cluster2",IF(MIN(Table3891011[[#This Row],[DIst1]:[DIst5]])=Table3891011[[#This Row],[DIst3]],"Cluster3",IF(MIN(Table3891011[[#This Row],[DIst1]:[DIst5]])=Table3891011[[#This Row],[DIst4]],"Cluster4","Cluster5"))))</f>
        <v>Cluster3</v>
      </c>
    </row>
    <row r="103" spans="7:17" x14ac:dyDescent="0.3">
      <c r="G103">
        <v>102</v>
      </c>
      <c r="H103">
        <v>5.4963977999999997E-2</v>
      </c>
      <c r="I103">
        <v>-8.5407434000000004E-2</v>
      </c>
      <c r="K103">
        <f>SQRT((Table3891011[[#This Row],[Annual Income (k$)]]-$B$3)^2+(Table3891011[[#This Row],[Spending Score (1-100)]]-$C$3)^2)</f>
        <v>1.7460671406484656</v>
      </c>
      <c r="L103">
        <f>SQRT((Table3891011[[#This Row],[Annual Income (k$)]]-$B$4)^2+(Table3891011[[#This Row],[Spending Score (1-100)]]-$C$4)^2)</f>
        <v>1.8334642384956834</v>
      </c>
      <c r="M103">
        <f>SQRT((Table3891011[[#This Row],[Annual Income (k$)]]-$B$5)^2+(Table3891011[[#This Row],[Spending Score (1-100)]]-$C$5)^2)</f>
        <v>0.2655919922726831</v>
      </c>
      <c r="N103">
        <f>SQRT((Table3891011[[#This Row],[Annual Income (k$)]]-$B$6)^2+(Table3891011[[#This Row],[Spending Score (1-100)]]-$C$6)^2)</f>
        <v>1.5447881224072215</v>
      </c>
      <c r="O103">
        <f>SQRT((Table3891011[[#This Row],[Annual Income (k$)]]-$B$7)^2+(Table3891011[[#This Row],[Spending Score (1-100)]]-$C$7)^2)</f>
        <v>1.5140546910354633</v>
      </c>
      <c r="P103">
        <f>MIN(Table3891011[[#This Row],[DIst1]:[DIst5]])</f>
        <v>0.2655919922726831</v>
      </c>
      <c r="Q103" t="str">
        <f>IF(MIN(Table3891011[[#This Row],[DIst1]:[DIst5]])=Table3891011[[#This Row],[DIst1]],"Cluster1",IF(MIN(Table3891011[[#This Row],[DIst1]:[DIst5]])=Table3891011[[#This Row],[DIst2]],"Cluster2",IF(MIN(Table3891011[[#This Row],[DIst1]:[DIst5]])=Table3891011[[#This Row],[DIst3]],"Cluster3",IF(MIN(Table3891011[[#This Row],[DIst1]:[DIst5]])=Table3891011[[#This Row],[DIst4]],"Cluster4","Cluster5"))))</f>
        <v>Cluster3</v>
      </c>
    </row>
    <row r="104" spans="7:17" x14ac:dyDescent="0.3">
      <c r="G104">
        <v>103</v>
      </c>
      <c r="H104">
        <v>5.4963977999999997E-2</v>
      </c>
      <c r="I104">
        <v>0.34162973400000002</v>
      </c>
      <c r="K104">
        <f>SQRT((Table3891011[[#This Row],[Annual Income (k$)]]-$B$3)^2+(Table3891011[[#This Row],[Spending Score (1-100)]]-$C$3)^2)</f>
        <v>2.0428485939608363</v>
      </c>
      <c r="L104">
        <f>SQRT((Table3891011[[#This Row],[Annual Income (k$)]]-$B$4)^2+(Table3891011[[#This Row],[Spending Score (1-100)]]-$C$4)^2)</f>
        <v>1.5991440753396704</v>
      </c>
      <c r="M104">
        <f>SQRT((Table3891011[[#This Row],[Annual Income (k$)]]-$B$5)^2+(Table3891011[[#This Row],[Spending Score (1-100)]]-$C$5)^2)</f>
        <v>0.43706952588034104</v>
      </c>
      <c r="N104">
        <f>SQRT((Table3891011[[#This Row],[Annual Income (k$)]]-$B$6)^2+(Table3891011[[#This Row],[Spending Score (1-100)]]-$C$6)^2)</f>
        <v>1.1925921778750805</v>
      </c>
      <c r="O104">
        <f>SQRT((Table3891011[[#This Row],[Annual Income (k$)]]-$B$7)^2+(Table3891011[[#This Row],[Spending Score (1-100)]]-$C$7)^2)</f>
        <v>1.8778755307970452</v>
      </c>
      <c r="P104">
        <f>MIN(Table3891011[[#This Row],[DIst1]:[DIst5]])</f>
        <v>0.43706952588034104</v>
      </c>
      <c r="Q104" t="str">
        <f>IF(MIN(Table3891011[[#This Row],[DIst1]:[DIst5]])=Table3891011[[#This Row],[DIst1]],"Cluster1",IF(MIN(Table3891011[[#This Row],[DIst1]:[DIst5]])=Table3891011[[#This Row],[DIst2]],"Cluster2",IF(MIN(Table3891011[[#This Row],[DIst1]:[DIst5]])=Table3891011[[#This Row],[DIst3]],"Cluster3",IF(MIN(Table3891011[[#This Row],[DIst1]:[DIst5]])=Table3891011[[#This Row],[DIst4]],"Cluster4","Cluster5"))))</f>
        <v>Cluster3</v>
      </c>
    </row>
    <row r="105" spans="7:17" x14ac:dyDescent="0.3">
      <c r="G105">
        <v>104</v>
      </c>
      <c r="H105">
        <v>5.4963977999999997E-2</v>
      </c>
      <c r="I105">
        <v>0.186343491</v>
      </c>
      <c r="K105">
        <f>SQRT((Table3891011[[#This Row],[Annual Income (k$)]]-$B$3)^2+(Table3891011[[#This Row],[Spending Score (1-100)]]-$C$3)^2)</f>
        <v>1.9292820967910955</v>
      </c>
      <c r="L105">
        <f>SQRT((Table3891011[[#This Row],[Annual Income (k$)]]-$B$4)^2+(Table3891011[[#This Row],[Spending Score (1-100)]]-$C$4)^2)</f>
        <v>1.6755733317607562</v>
      </c>
      <c r="M105">
        <f>SQRT((Table3891011[[#This Row],[Annual Income (k$)]]-$B$5)^2+(Table3891011[[#This Row],[Spending Score (1-100)]]-$C$5)^2)</f>
        <v>0.32406141903867081</v>
      </c>
      <c r="N105">
        <f>SQRT((Table3891011[[#This Row],[Annual Income (k$)]]-$B$6)^2+(Table3891011[[#This Row],[Spending Score (1-100)]]-$C$6)^2)</f>
        <v>1.3155442396747603</v>
      </c>
      <c r="O105">
        <f>SQRT((Table3891011[[#This Row],[Annual Income (k$)]]-$B$7)^2+(Table3891011[[#This Row],[Spending Score (1-100)]]-$C$7)^2)</f>
        <v>1.7422600528450207</v>
      </c>
      <c r="P105">
        <f>MIN(Table3891011[[#This Row],[DIst1]:[DIst5]])</f>
        <v>0.32406141903867081</v>
      </c>
      <c r="Q105" t="str">
        <f>IF(MIN(Table3891011[[#This Row],[DIst1]:[DIst5]])=Table3891011[[#This Row],[DIst1]],"Cluster1",IF(MIN(Table3891011[[#This Row],[DIst1]:[DIst5]])=Table3891011[[#This Row],[DIst2]],"Cluster2",IF(MIN(Table3891011[[#This Row],[DIst1]:[DIst5]])=Table3891011[[#This Row],[DIst3]],"Cluster3",IF(MIN(Table3891011[[#This Row],[DIst1]:[DIst5]])=Table3891011[[#This Row],[DIst4]],"Cluster4","Cluster5"))))</f>
        <v>Cluster3</v>
      </c>
    </row>
    <row r="106" spans="7:17" x14ac:dyDescent="0.3">
      <c r="G106">
        <v>105</v>
      </c>
      <c r="H106">
        <v>5.4963977999999997E-2</v>
      </c>
      <c r="I106">
        <v>0.225165052</v>
      </c>
      <c r="K106">
        <f>SQRT((Table3891011[[#This Row],[Annual Income (k$)]]-$B$3)^2+(Table3891011[[#This Row],[Spending Score (1-100)]]-$C$3)^2)</f>
        <v>1.9571365080598131</v>
      </c>
      <c r="L106">
        <f>SQRT((Table3891011[[#This Row],[Annual Income (k$)]]-$B$4)^2+(Table3891011[[#This Row],[Spending Score (1-100)]]-$C$4)^2)</f>
        <v>1.6554315433882563</v>
      </c>
      <c r="M106">
        <f>SQRT((Table3891011[[#This Row],[Annual Income (k$)]]-$B$5)^2+(Table3891011[[#This Row],[Spending Score (1-100)]]-$C$5)^2)</f>
        <v>0.34928205576181859</v>
      </c>
      <c r="N106">
        <f>SQRT((Table3891011[[#This Row],[Annual Income (k$)]]-$B$6)^2+(Table3891011[[#This Row],[Spending Score (1-100)]]-$C$6)^2)</f>
        <v>1.2841495899369395</v>
      </c>
      <c r="O106">
        <f>SQRT((Table3891011[[#This Row],[Annual Income (k$)]]-$B$7)^2+(Table3891011[[#This Row],[Spending Score (1-100)]]-$C$7)^2)</f>
        <v>1.7758618629076988</v>
      </c>
      <c r="P106">
        <f>MIN(Table3891011[[#This Row],[DIst1]:[DIst5]])</f>
        <v>0.34928205576181859</v>
      </c>
      <c r="Q106" t="str">
        <f>IF(MIN(Table3891011[[#This Row],[DIst1]:[DIst5]])=Table3891011[[#This Row],[DIst1]],"Cluster1",IF(MIN(Table3891011[[#This Row],[DIst1]:[DIst5]])=Table3891011[[#This Row],[DIst2]],"Cluster2",IF(MIN(Table3891011[[#This Row],[DIst1]:[DIst5]])=Table3891011[[#This Row],[DIst3]],"Cluster3",IF(MIN(Table3891011[[#This Row],[DIst1]:[DIst5]])=Table3891011[[#This Row],[DIst4]],"Cluster4","Cluster5"))))</f>
        <v>Cluster3</v>
      </c>
    </row>
    <row r="107" spans="7:17" x14ac:dyDescent="0.3">
      <c r="G107">
        <v>106</v>
      </c>
      <c r="H107">
        <v>5.4963977999999997E-2</v>
      </c>
      <c r="I107">
        <v>-0.31833679799999998</v>
      </c>
      <c r="K107">
        <f>SQRT((Table3891011[[#This Row],[Annual Income (k$)]]-$B$3)^2+(Table3891011[[#This Row],[Spending Score (1-100)]]-$C$3)^2)</f>
        <v>1.6090753128793625</v>
      </c>
      <c r="L107">
        <f>SQRT((Table3891011[[#This Row],[Annual Income (k$)]]-$B$4)^2+(Table3891011[[#This Row],[Spending Score (1-100)]]-$C$4)^2)</f>
        <v>1.9884772546710687</v>
      </c>
      <c r="M107">
        <f>SQRT((Table3891011[[#This Row],[Annual Income (k$)]]-$B$5)^2+(Table3891011[[#This Row],[Spending Score (1-100)]]-$C$5)^2)</f>
        <v>0.39817397027828122</v>
      </c>
      <c r="N107">
        <f>SQRT((Table3891011[[#This Row],[Annual Income (k$)]]-$B$6)^2+(Table3891011[[#This Row],[Spending Score (1-100)]]-$C$6)^2)</f>
        <v>1.7509898664878436</v>
      </c>
      <c r="O107">
        <f>SQRT((Table3891011[[#This Row],[Annual Income (k$)]]-$B$7)^2+(Table3891011[[#This Row],[Spending Score (1-100)]]-$C$7)^2)</f>
        <v>1.331527820803551</v>
      </c>
      <c r="P107">
        <f>MIN(Table3891011[[#This Row],[DIst1]:[DIst5]])</f>
        <v>0.39817397027828122</v>
      </c>
      <c r="Q107" t="str">
        <f>IF(MIN(Table3891011[[#This Row],[DIst1]:[DIst5]])=Table3891011[[#This Row],[DIst1]],"Cluster1",IF(MIN(Table3891011[[#This Row],[DIst1]:[DIst5]])=Table3891011[[#This Row],[DIst2]],"Cluster2",IF(MIN(Table3891011[[#This Row],[DIst1]:[DIst5]])=Table3891011[[#This Row],[DIst3]],"Cluster3",IF(MIN(Table3891011[[#This Row],[DIst1]:[DIst5]])=Table3891011[[#This Row],[DIst4]],"Cluster4","Cluster5"))))</f>
        <v>Cluster3</v>
      </c>
    </row>
    <row r="108" spans="7:17" x14ac:dyDescent="0.3">
      <c r="G108">
        <v>107</v>
      </c>
      <c r="H108">
        <v>9.3133407000000001E-2</v>
      </c>
      <c r="I108">
        <v>-7.7643119999999998E-3</v>
      </c>
      <c r="K108">
        <f>SQRT((Table3891011[[#This Row],[Annual Income (k$)]]-$B$3)^2+(Table3891011[[#This Row],[Spending Score (1-100)]]-$C$3)^2)</f>
        <v>1.8250628585592612</v>
      </c>
      <c r="L108">
        <f>SQRT((Table3891011[[#This Row],[Annual Income (k$)]]-$B$4)^2+(Table3891011[[#This Row],[Spending Score (1-100)]]-$C$4)^2)</f>
        <v>1.8161393664182286</v>
      </c>
      <c r="M108">
        <f>SQRT((Table3891011[[#This Row],[Annual Income (k$)]]-$B$5)^2+(Table3891011[[#This Row],[Spending Score (1-100)]]-$C$5)^2)</f>
        <v>0.29373730401380116</v>
      </c>
      <c r="N108">
        <f>SQRT((Table3891011[[#This Row],[Annual Income (k$)]]-$B$6)^2+(Table3891011[[#This Row],[Spending Score (1-100)]]-$C$6)^2)</f>
        <v>1.4584396180002133</v>
      </c>
      <c r="O108">
        <f>SQRT((Table3891011[[#This Row],[Annual Income (k$)]]-$B$7)^2+(Table3891011[[#This Row],[Spending Score (1-100)]]-$C$7)^2)</f>
        <v>1.5568603760622419</v>
      </c>
      <c r="P108">
        <f>MIN(Table3891011[[#This Row],[DIst1]:[DIst5]])</f>
        <v>0.29373730401380116</v>
      </c>
      <c r="Q108" t="str">
        <f>IF(MIN(Table3891011[[#This Row],[DIst1]:[DIst5]])=Table3891011[[#This Row],[DIst1]],"Cluster1",IF(MIN(Table3891011[[#This Row],[DIst1]:[DIst5]])=Table3891011[[#This Row],[DIst2]],"Cluster2",IF(MIN(Table3891011[[#This Row],[DIst1]:[DIst5]])=Table3891011[[#This Row],[DIst3]],"Cluster3",IF(MIN(Table3891011[[#This Row],[DIst1]:[DIst5]])=Table3891011[[#This Row],[DIst4]],"Cluster4","Cluster5"))))</f>
        <v>Cluster3</v>
      </c>
    </row>
    <row r="109" spans="7:17" x14ac:dyDescent="0.3">
      <c r="G109">
        <v>108</v>
      </c>
      <c r="H109">
        <v>9.3133407000000001E-2</v>
      </c>
      <c r="I109">
        <v>-0.16305055500000001</v>
      </c>
      <c r="K109">
        <f>SQRT((Table3891011[[#This Row],[Annual Income (k$)]]-$B$3)^2+(Table3891011[[#This Row],[Spending Score (1-100)]]-$C$3)^2)</f>
        <v>1.7286600725137375</v>
      </c>
      <c r="L109">
        <f>SQRT((Table3891011[[#This Row],[Annual Income (k$)]]-$B$4)^2+(Table3891011[[#This Row],[Spending Score (1-100)]]-$C$4)^2)</f>
        <v>1.9123698889408647</v>
      </c>
      <c r="M109">
        <f>SQRT((Table3891011[[#This Row],[Annual Income (k$)]]-$B$5)^2+(Table3891011[[#This Row],[Spending Score (1-100)]]-$C$5)^2)</f>
        <v>0.32981784985838092</v>
      </c>
      <c r="N109">
        <f>SQRT((Table3891011[[#This Row],[Annual Income (k$)]]-$B$6)^2+(Table3891011[[#This Row],[Spending Score (1-100)]]-$C$6)^2)</f>
        <v>1.5949729905628627</v>
      </c>
      <c r="O109">
        <f>SQRT((Table3891011[[#This Row],[Annual Income (k$)]]-$B$7)^2+(Table3891011[[#This Row],[Spending Score (1-100)]]-$C$7)^2)</f>
        <v>1.4287686973704783</v>
      </c>
      <c r="P109">
        <f>MIN(Table3891011[[#This Row],[DIst1]:[DIst5]])</f>
        <v>0.32981784985838092</v>
      </c>
      <c r="Q109" t="str">
        <f>IF(MIN(Table3891011[[#This Row],[DIst1]:[DIst5]])=Table3891011[[#This Row],[DIst1]],"Cluster1",IF(MIN(Table3891011[[#This Row],[DIst1]:[DIst5]])=Table3891011[[#This Row],[DIst2]],"Cluster2",IF(MIN(Table3891011[[#This Row],[DIst1]:[DIst5]])=Table3891011[[#This Row],[DIst3]],"Cluster3",IF(MIN(Table3891011[[#This Row],[DIst1]:[DIst5]])=Table3891011[[#This Row],[DIst4]],"Cluster4","Cluster5"))))</f>
        <v>Cluster3</v>
      </c>
    </row>
    <row r="110" spans="7:17" x14ac:dyDescent="0.3">
      <c r="G110">
        <v>109</v>
      </c>
      <c r="H110">
        <v>9.3133407000000001E-2</v>
      </c>
      <c r="I110">
        <v>-0.27951523700000003</v>
      </c>
      <c r="K110">
        <f>SQRT((Table3891011[[#This Row],[Annual Income (k$)]]-$B$3)^2+(Table3891011[[#This Row],[Spending Score (1-100)]]-$C$3)^2)</f>
        <v>1.6622194314759104</v>
      </c>
      <c r="L110">
        <f>SQRT((Table3891011[[#This Row],[Annual Income (k$)]]-$B$4)^2+(Table3891011[[#This Row],[Spending Score (1-100)]]-$C$4)^2)</f>
        <v>1.9894484843842164</v>
      </c>
      <c r="M110">
        <f>SQRT((Table3891011[[#This Row],[Annual Income (k$)]]-$B$5)^2+(Table3891011[[#This Row],[Spending Score (1-100)]]-$C$5)^2)</f>
        <v>0.39661424186386418</v>
      </c>
      <c r="N110">
        <f>SQRT((Table3891011[[#This Row],[Annual Income (k$)]]-$B$6)^2+(Table3891011[[#This Row],[Spending Score (1-100)]]-$C$6)^2)</f>
        <v>1.6994875009753763</v>
      </c>
      <c r="O110">
        <f>SQRT((Table3891011[[#This Row],[Annual Income (k$)]]-$B$7)^2+(Table3891011[[#This Row],[Spending Score (1-100)]]-$C$7)^2)</f>
        <v>1.3364893176862875</v>
      </c>
      <c r="P110">
        <f>MIN(Table3891011[[#This Row],[DIst1]:[DIst5]])</f>
        <v>0.39661424186386418</v>
      </c>
      <c r="Q110" t="str">
        <f>IF(MIN(Table3891011[[#This Row],[DIst1]:[DIst5]])=Table3891011[[#This Row],[DIst1]],"Cluster1",IF(MIN(Table3891011[[#This Row],[DIst1]:[DIst5]])=Table3891011[[#This Row],[DIst2]],"Cluster2",IF(MIN(Table3891011[[#This Row],[DIst1]:[DIst5]])=Table3891011[[#This Row],[DIst3]],"Cluster3",IF(MIN(Table3891011[[#This Row],[DIst1]:[DIst5]])=Table3891011[[#This Row],[DIst4]],"Cluster4","Cluster5"))))</f>
        <v>Cluster3</v>
      </c>
    </row>
    <row r="111" spans="7:17" x14ac:dyDescent="0.3">
      <c r="G111">
        <v>110</v>
      </c>
      <c r="H111">
        <v>9.3133407000000001E-2</v>
      </c>
      <c r="I111">
        <v>-8.5407434000000004E-2</v>
      </c>
      <c r="K111">
        <f>SQRT((Table3891011[[#This Row],[Annual Income (k$)]]-$B$3)^2+(Table3891011[[#This Row],[Spending Score (1-100)]]-$C$3)^2)</f>
        <v>1.775818568035175</v>
      </c>
      <c r="L111">
        <f>SQRT((Table3891011[[#This Row],[Annual Income (k$)]]-$B$4)^2+(Table3891011[[#This Row],[Spending Score (1-100)]]-$C$4)^2)</f>
        <v>1.8632584206249707</v>
      </c>
      <c r="M111">
        <f>SQRT((Table3891011[[#This Row],[Annual Income (k$)]]-$B$5)^2+(Table3891011[[#This Row],[Spending Score (1-100)]]-$C$5)^2)</f>
        <v>0.30249339609887055</v>
      </c>
      <c r="N111">
        <f>SQRT((Table3891011[[#This Row],[Annual Income (k$)]]-$B$6)^2+(Table3891011[[#This Row],[Spending Score (1-100)]]-$C$6)^2)</f>
        <v>1.5262581783613469</v>
      </c>
      <c r="O111">
        <f>SQRT((Table3891011[[#This Row],[Annual Income (k$)]]-$B$7)^2+(Table3891011[[#This Row],[Spending Score (1-100)]]-$C$7)^2)</f>
        <v>1.4921691107316057</v>
      </c>
      <c r="P111">
        <f>MIN(Table3891011[[#This Row],[DIst1]:[DIst5]])</f>
        <v>0.30249339609887055</v>
      </c>
      <c r="Q111" t="str">
        <f>IF(MIN(Table3891011[[#This Row],[DIst1]:[DIst5]])=Table3891011[[#This Row],[DIst1]],"Cluster1",IF(MIN(Table3891011[[#This Row],[DIst1]:[DIst5]])=Table3891011[[#This Row],[DIst2]],"Cluster2",IF(MIN(Table3891011[[#This Row],[DIst1]:[DIst5]])=Table3891011[[#This Row],[DIst3]],"Cluster3",IF(MIN(Table3891011[[#This Row],[DIst1]:[DIst5]])=Table3891011[[#This Row],[DIst4]],"Cluster4","Cluster5"))))</f>
        <v>Cluster3</v>
      </c>
    </row>
    <row r="112" spans="7:17" x14ac:dyDescent="0.3">
      <c r="G112">
        <v>111</v>
      </c>
      <c r="H112">
        <v>9.3133407000000001E-2</v>
      </c>
      <c r="I112">
        <v>6.9878809E-2</v>
      </c>
      <c r="K112">
        <f>SQRT((Table3891011[[#This Row],[Annual Income (k$)]]-$B$3)^2+(Table3891011[[#This Row],[Spending Score (1-100)]]-$C$3)^2)</f>
        <v>1.8762287160891578</v>
      </c>
      <c r="L112">
        <f>SQRT((Table3891011[[#This Row],[Annual Income (k$)]]-$B$4)^2+(Table3891011[[#This Row],[Spending Score (1-100)]]-$C$4)^2)</f>
        <v>1.7711717492287244</v>
      </c>
      <c r="M112">
        <f>SQRT((Table3891011[[#This Row],[Annual Income (k$)]]-$B$5)^2+(Table3891011[[#This Row],[Spending Score (1-100)]]-$C$5)^2)</f>
        <v>0.30515219395784743</v>
      </c>
      <c r="N112">
        <f>SQRT((Table3891011[[#This Row],[Annual Income (k$)]]-$B$6)^2+(Table3891011[[#This Row],[Spending Score (1-100)]]-$C$6)^2)</f>
        <v>1.3916483474111672</v>
      </c>
      <c r="O112">
        <f>SQRT((Table3891011[[#This Row],[Annual Income (k$)]]-$B$7)^2+(Table3891011[[#This Row],[Spending Score (1-100)]]-$C$7)^2)</f>
        <v>1.6226881130082427</v>
      </c>
      <c r="P112">
        <f>MIN(Table3891011[[#This Row],[DIst1]:[DIst5]])</f>
        <v>0.30515219395784743</v>
      </c>
      <c r="Q112" t="str">
        <f>IF(MIN(Table3891011[[#This Row],[DIst1]:[DIst5]])=Table3891011[[#This Row],[DIst1]],"Cluster1",IF(MIN(Table3891011[[#This Row],[DIst1]:[DIst5]])=Table3891011[[#This Row],[DIst2]],"Cluster2",IF(MIN(Table3891011[[#This Row],[DIst1]:[DIst5]])=Table3891011[[#This Row],[DIst3]],"Cluster3",IF(MIN(Table3891011[[#This Row],[DIst1]:[DIst5]])=Table3891011[[#This Row],[DIst4]],"Cluster4","Cluster5"))))</f>
        <v>Cluster3</v>
      </c>
    </row>
    <row r="113" spans="7:17" x14ac:dyDescent="0.3">
      <c r="G113">
        <v>112</v>
      </c>
      <c r="H113">
        <v>9.3133407000000001E-2</v>
      </c>
      <c r="I113">
        <v>0.147521931</v>
      </c>
      <c r="K113">
        <f>SQRT((Table3891011[[#This Row],[Annual Income (k$)]]-$B$3)^2+(Table3891011[[#This Row],[Spending Score (1-100)]]-$C$3)^2)</f>
        <v>1.9291632547848077</v>
      </c>
      <c r="L113">
        <f>SQRT((Table3891011[[#This Row],[Annual Income (k$)]]-$B$4)^2+(Table3891011[[#This Row],[Spending Score (1-100)]]-$C$4)^2)</f>
        <v>1.7285234852064999</v>
      </c>
      <c r="M113">
        <f>SQRT((Table3891011[[#This Row],[Annual Income (k$)]]-$B$5)^2+(Table3891011[[#This Row],[Spending Score (1-100)]]-$C$5)^2)</f>
        <v>0.33468048640979514</v>
      </c>
      <c r="N113">
        <f>SQRT((Table3891011[[#This Row],[Annual Income (k$)]]-$B$6)^2+(Table3891011[[#This Row],[Spending Score (1-100)]]-$C$6)^2)</f>
        <v>1.326039604465223</v>
      </c>
      <c r="O113">
        <f>SQRT((Table3891011[[#This Row],[Annual Income (k$)]]-$B$7)^2+(Table3891011[[#This Row],[Spending Score (1-100)]]-$C$7)^2)</f>
        <v>1.6895194893962326</v>
      </c>
      <c r="P113">
        <f>MIN(Table3891011[[#This Row],[DIst1]:[DIst5]])</f>
        <v>0.33468048640979514</v>
      </c>
      <c r="Q113" t="str">
        <f>IF(MIN(Table3891011[[#This Row],[DIst1]:[DIst5]])=Table3891011[[#This Row],[DIst1]],"Cluster1",IF(MIN(Table3891011[[#This Row],[DIst1]:[DIst5]])=Table3891011[[#This Row],[DIst2]],"Cluster2",IF(MIN(Table3891011[[#This Row],[DIst1]:[DIst5]])=Table3891011[[#This Row],[DIst3]],"Cluster3",IF(MIN(Table3891011[[#This Row],[DIst1]:[DIst5]])=Table3891011[[#This Row],[DIst4]],"Cluster4","Cluster5"))))</f>
        <v>Cluster3</v>
      </c>
    </row>
    <row r="114" spans="7:17" x14ac:dyDescent="0.3">
      <c r="G114">
        <v>113</v>
      </c>
      <c r="H114">
        <v>0.13130283600000001</v>
      </c>
      <c r="I114">
        <v>-0.31833679799999998</v>
      </c>
      <c r="K114">
        <f>SQRT((Table3891011[[#This Row],[Annual Income (k$)]]-$B$3)^2+(Table3891011[[#This Row],[Spending Score (1-100)]]-$C$3)^2)</f>
        <v>1.6737979050621885</v>
      </c>
      <c r="L114">
        <f>SQRT((Table3891011[[#This Row],[Annual Income (k$)]]-$B$4)^2+(Table3891011[[#This Row],[Spending Score (1-100)]]-$C$4)^2)</f>
        <v>2.0438290680336189</v>
      </c>
      <c r="M114">
        <f>SQRT((Table3891011[[#This Row],[Annual Income (k$)]]-$B$5)^2+(Table3891011[[#This Row],[Spending Score (1-100)]]-$C$5)^2)</f>
        <v>0.45097962024425464</v>
      </c>
      <c r="N114">
        <f>SQRT((Table3891011[[#This Row],[Annual Income (k$)]]-$B$6)^2+(Table3891011[[#This Row],[Spending Score (1-100)]]-$C$6)^2)</f>
        <v>1.719030741706624</v>
      </c>
      <c r="O114">
        <f>SQRT((Table3891011[[#This Row],[Annual Income (k$)]]-$B$7)^2+(Table3891011[[#This Row],[Spending Score (1-100)]]-$C$7)^2)</f>
        <v>1.2823003717321242</v>
      </c>
      <c r="P114">
        <f>MIN(Table3891011[[#This Row],[DIst1]:[DIst5]])</f>
        <v>0.45097962024425464</v>
      </c>
      <c r="Q114" t="str">
        <f>IF(MIN(Table3891011[[#This Row],[DIst1]:[DIst5]])=Table3891011[[#This Row],[DIst1]],"Cluster1",IF(MIN(Table3891011[[#This Row],[DIst1]:[DIst5]])=Table3891011[[#This Row],[DIst2]],"Cluster2",IF(MIN(Table3891011[[#This Row],[DIst1]:[DIst5]])=Table3891011[[#This Row],[DIst3]],"Cluster3",IF(MIN(Table3891011[[#This Row],[DIst1]:[DIst5]])=Table3891011[[#This Row],[DIst4]],"Cluster4","Cluster5"))))</f>
        <v>Cluster3</v>
      </c>
    </row>
    <row r="115" spans="7:17" x14ac:dyDescent="0.3">
      <c r="G115">
        <v>114</v>
      </c>
      <c r="H115">
        <v>0.13130283600000001</v>
      </c>
      <c r="I115">
        <v>-0.16305055500000001</v>
      </c>
      <c r="K115">
        <f>SQRT((Table3891011[[#This Row],[Annual Income (k$)]]-$B$3)^2+(Table3891011[[#This Row],[Spending Score (1-100)]]-$C$3)^2)</f>
        <v>1.7595341951351109</v>
      </c>
      <c r="L115">
        <f>SQRT((Table3891011[[#This Row],[Annual Income (k$)]]-$B$4)^2+(Table3891011[[#This Row],[Spending Score (1-100)]]-$C$4)^2)</f>
        <v>1.9417036928778217</v>
      </c>
      <c r="M115">
        <f>SQRT((Table3891011[[#This Row],[Annual Income (k$)]]-$B$5)^2+(Table3891011[[#This Row],[Spending Score (1-100)]]-$C$5)^2)</f>
        <v>0.36422077512085005</v>
      </c>
      <c r="N115">
        <f>SQRT((Table3891011[[#This Row],[Annual Income (k$)]]-$B$6)^2+(Table3891011[[#This Row],[Spending Score (1-100)]]-$C$6)^2)</f>
        <v>1.5779563793495315</v>
      </c>
      <c r="O115">
        <f>SQRT((Table3891011[[#This Row],[Annual Income (k$)]]-$B$7)^2+(Table3891011[[#This Row],[Spending Score (1-100)]]-$C$7)^2)</f>
        <v>1.4065919268861047</v>
      </c>
      <c r="P115">
        <f>MIN(Table3891011[[#This Row],[DIst1]:[DIst5]])</f>
        <v>0.36422077512085005</v>
      </c>
      <c r="Q115" t="str">
        <f>IF(MIN(Table3891011[[#This Row],[DIst1]:[DIst5]])=Table3891011[[#This Row],[DIst1]],"Cluster1",IF(MIN(Table3891011[[#This Row],[DIst1]:[DIst5]])=Table3891011[[#This Row],[DIst2]],"Cluster2",IF(MIN(Table3891011[[#This Row],[DIst1]:[DIst5]])=Table3891011[[#This Row],[DIst3]],"Cluster3",IF(MIN(Table3891011[[#This Row],[DIst1]:[DIst5]])=Table3891011[[#This Row],[DIst4]],"Cluster4","Cluster5"))))</f>
        <v>Cluster3</v>
      </c>
    </row>
    <row r="116" spans="7:17" x14ac:dyDescent="0.3">
      <c r="G116">
        <v>115</v>
      </c>
      <c r="H116">
        <v>0.16947226600000001</v>
      </c>
      <c r="I116">
        <v>-8.5407434000000004E-2</v>
      </c>
      <c r="K116">
        <f>SQRT((Table3891011[[#This Row],[Annual Income (k$)]]-$B$3)^2+(Table3891011[[#This Row],[Spending Score (1-100)]]-$C$3)^2)</f>
        <v>1.8362557760911202</v>
      </c>
      <c r="L116">
        <f>SQRT((Table3891011[[#This Row],[Annual Income (k$)]]-$B$4)^2+(Table3891011[[#This Row],[Spending Score (1-100)]]-$C$4)^2)</f>
        <v>1.9237346577275174</v>
      </c>
      <c r="M116">
        <f>SQRT((Table3891011[[#This Row],[Annual Income (k$)]]-$B$5)^2+(Table3891011[[#This Row],[Spending Score (1-100)]]-$C$5)^2)</f>
        <v>0.37705435143055316</v>
      </c>
      <c r="N116">
        <f>SQRT((Table3891011[[#This Row],[Annual Income (k$)]]-$B$6)^2+(Table3891011[[#This Row],[Spending Score (1-100)]]-$C$6)^2)</f>
        <v>1.4914398497240546</v>
      </c>
      <c r="O116">
        <f>SQRT((Table3891011[[#This Row],[Annual Income (k$)]]-$B$7)^2+(Table3891011[[#This Row],[Spending Score (1-100)]]-$C$7)^2)</f>
        <v>1.4504220697782853</v>
      </c>
      <c r="P116">
        <f>MIN(Table3891011[[#This Row],[DIst1]:[DIst5]])</f>
        <v>0.37705435143055316</v>
      </c>
      <c r="Q116" t="str">
        <f>IF(MIN(Table3891011[[#This Row],[DIst1]:[DIst5]])=Table3891011[[#This Row],[DIst1]],"Cluster1",IF(MIN(Table3891011[[#This Row],[DIst1]:[DIst5]])=Table3891011[[#This Row],[DIst2]],"Cluster2",IF(MIN(Table3891011[[#This Row],[DIst1]:[DIst5]])=Table3891011[[#This Row],[DIst3]],"Cluster3",IF(MIN(Table3891011[[#This Row],[DIst1]:[DIst5]])=Table3891011[[#This Row],[DIst4]],"Cluster4","Cluster5"))))</f>
        <v>Cluster3</v>
      </c>
    </row>
    <row r="117" spans="7:17" x14ac:dyDescent="0.3">
      <c r="G117">
        <v>116</v>
      </c>
      <c r="H117">
        <v>0.16947226600000001</v>
      </c>
      <c r="I117">
        <v>-7.7643119999999998E-3</v>
      </c>
      <c r="K117">
        <f>SQRT((Table3891011[[#This Row],[Annual Income (k$)]]-$B$3)^2+(Table3891011[[#This Row],[Spending Score (1-100)]]-$C$3)^2)</f>
        <v>1.8839209448227929</v>
      </c>
      <c r="L117">
        <f>SQRT((Table3891011[[#This Row],[Annual Income (k$)]]-$B$4)^2+(Table3891011[[#This Row],[Spending Score (1-100)]]-$C$4)^2)</f>
        <v>1.8781334589336705</v>
      </c>
      <c r="M117">
        <f>SQRT((Table3891011[[#This Row],[Annual Income (k$)]]-$B$5)^2+(Table3891011[[#This Row],[Spending Score (1-100)]]-$C$5)^2)</f>
        <v>0.3700666602364811</v>
      </c>
      <c r="N117">
        <f>SQRT((Table3891011[[#This Row],[Annual Income (k$)]]-$B$6)^2+(Table3891011[[#This Row],[Spending Score (1-100)]]-$C$6)^2)</f>
        <v>1.4219616442375023</v>
      </c>
      <c r="O117">
        <f>SQRT((Table3891011[[#This Row],[Annual Income (k$)]]-$B$7)^2+(Table3891011[[#This Row],[Spending Score (1-100)]]-$C$7)^2)</f>
        <v>1.5168947742117904</v>
      </c>
      <c r="P117">
        <f>MIN(Table3891011[[#This Row],[DIst1]:[DIst5]])</f>
        <v>0.3700666602364811</v>
      </c>
      <c r="Q117" t="str">
        <f>IF(MIN(Table3891011[[#This Row],[DIst1]:[DIst5]])=Table3891011[[#This Row],[DIst1]],"Cluster1",IF(MIN(Table3891011[[#This Row],[DIst1]:[DIst5]])=Table3891011[[#This Row],[DIst2]],"Cluster2",IF(MIN(Table3891011[[#This Row],[DIst1]:[DIst5]])=Table3891011[[#This Row],[DIst3]],"Cluster3",IF(MIN(Table3891011[[#This Row],[DIst1]:[DIst5]])=Table3891011[[#This Row],[DIst4]],"Cluster4","Cluster5"))))</f>
        <v>Cluster3</v>
      </c>
    </row>
    <row r="118" spans="7:17" x14ac:dyDescent="0.3">
      <c r="G118">
        <v>117</v>
      </c>
      <c r="H118">
        <v>0.16947226600000001</v>
      </c>
      <c r="I118">
        <v>-0.27951523700000003</v>
      </c>
      <c r="K118">
        <f>SQRT((Table3891011[[#This Row],[Annual Income (k$)]]-$B$3)^2+(Table3891011[[#This Row],[Spending Score (1-100)]]-$C$3)^2)</f>
        <v>1.7266375204499647</v>
      </c>
      <c r="L118">
        <f>SQRT((Table3891011[[#This Row],[Annual Income (k$)]]-$B$4)^2+(Table3891011[[#This Row],[Spending Score (1-100)]]-$C$4)^2)</f>
        <v>2.0461985151325872</v>
      </c>
      <c r="M118">
        <f>SQRT((Table3891011[[#This Row],[Annual Income (k$)]]-$B$5)^2+(Table3891011[[#This Row],[Spending Score (1-100)]]-$C$5)^2)</f>
        <v>0.45603792177683494</v>
      </c>
      <c r="N118">
        <f>SQRT((Table3891011[[#This Row],[Annual Income (k$)]]-$B$6)^2+(Table3891011[[#This Row],[Spending Score (1-100)]]-$C$6)^2)</f>
        <v>1.6682885135076435</v>
      </c>
      <c r="O118">
        <f>SQRT((Table3891011[[#This Row],[Annual Income (k$)]]-$B$7)^2+(Table3891011[[#This Row],[Spending Score (1-100)]]-$C$7)^2)</f>
        <v>1.2897128446937063</v>
      </c>
      <c r="P118">
        <f>MIN(Table3891011[[#This Row],[DIst1]:[DIst5]])</f>
        <v>0.45603792177683494</v>
      </c>
      <c r="Q118" t="str">
        <f>IF(MIN(Table3891011[[#This Row],[DIst1]:[DIst5]])=Table3891011[[#This Row],[DIst1]],"Cluster1",IF(MIN(Table3891011[[#This Row],[DIst1]:[DIst5]])=Table3891011[[#This Row],[DIst2]],"Cluster2",IF(MIN(Table3891011[[#This Row],[DIst1]:[DIst5]])=Table3891011[[#This Row],[DIst3]],"Cluster3",IF(MIN(Table3891011[[#This Row],[DIst1]:[DIst5]])=Table3891011[[#This Row],[DIst4]],"Cluster4","Cluster5"))))</f>
        <v>Cluster3</v>
      </c>
    </row>
    <row r="119" spans="7:17" x14ac:dyDescent="0.3">
      <c r="G119">
        <v>118</v>
      </c>
      <c r="H119">
        <v>0.16947226600000001</v>
      </c>
      <c r="I119">
        <v>0.34162973400000002</v>
      </c>
      <c r="K119">
        <f>SQRT((Table3891011[[#This Row],[Annual Income (k$)]]-$B$3)^2+(Table3891011[[#This Row],[Spending Score (1-100)]]-$C$3)^2)</f>
        <v>2.1204516484521547</v>
      </c>
      <c r="L119">
        <f>SQRT((Table3891011[[#This Row],[Annual Income (k$)]]-$B$4)^2+(Table3891011[[#This Row],[Spending Score (1-100)]]-$C$4)^2)</f>
        <v>1.7018888604116964</v>
      </c>
      <c r="M119">
        <f>SQRT((Table3891011[[#This Row],[Annual Income (k$)]]-$B$5)^2+(Table3891011[[#This Row],[Spending Score (1-100)]]-$C$5)^2)</f>
        <v>0.51250429073970516</v>
      </c>
      <c r="N119">
        <f>SQRT((Table3891011[[#This Row],[Annual Income (k$)]]-$B$6)^2+(Table3891011[[#This Row],[Spending Score (1-100)]]-$C$6)^2)</f>
        <v>1.1226302084583815</v>
      </c>
      <c r="O119">
        <f>SQRT((Table3891011[[#This Row],[Annual Income (k$)]]-$B$7)^2+(Table3891011[[#This Row],[Spending Score (1-100)]]-$C$7)^2)</f>
        <v>1.8269589711374792</v>
      </c>
      <c r="P119">
        <f>MIN(Table3891011[[#This Row],[DIst1]:[DIst5]])</f>
        <v>0.51250429073970516</v>
      </c>
      <c r="Q119" t="str">
        <f>IF(MIN(Table3891011[[#This Row],[DIst1]:[DIst5]])=Table3891011[[#This Row],[DIst1]],"Cluster1",IF(MIN(Table3891011[[#This Row],[DIst1]:[DIst5]])=Table3891011[[#This Row],[DIst2]],"Cluster2",IF(MIN(Table3891011[[#This Row],[DIst1]:[DIst5]])=Table3891011[[#This Row],[DIst3]],"Cluster3",IF(MIN(Table3891011[[#This Row],[DIst1]:[DIst5]])=Table3891011[[#This Row],[DIst4]],"Cluster4","Cluster5"))))</f>
        <v>Cluster3</v>
      </c>
    </row>
    <row r="120" spans="7:17" x14ac:dyDescent="0.3">
      <c r="G120">
        <v>119</v>
      </c>
      <c r="H120">
        <v>0.24581112399999999</v>
      </c>
      <c r="I120">
        <v>-0.27951523700000003</v>
      </c>
      <c r="K120">
        <f>SQRT((Table3891011[[#This Row],[Annual Income (k$)]]-$B$3)^2+(Table3891011[[#This Row],[Spending Score (1-100)]]-$C$3)^2)</f>
        <v>1.791992202933167</v>
      </c>
      <c r="L120">
        <f>SQRT((Table3891011[[#This Row],[Annual Income (k$)]]-$B$4)^2+(Table3891011[[#This Row],[Spending Score (1-100)]]-$C$4)^2)</f>
        <v>2.1041878942244425</v>
      </c>
      <c r="M120">
        <f>SQRT((Table3891011[[#This Row],[Annual Income (k$)]]-$B$5)^2+(Table3891011[[#This Row],[Spending Score (1-100)]]-$C$5)^2)</f>
        <v>0.5198976411197952</v>
      </c>
      <c r="N120">
        <f>SQRT((Table3891011[[#This Row],[Annual Income (k$)]]-$B$6)^2+(Table3891011[[#This Row],[Spending Score (1-100)]]-$C$6)^2)</f>
        <v>1.6400520133720644</v>
      </c>
      <c r="O120">
        <f>SQRT((Table3891011[[#This Row],[Annual Income (k$)]]-$B$7)^2+(Table3891011[[#This Row],[Spending Score (1-100)]]-$C$7)^2)</f>
        <v>1.2458611445154442</v>
      </c>
      <c r="P120">
        <f>MIN(Table3891011[[#This Row],[DIst1]:[DIst5]])</f>
        <v>0.5198976411197952</v>
      </c>
      <c r="Q120" t="str">
        <f>IF(MIN(Table3891011[[#This Row],[DIst1]:[DIst5]])=Table3891011[[#This Row],[DIst1]],"Cluster1",IF(MIN(Table3891011[[#This Row],[DIst1]:[DIst5]])=Table3891011[[#This Row],[DIst2]],"Cluster2",IF(MIN(Table3891011[[#This Row],[DIst1]:[DIst5]])=Table3891011[[#This Row],[DIst3]],"Cluster3",IF(MIN(Table3891011[[#This Row],[DIst1]:[DIst5]])=Table3891011[[#This Row],[DIst4]],"Cluster4","Cluster5"))))</f>
        <v>Cluster3</v>
      </c>
    </row>
    <row r="121" spans="7:17" x14ac:dyDescent="0.3">
      <c r="G121">
        <v>120</v>
      </c>
      <c r="H121">
        <v>0.24581112399999999</v>
      </c>
      <c r="I121">
        <v>0.26398661299999998</v>
      </c>
      <c r="K121">
        <f>SQRT((Table3891011[[#This Row],[Annual Income (k$)]]-$B$3)^2+(Table3891011[[#This Row],[Spending Score (1-100)]]-$C$3)^2)</f>
        <v>2.1200696178387117</v>
      </c>
      <c r="L121">
        <f>SQRT((Table3891011[[#This Row],[Annual Income (k$)]]-$B$4)^2+(Table3891011[[#This Row],[Spending Score (1-100)]]-$C$4)^2)</f>
        <v>1.8044992871010241</v>
      </c>
      <c r="M121">
        <f>SQRT((Table3891011[[#This Row],[Annual Income (k$)]]-$B$5)^2+(Table3891011[[#This Row],[Spending Score (1-100)]]-$C$5)^2)</f>
        <v>0.52530770178889974</v>
      </c>
      <c r="N121">
        <f>SQRT((Table3891011[[#This Row],[Annual Income (k$)]]-$B$6)^2+(Table3891011[[#This Row],[Spending Score (1-100)]]-$C$6)^2)</f>
        <v>1.1467538723739417</v>
      </c>
      <c r="O121">
        <f>SQRT((Table3891011[[#This Row],[Annual Income (k$)]]-$B$7)^2+(Table3891011[[#This Row],[Spending Score (1-100)]]-$C$7)^2)</f>
        <v>1.7248443960010589</v>
      </c>
      <c r="P121">
        <f>MIN(Table3891011[[#This Row],[DIst1]:[DIst5]])</f>
        <v>0.52530770178889974</v>
      </c>
      <c r="Q121" t="str">
        <f>IF(MIN(Table3891011[[#This Row],[DIst1]:[DIst5]])=Table3891011[[#This Row],[DIst1]],"Cluster1",IF(MIN(Table3891011[[#This Row],[DIst1]:[DIst5]])=Table3891011[[#This Row],[DIst2]],"Cluster2",IF(MIN(Table3891011[[#This Row],[DIst1]:[DIst5]])=Table3891011[[#This Row],[DIst3]],"Cluster3",IF(MIN(Table3891011[[#This Row],[DIst1]:[DIst5]])=Table3891011[[#This Row],[DIst4]],"Cluster4","Cluster5"))))</f>
        <v>Cluster3</v>
      </c>
    </row>
    <row r="122" spans="7:17" x14ac:dyDescent="0.3">
      <c r="G122">
        <v>121</v>
      </c>
      <c r="H122">
        <v>0.24581112399999999</v>
      </c>
      <c r="I122">
        <v>0.225165052</v>
      </c>
      <c r="K122">
        <f>SQRT((Table3891011[[#This Row],[Annual Income (k$)]]-$B$3)^2+(Table3891011[[#This Row],[Spending Score (1-100)]]-$C$3)^2)</f>
        <v>2.0936635486877817</v>
      </c>
      <c r="L122">
        <f>SQRT((Table3891011[[#This Row],[Annual Income (k$)]]-$B$4)^2+(Table3891011[[#This Row],[Spending Score (1-100)]]-$C$4)^2)</f>
        <v>1.8221678970978958</v>
      </c>
      <c r="M122">
        <f>SQRT((Table3891011[[#This Row],[Annual Income (k$)]]-$B$5)^2+(Table3891011[[#This Row],[Spending Score (1-100)]]-$C$5)^2)</f>
        <v>0.50591679473401263</v>
      </c>
      <c r="N122">
        <f>SQRT((Table3891011[[#This Row],[Annual Income (k$)]]-$B$6)^2+(Table3891011[[#This Row],[Spending Score (1-100)]]-$C$6)^2)</f>
        <v>1.1805281418983244</v>
      </c>
      <c r="O122">
        <f>SQRT((Table3891011[[#This Row],[Annual Income (k$)]]-$B$7)^2+(Table3891011[[#This Row],[Spending Score (1-100)]]-$C$7)^2)</f>
        <v>1.6893367630016329</v>
      </c>
      <c r="P122">
        <f>MIN(Table3891011[[#This Row],[DIst1]:[DIst5]])</f>
        <v>0.50591679473401263</v>
      </c>
      <c r="Q122" t="str">
        <f>IF(MIN(Table3891011[[#This Row],[DIst1]:[DIst5]])=Table3891011[[#This Row],[DIst1]],"Cluster1",IF(MIN(Table3891011[[#This Row],[DIst1]:[DIst5]])=Table3891011[[#This Row],[DIst2]],"Cluster2",IF(MIN(Table3891011[[#This Row],[DIst1]:[DIst5]])=Table3891011[[#This Row],[DIst3]],"Cluster3",IF(MIN(Table3891011[[#This Row],[DIst1]:[DIst5]])=Table3891011[[#This Row],[DIst4]],"Cluster4","Cluster5"))))</f>
        <v>Cluster3</v>
      </c>
    </row>
    <row r="123" spans="7:17" x14ac:dyDescent="0.3">
      <c r="G123">
        <v>122</v>
      </c>
      <c r="H123">
        <v>0.24581112399999999</v>
      </c>
      <c r="I123">
        <v>-0.39597991900000001</v>
      </c>
      <c r="J123">
        <v>5</v>
      </c>
      <c r="K123">
        <f>SQRT((Table3891011[[#This Row],[Annual Income (k$)]]-$B$3)^2+(Table3891011[[#This Row],[Spending Score (1-100)]]-$C$3)^2)</f>
        <v>1.7358202360131898</v>
      </c>
      <c r="L123">
        <f>SQRT((Table3891011[[#This Row],[Annual Income (k$)]]-$B$4)^2+(Table3891011[[#This Row],[Spending Score (1-100)]]-$C$4)^2)</f>
        <v>2.1807066328138633</v>
      </c>
      <c r="M123">
        <f>SQRT((Table3891011[[#This Row],[Annual Income (k$)]]-$B$5)^2+(Table3891011[[#This Row],[Spending Score (1-100)]]-$C$5)^2)</f>
        <v>0.58817059116611048</v>
      </c>
      <c r="N123">
        <f>SQRT((Table3891011[[#This Row],[Annual Income (k$)]]-$B$6)^2+(Table3891011[[#This Row],[Spending Score (1-100)]]-$C$6)^2)</f>
        <v>1.7496335548391189</v>
      </c>
      <c r="O123">
        <f>SQRT((Table3891011[[#This Row],[Annual Income (k$)]]-$B$7)^2+(Table3891011[[#This Row],[Spending Score (1-100)]]-$C$7)^2)</f>
        <v>1.1507048889371592</v>
      </c>
      <c r="P123">
        <f>MIN(Table3891011[[#This Row],[DIst1]:[DIst5]])</f>
        <v>0.58817059116611048</v>
      </c>
      <c r="Q123" t="str">
        <f>IF(MIN(Table3891011[[#This Row],[DIst1]:[DIst5]])=Table3891011[[#This Row],[DIst1]],"Cluster1",IF(MIN(Table3891011[[#This Row],[DIst1]:[DIst5]])=Table3891011[[#This Row],[DIst2]],"Cluster2",IF(MIN(Table3891011[[#This Row],[DIst1]:[DIst5]])=Table3891011[[#This Row],[DIst3]],"Cluster3",IF(MIN(Table3891011[[#This Row],[DIst1]:[DIst5]])=Table3891011[[#This Row],[DIst4]],"Cluster4","Cluster5"))))</f>
        <v>Cluster3</v>
      </c>
    </row>
    <row r="124" spans="7:17" x14ac:dyDescent="0.3">
      <c r="G124">
        <v>123</v>
      </c>
      <c r="H124">
        <v>0.322149982</v>
      </c>
      <c r="I124">
        <v>0.30280817399999999</v>
      </c>
      <c r="K124">
        <f>SQRT((Table3891011[[#This Row],[Annual Income (k$)]]-$B$3)^2+(Table3891011[[#This Row],[Spending Score (1-100)]]-$C$3)^2)</f>
        <v>2.2024058917210856</v>
      </c>
      <c r="L124">
        <f>SQRT((Table3891011[[#This Row],[Annual Income (k$)]]-$B$4)^2+(Table3891011[[#This Row],[Spending Score (1-100)]]-$C$4)^2)</f>
        <v>1.8567410453884983</v>
      </c>
      <c r="M124">
        <f>SQRT((Table3891011[[#This Row],[Annual Income (k$)]]-$B$5)^2+(Table3891011[[#This Row],[Spending Score (1-100)]]-$C$5)^2)</f>
        <v>0.61068568080917762</v>
      </c>
      <c r="N124">
        <f>SQRT((Table3891011[[#This Row],[Annual Income (k$)]]-$B$6)^2+(Table3891011[[#This Row],[Spending Score (1-100)]]-$C$6)^2)</f>
        <v>1.0759626878930384</v>
      </c>
      <c r="O124">
        <f>SQRT((Table3891011[[#This Row],[Annual Income (k$)]]-$B$7)^2+(Table3891011[[#This Row],[Spending Score (1-100)]]-$C$7)^2)</f>
        <v>1.7319924714985113</v>
      </c>
      <c r="P124">
        <f>MIN(Table3891011[[#This Row],[DIst1]:[DIst5]])</f>
        <v>0.61068568080917762</v>
      </c>
      <c r="Q124" t="str">
        <f>IF(MIN(Table3891011[[#This Row],[DIst1]:[DIst5]])=Table3891011[[#This Row],[DIst1]],"Cluster1",IF(MIN(Table3891011[[#This Row],[DIst1]:[DIst5]])=Table3891011[[#This Row],[DIst2]],"Cluster2",IF(MIN(Table3891011[[#This Row],[DIst1]:[DIst5]])=Table3891011[[#This Row],[DIst3]],"Cluster3",IF(MIN(Table3891011[[#This Row],[DIst1]:[DIst5]])=Table3891011[[#This Row],[DIst4]],"Cluster4","Cluster5"))))</f>
        <v>Cluster3</v>
      </c>
    </row>
    <row r="125" spans="7:17" x14ac:dyDescent="0.3">
      <c r="G125">
        <v>124</v>
      </c>
      <c r="H125">
        <v>0.322149982</v>
      </c>
      <c r="I125">
        <v>1.5839196769999999</v>
      </c>
      <c r="K125">
        <f>SQRT((Table3891011[[#This Row],[Annual Income (k$)]]-$B$3)^2+(Table3891011[[#This Row],[Spending Score (1-100)]]-$C$3)^2)</f>
        <v>3.2113690041682164</v>
      </c>
      <c r="L125">
        <f>SQRT((Table3891011[[#This Row],[Annual Income (k$)]]-$B$4)^2+(Table3891011[[#This Row],[Spending Score (1-100)]]-$C$4)^2)</f>
        <v>1.7673026645596333</v>
      </c>
      <c r="M125">
        <f>SQRT((Table3891011[[#This Row],[Annual Income (k$)]]-$B$5)^2+(Table3891011[[#This Row],[Spending Score (1-100)]]-$C$5)^2)</f>
        <v>1.6802584354307959</v>
      </c>
      <c r="N125">
        <f>SQRT((Table3891011[[#This Row],[Annual Income (k$)]]-$B$6)^2+(Table3891011[[#This Row],[Spending Score (1-100)]]-$C$6)^2)</f>
        <v>0.59520786611258492</v>
      </c>
      <c r="O125">
        <f>SQRT((Table3891011[[#This Row],[Annual Income (k$)]]-$B$7)^2+(Table3891011[[#This Row],[Spending Score (1-100)]]-$C$7)^2)</f>
        <v>2.9649320465549529</v>
      </c>
      <c r="P125">
        <f>MIN(Table3891011[[#This Row],[DIst1]:[DIst5]])</f>
        <v>0.59520786611258492</v>
      </c>
      <c r="Q125" t="str">
        <f>IF(MIN(Table3891011[[#This Row],[DIst1]:[DIst5]])=Table3891011[[#This Row],[DIst1]],"Cluster1",IF(MIN(Table3891011[[#This Row],[DIst1]:[DIst5]])=Table3891011[[#This Row],[DIst2]],"Cluster2",IF(MIN(Table3891011[[#This Row],[DIst1]:[DIst5]])=Table3891011[[#This Row],[DIst3]],"Cluster3",IF(MIN(Table3891011[[#This Row],[DIst1]:[DIst5]])=Table3891011[[#This Row],[DIst4]],"Cluster4","Cluster5"))))</f>
        <v>Cluster4</v>
      </c>
    </row>
    <row r="126" spans="7:17" x14ac:dyDescent="0.3">
      <c r="G126">
        <v>125</v>
      </c>
      <c r="H126">
        <v>0.36031941099999998</v>
      </c>
      <c r="I126">
        <v>-0.82301708699999998</v>
      </c>
      <c r="K126">
        <f>SQRT((Table3891011[[#This Row],[Annual Income (k$)]]-$B$3)^2+(Table3891011[[#This Row],[Spending Score (1-100)]]-$C$3)^2)</f>
        <v>1.698633986574176</v>
      </c>
      <c r="L126">
        <f>SQRT((Table3891011[[#This Row],[Annual Income (k$)]]-$B$4)^2+(Table3891011[[#This Row],[Spending Score (1-100)]]-$C$4)^2)</f>
        <v>2.5637190386463478</v>
      </c>
      <c r="M126">
        <f>SQRT((Table3891011[[#This Row],[Annual Income (k$)]]-$B$5)^2+(Table3891011[[#This Row],[Spending Score (1-100)]]-$C$5)^2)</f>
        <v>0.98527432281565308</v>
      </c>
      <c r="N126">
        <f>SQRT((Table3891011[[#This Row],[Annual Income (k$)]]-$B$6)^2+(Table3891011[[#This Row],[Spending Score (1-100)]]-$C$6)^2)</f>
        <v>2.1300269797077358</v>
      </c>
      <c r="O126">
        <f>SQRT((Table3891011[[#This Row],[Annual Income (k$)]]-$B$7)^2+(Table3891011[[#This Row],[Spending Score (1-100)]]-$C$7)^2)</f>
        <v>0.75836010472475701</v>
      </c>
      <c r="P126">
        <f>MIN(Table3891011[[#This Row],[DIst1]:[DIst5]])</f>
        <v>0.75836010472475701</v>
      </c>
      <c r="Q126" t="str">
        <f>IF(MIN(Table3891011[[#This Row],[DIst1]:[DIst5]])=Table3891011[[#This Row],[DIst1]],"Cluster1",IF(MIN(Table3891011[[#This Row],[DIst1]:[DIst5]])=Table3891011[[#This Row],[DIst2]],"Cluster2",IF(MIN(Table3891011[[#This Row],[DIst1]:[DIst5]])=Table3891011[[#This Row],[DIst3]],"Cluster3",IF(MIN(Table3891011[[#This Row],[DIst1]:[DIst5]])=Table3891011[[#This Row],[DIst4]],"Cluster4","Cluster5"))))</f>
        <v>Cluster5</v>
      </c>
    </row>
    <row r="127" spans="7:17" x14ac:dyDescent="0.3">
      <c r="G127">
        <v>126</v>
      </c>
      <c r="H127">
        <v>0.36031941099999998</v>
      </c>
      <c r="I127">
        <v>1.040417827</v>
      </c>
      <c r="K127">
        <f>SQRT((Table3891011[[#This Row],[Annual Income (k$)]]-$B$3)^2+(Table3891011[[#This Row],[Spending Score (1-100)]]-$C$3)^2)</f>
        <v>2.7784595424169205</v>
      </c>
      <c r="L127">
        <f>SQRT((Table3891011[[#This Row],[Annual Income (k$)]]-$B$4)^2+(Table3891011[[#This Row],[Spending Score (1-100)]]-$C$4)^2)</f>
        <v>1.7293100079216797</v>
      </c>
      <c r="M127">
        <f>SQRT((Table3891011[[#This Row],[Annual Income (k$)]]-$B$5)^2+(Table3891011[[#This Row],[Spending Score (1-100)]]-$C$5)^2)</f>
        <v>1.1933991301916556</v>
      </c>
      <c r="N127">
        <f>SQRT((Table3891011[[#This Row],[Annual Income (k$)]]-$B$6)^2+(Table3891011[[#This Row],[Spending Score (1-100)]]-$C$6)^2)</f>
        <v>0.50765815331431807</v>
      </c>
      <c r="O127">
        <f>SQRT((Table3891011[[#This Row],[Annual Income (k$)]]-$B$7)^2+(Table3891011[[#This Row],[Spending Score (1-100)]]-$C$7)^2)</f>
        <v>2.4264656270714582</v>
      </c>
      <c r="P127">
        <f>MIN(Table3891011[[#This Row],[DIst1]:[DIst5]])</f>
        <v>0.50765815331431807</v>
      </c>
      <c r="Q127" t="str">
        <f>IF(MIN(Table3891011[[#This Row],[DIst1]:[DIst5]])=Table3891011[[#This Row],[DIst1]],"Cluster1",IF(MIN(Table3891011[[#This Row],[DIst1]:[DIst5]])=Table3891011[[#This Row],[DIst2]],"Cluster2",IF(MIN(Table3891011[[#This Row],[DIst1]:[DIst5]])=Table3891011[[#This Row],[DIst3]],"Cluster3",IF(MIN(Table3891011[[#This Row],[DIst1]:[DIst5]])=Table3891011[[#This Row],[DIst4]],"Cluster4","Cluster5"))))</f>
        <v>Cluster4</v>
      </c>
    </row>
    <row r="128" spans="7:17" x14ac:dyDescent="0.3">
      <c r="G128">
        <v>127</v>
      </c>
      <c r="H128">
        <v>0.39848884099999998</v>
      </c>
      <c r="I128">
        <v>-0.59008772300000001</v>
      </c>
      <c r="K128">
        <f>SQRT((Table3891011[[#This Row],[Annual Income (k$)]]-$B$3)^2+(Table3891011[[#This Row],[Spending Score (1-100)]]-$C$3)^2)</f>
        <v>1.7994350267121901</v>
      </c>
      <c r="L128">
        <f>SQRT((Table3891011[[#This Row],[Annual Income (k$)]]-$B$4)^2+(Table3891011[[#This Row],[Spending Score (1-100)]]-$C$4)^2)</f>
        <v>2.4245713497228714</v>
      </c>
      <c r="M128">
        <f>SQRT((Table3891011[[#This Row],[Annual Income (k$)]]-$B$5)^2+(Table3891011[[#This Row],[Spending Score (1-100)]]-$C$5)^2)</f>
        <v>0.83182089660773662</v>
      </c>
      <c r="N128">
        <f>SQRT((Table3891011[[#This Row],[Annual Income (k$)]]-$B$6)^2+(Table3891011[[#This Row],[Spending Score (1-100)]]-$C$6)^2)</f>
        <v>1.8943901962034471</v>
      </c>
      <c r="O128">
        <f>SQRT((Table3891011[[#This Row],[Annual Income (k$)]]-$B$7)^2+(Table3891011[[#This Row],[Spending Score (1-100)]]-$C$7)^2)</f>
        <v>0.90383246919443938</v>
      </c>
      <c r="P128">
        <f>MIN(Table3891011[[#This Row],[DIst1]:[DIst5]])</f>
        <v>0.83182089660773662</v>
      </c>
      <c r="Q128" t="str">
        <f>IF(MIN(Table3891011[[#This Row],[DIst1]:[DIst5]])=Table3891011[[#This Row],[DIst1]],"Cluster1",IF(MIN(Table3891011[[#This Row],[DIst1]:[DIst5]])=Table3891011[[#This Row],[DIst2]],"Cluster2",IF(MIN(Table3891011[[#This Row],[DIst1]:[DIst5]])=Table3891011[[#This Row],[DIst3]],"Cluster3",IF(MIN(Table3891011[[#This Row],[DIst1]:[DIst5]])=Table3891011[[#This Row],[DIst4]],"Cluster4","Cluster5"))))</f>
        <v>Cluster3</v>
      </c>
    </row>
    <row r="129" spans="7:17" x14ac:dyDescent="0.3">
      <c r="G129">
        <v>128</v>
      </c>
      <c r="H129">
        <v>0.39848884099999998</v>
      </c>
      <c r="I129">
        <v>1.7392059200000001</v>
      </c>
      <c r="K129">
        <f>SQRT((Table3891011[[#This Row],[Annual Income (k$)]]-$B$3)^2+(Table3891011[[#This Row],[Spending Score (1-100)]]-$C$3)^2)</f>
        <v>3.3839784244209623</v>
      </c>
      <c r="L129">
        <f>SQRT((Table3891011[[#This Row],[Annual Income (k$)]]-$B$4)^2+(Table3891011[[#This Row],[Spending Score (1-100)]]-$C$4)^2)</f>
        <v>1.8897386119708333</v>
      </c>
      <c r="M129">
        <f>SQRT((Table3891011[[#This Row],[Annual Income (k$)]]-$B$5)^2+(Table3891011[[#This Row],[Spending Score (1-100)]]-$C$5)^2)</f>
        <v>1.8517463500018401</v>
      </c>
      <c r="N129">
        <f>SQRT((Table3891011[[#This Row],[Annual Income (k$)]]-$B$6)^2+(Table3891011[[#This Row],[Spending Score (1-100)]]-$C$6)^2)</f>
        <v>0.64018364311757381</v>
      </c>
      <c r="O129">
        <f>SQRT((Table3891011[[#This Row],[Annual Income (k$)]]-$B$7)^2+(Table3891011[[#This Row],[Spending Score (1-100)]]-$C$7)^2)</f>
        <v>3.102891944961871</v>
      </c>
      <c r="P129">
        <f>MIN(Table3891011[[#This Row],[DIst1]:[DIst5]])</f>
        <v>0.64018364311757381</v>
      </c>
      <c r="Q129" t="str">
        <f>IF(MIN(Table3891011[[#This Row],[DIst1]:[DIst5]])=Table3891011[[#This Row],[DIst1]],"Cluster1",IF(MIN(Table3891011[[#This Row],[DIst1]:[DIst5]])=Table3891011[[#This Row],[DIst2]],"Cluster2",IF(MIN(Table3891011[[#This Row],[DIst1]:[DIst5]])=Table3891011[[#This Row],[DIst3]],"Cluster3",IF(MIN(Table3891011[[#This Row],[DIst1]:[DIst5]])=Table3891011[[#This Row],[DIst4]],"Cluster4","Cluster5"))))</f>
        <v>Cluster4</v>
      </c>
    </row>
    <row r="130" spans="7:17" x14ac:dyDescent="0.3">
      <c r="G130">
        <v>129</v>
      </c>
      <c r="H130">
        <v>0.39848884099999998</v>
      </c>
      <c r="I130">
        <v>-1.5218051800000001</v>
      </c>
      <c r="K130">
        <f>SQRT((Table3891011[[#This Row],[Annual Income (k$)]]-$B$3)^2+(Table3891011[[#This Row],[Spending Score (1-100)]]-$C$3)^2)</f>
        <v>1.7294420952346288</v>
      </c>
      <c r="L130">
        <f>SQRT((Table3891011[[#This Row],[Annual Income (k$)]]-$B$4)^2+(Table3891011[[#This Row],[Spending Score (1-100)]]-$C$4)^2)</f>
        <v>3.1368552536527803</v>
      </c>
      <c r="M130">
        <f>SQRT((Table3891011[[#This Row],[Annual Income (k$)]]-$B$5)^2+(Table3891011[[#This Row],[Spending Score (1-100)]]-$C$5)^2)</f>
        <v>1.6234073910526423</v>
      </c>
      <c r="N130">
        <f>SQRT((Table3891011[[#This Row],[Annual Income (k$)]]-$B$6)^2+(Table3891011[[#This Row],[Spending Score (1-100)]]-$C$6)^2)</f>
        <v>2.8104460201117796</v>
      </c>
      <c r="O130">
        <f>SQRT((Table3891011[[#This Row],[Annual Income (k$)]]-$B$7)^2+(Table3891011[[#This Row],[Spending Score (1-100)]]-$C$7)^2)</f>
        <v>0.57519039158505847</v>
      </c>
      <c r="P130">
        <f>MIN(Table3891011[[#This Row],[DIst1]:[DIst5]])</f>
        <v>0.57519039158505847</v>
      </c>
      <c r="Q130" t="str">
        <f>IF(MIN(Table3891011[[#This Row],[DIst1]:[DIst5]])=Table3891011[[#This Row],[DIst1]],"Cluster1",IF(MIN(Table3891011[[#This Row],[DIst1]:[DIst5]])=Table3891011[[#This Row],[DIst2]],"Cluster2",IF(MIN(Table3891011[[#This Row],[DIst1]:[DIst5]])=Table3891011[[#This Row],[DIst3]],"Cluster3",IF(MIN(Table3891011[[#This Row],[DIst1]:[DIst5]])=Table3891011[[#This Row],[DIst4]],"Cluster4","Cluster5"))))</f>
        <v>Cluster5</v>
      </c>
    </row>
    <row r="131" spans="7:17" x14ac:dyDescent="0.3">
      <c r="G131">
        <v>130</v>
      </c>
      <c r="H131">
        <v>0.39848884099999998</v>
      </c>
      <c r="I131">
        <v>0.96277470600000004</v>
      </c>
      <c r="K131">
        <f>SQRT((Table3891011[[#This Row],[Annual Income (k$)]]-$B$3)^2+(Table3891011[[#This Row],[Spending Score (1-100)]]-$C$3)^2)</f>
        <v>2.7400434175396806</v>
      </c>
      <c r="L131">
        <f>SQRT((Table3891011[[#This Row],[Annual Income (k$)]]-$B$4)^2+(Table3891011[[#This Row],[Spending Score (1-100)]]-$C$4)^2)</f>
        <v>1.7704705296693397</v>
      </c>
      <c r="M131">
        <f>SQRT((Table3891011[[#This Row],[Annual Income (k$)]]-$B$5)^2+(Table3891011[[#This Row],[Spending Score (1-100)]]-$C$5)^2)</f>
        <v>1.1449574245255072</v>
      </c>
      <c r="N131">
        <f>SQRT((Table3891011[[#This Row],[Annual Income (k$)]]-$B$6)^2+(Table3891011[[#This Row],[Spending Score (1-100)]]-$C$6)^2)</f>
        <v>0.51358602822610522</v>
      </c>
      <c r="O131">
        <f>SQRT((Table3891011[[#This Row],[Annual Income (k$)]]-$B$7)^2+(Table3891011[[#This Row],[Spending Score (1-100)]]-$C$7)^2)</f>
        <v>2.342058738062232</v>
      </c>
      <c r="P131">
        <f>MIN(Table3891011[[#This Row],[DIst1]:[DIst5]])</f>
        <v>0.51358602822610522</v>
      </c>
      <c r="Q131" t="str">
        <f>IF(MIN(Table3891011[[#This Row],[DIst1]:[DIst5]])=Table3891011[[#This Row],[DIst1]],"Cluster1",IF(MIN(Table3891011[[#This Row],[DIst1]:[DIst5]])=Table3891011[[#This Row],[DIst2]],"Cluster2",IF(MIN(Table3891011[[#This Row],[DIst1]:[DIst5]])=Table3891011[[#This Row],[DIst3]],"Cluster3",IF(MIN(Table3891011[[#This Row],[DIst1]:[DIst5]])=Table3891011[[#This Row],[DIst4]],"Cluster4","Cluster5"))))</f>
        <v>Cluster4</v>
      </c>
    </row>
    <row r="132" spans="7:17" x14ac:dyDescent="0.3">
      <c r="G132">
        <v>131</v>
      </c>
      <c r="H132">
        <v>0.39848884099999998</v>
      </c>
      <c r="I132">
        <v>-1.599448301</v>
      </c>
      <c r="K132">
        <f>SQRT((Table3891011[[#This Row],[Annual Income (k$)]]-$B$3)^2+(Table3891011[[#This Row],[Spending Score (1-100)]]-$C$3)^2)</f>
        <v>1.7460689644134491</v>
      </c>
      <c r="L132">
        <f>SQRT((Table3891011[[#This Row],[Annual Income (k$)]]-$B$4)^2+(Table3891011[[#This Row],[Spending Score (1-100)]]-$C$4)^2)</f>
        <v>3.2013029129497408</v>
      </c>
      <c r="M132">
        <f>SQRT((Table3891011[[#This Row],[Annual Income (k$)]]-$B$5)^2+(Table3891011[[#This Row],[Spending Score (1-100)]]-$C$5)^2)</f>
        <v>1.6958130571262078</v>
      </c>
      <c r="N132">
        <f>SQRT((Table3891011[[#This Row],[Annual Income (k$)]]-$B$6)^2+(Table3891011[[#This Row],[Spending Score (1-100)]]-$C$6)^2)</f>
        <v>2.8872364734406313</v>
      </c>
      <c r="O132">
        <f>SQRT((Table3891011[[#This Row],[Annual Income (k$)]]-$B$7)^2+(Table3891011[[#This Row],[Spending Score (1-100)]]-$C$7)^2)</f>
        <v>0.60721341399014428</v>
      </c>
      <c r="P132">
        <f>MIN(Table3891011[[#This Row],[DIst1]:[DIst5]])</f>
        <v>0.60721341399014428</v>
      </c>
      <c r="Q132" t="str">
        <f>IF(MIN(Table3891011[[#This Row],[DIst1]:[DIst5]])=Table3891011[[#This Row],[DIst1]],"Cluster1",IF(MIN(Table3891011[[#This Row],[DIst1]:[DIst5]])=Table3891011[[#This Row],[DIst2]],"Cluster2",IF(MIN(Table3891011[[#This Row],[DIst1]:[DIst5]])=Table3891011[[#This Row],[DIst3]],"Cluster3",IF(MIN(Table3891011[[#This Row],[DIst1]:[DIst5]])=Table3891011[[#This Row],[DIst4]],"Cluster4","Cluster5"))))</f>
        <v>Cluster5</v>
      </c>
    </row>
    <row r="133" spans="7:17" x14ac:dyDescent="0.3">
      <c r="G133">
        <v>132</v>
      </c>
      <c r="H133">
        <v>0.39848884099999998</v>
      </c>
      <c r="I133">
        <v>0.96277470600000004</v>
      </c>
      <c r="K133">
        <f>SQRT((Table3891011[[#This Row],[Annual Income (k$)]]-$B$3)^2+(Table3891011[[#This Row],[Spending Score (1-100)]]-$C$3)^2)</f>
        <v>2.7400434175396806</v>
      </c>
      <c r="L133">
        <f>SQRT((Table3891011[[#This Row],[Annual Income (k$)]]-$B$4)^2+(Table3891011[[#This Row],[Spending Score (1-100)]]-$C$4)^2)</f>
        <v>1.7704705296693397</v>
      </c>
      <c r="M133">
        <f>SQRT((Table3891011[[#This Row],[Annual Income (k$)]]-$B$5)^2+(Table3891011[[#This Row],[Spending Score (1-100)]]-$C$5)^2)</f>
        <v>1.1449574245255072</v>
      </c>
      <c r="N133">
        <f>SQRT((Table3891011[[#This Row],[Annual Income (k$)]]-$B$6)^2+(Table3891011[[#This Row],[Spending Score (1-100)]]-$C$6)^2)</f>
        <v>0.51358602822610522</v>
      </c>
      <c r="O133">
        <f>SQRT((Table3891011[[#This Row],[Annual Income (k$)]]-$B$7)^2+(Table3891011[[#This Row],[Spending Score (1-100)]]-$C$7)^2)</f>
        <v>2.342058738062232</v>
      </c>
      <c r="P133">
        <f>MIN(Table3891011[[#This Row],[DIst1]:[DIst5]])</f>
        <v>0.51358602822610522</v>
      </c>
      <c r="Q133" t="str">
        <f>IF(MIN(Table3891011[[#This Row],[DIst1]:[DIst5]])=Table3891011[[#This Row],[DIst1]],"Cluster1",IF(MIN(Table3891011[[#This Row],[DIst1]:[DIst5]])=Table3891011[[#This Row],[DIst2]],"Cluster2",IF(MIN(Table3891011[[#This Row],[DIst1]:[DIst5]])=Table3891011[[#This Row],[DIst3]],"Cluster3",IF(MIN(Table3891011[[#This Row],[DIst1]:[DIst5]])=Table3891011[[#This Row],[DIst4]],"Cluster4","Cluster5"))))</f>
        <v>Cluster4</v>
      </c>
    </row>
    <row r="134" spans="7:17" x14ac:dyDescent="0.3">
      <c r="G134">
        <v>133</v>
      </c>
      <c r="H134">
        <v>0.43665827000000002</v>
      </c>
      <c r="I134">
        <v>-0.62890928400000001</v>
      </c>
      <c r="K134">
        <f>SQRT((Table3891011[[#This Row],[Annual Income (k$)]]-$B$3)^2+(Table3891011[[#This Row],[Spending Score (1-100)]]-$C$3)^2)</f>
        <v>1.8231886096915941</v>
      </c>
      <c r="L134">
        <f>SQRT((Table3891011[[#This Row],[Annual Income (k$)]]-$B$4)^2+(Table3891011[[#This Row],[Spending Score (1-100)]]-$C$4)^2)</f>
        <v>2.4789720691757493</v>
      </c>
      <c r="M134">
        <f>SQRT((Table3891011[[#This Row],[Annual Income (k$)]]-$B$5)^2+(Table3891011[[#This Row],[Spending Score (1-100)]]-$C$5)^2)</f>
        <v>0.8862449252862884</v>
      </c>
      <c r="N134">
        <f>SQRT((Table3891011[[#This Row],[Annual Income (k$)]]-$B$6)^2+(Table3891011[[#This Row],[Spending Score (1-100)]]-$C$6)^2)</f>
        <v>1.9243044049652405</v>
      </c>
      <c r="O134">
        <f>SQRT((Table3891011[[#This Row],[Annual Income (k$)]]-$B$7)^2+(Table3891011[[#This Row],[Spending Score (1-100)]]-$C$7)^2)</f>
        <v>0.84995763539184599</v>
      </c>
      <c r="P134">
        <f>MIN(Table3891011[[#This Row],[DIst1]:[DIst5]])</f>
        <v>0.84995763539184599</v>
      </c>
      <c r="Q134" t="str">
        <f>IF(MIN(Table3891011[[#This Row],[DIst1]:[DIst5]])=Table3891011[[#This Row],[DIst1]],"Cluster1",IF(MIN(Table3891011[[#This Row],[DIst1]:[DIst5]])=Table3891011[[#This Row],[DIst2]],"Cluster2",IF(MIN(Table3891011[[#This Row],[DIst1]:[DIst5]])=Table3891011[[#This Row],[DIst3]],"Cluster3",IF(MIN(Table3891011[[#This Row],[DIst1]:[DIst5]])=Table3891011[[#This Row],[DIst4]],"Cluster4","Cluster5"))))</f>
        <v>Cluster5</v>
      </c>
    </row>
    <row r="135" spans="7:17" x14ac:dyDescent="0.3">
      <c r="G135">
        <v>134</v>
      </c>
      <c r="H135">
        <v>0.43665827000000002</v>
      </c>
      <c r="I135">
        <v>0.80748846299999999</v>
      </c>
      <c r="K135">
        <f>SQRT((Table3891011[[#This Row],[Annual Income (k$)]]-$B$3)^2+(Table3891011[[#This Row],[Spending Score (1-100)]]-$C$3)^2)</f>
        <v>2.6447744413645538</v>
      </c>
      <c r="L135">
        <f>SQRT((Table3891011[[#This Row],[Annual Income (k$)]]-$B$4)^2+(Table3891011[[#This Row],[Spending Score (1-100)]]-$C$4)^2)</f>
        <v>1.8243641902439307</v>
      </c>
      <c r="M135">
        <f>SQRT((Table3891011[[#This Row],[Annual Income (k$)]]-$B$5)^2+(Table3891011[[#This Row],[Spending Score (1-100)]]-$C$5)^2)</f>
        <v>1.038840913119913</v>
      </c>
      <c r="N135">
        <f>SQRT((Table3891011[[#This Row],[Annual Income (k$)]]-$B$6)^2+(Table3891011[[#This Row],[Spending Score (1-100)]]-$C$6)^2)</f>
        <v>0.59038851081447685</v>
      </c>
      <c r="O135">
        <f>SQRT((Table3891011[[#This Row],[Annual Income (k$)]]-$B$7)^2+(Table3891011[[#This Row],[Spending Score (1-100)]]-$C$7)^2)</f>
        <v>2.1821579961812003</v>
      </c>
      <c r="P135">
        <f>MIN(Table3891011[[#This Row],[DIst1]:[DIst5]])</f>
        <v>0.59038851081447685</v>
      </c>
      <c r="Q135" t="str">
        <f>IF(MIN(Table3891011[[#This Row],[DIst1]:[DIst5]])=Table3891011[[#This Row],[DIst1]],"Cluster1",IF(MIN(Table3891011[[#This Row],[DIst1]:[DIst5]])=Table3891011[[#This Row],[DIst2]],"Cluster2",IF(MIN(Table3891011[[#This Row],[DIst1]:[DIst5]])=Table3891011[[#This Row],[DIst3]],"Cluster3",IF(MIN(Table3891011[[#This Row],[DIst1]:[DIst5]])=Table3891011[[#This Row],[DIst4]],"Cluster4","Cluster5"))))</f>
        <v>Cluster4</v>
      </c>
    </row>
    <row r="136" spans="7:17" x14ac:dyDescent="0.3">
      <c r="G136">
        <v>135</v>
      </c>
      <c r="H136">
        <v>0.47482769899999999</v>
      </c>
      <c r="I136">
        <v>-1.754734544</v>
      </c>
      <c r="K136">
        <f>SQRT((Table3891011[[#This Row],[Annual Income (k$)]]-$B$3)^2+(Table3891011[[#This Row],[Spending Score (1-100)]]-$C$3)^2)</f>
        <v>1.8615654558552286</v>
      </c>
      <c r="L136">
        <f>SQRT((Table3891011[[#This Row],[Annual Income (k$)]]-$B$4)^2+(Table3891011[[#This Row],[Spending Score (1-100)]]-$C$4)^2)</f>
        <v>3.3729977833066158</v>
      </c>
      <c r="M136">
        <f>SQRT((Table3891011[[#This Row],[Annual Income (k$)]]-$B$5)^2+(Table3891011[[#This Row],[Spending Score (1-100)]]-$C$5)^2)</f>
        <v>1.8681279632740113</v>
      </c>
      <c r="N136">
        <f>SQRT((Table3891011[[#This Row],[Annual Income (k$)]]-$B$6)^2+(Table3891011[[#This Row],[Spending Score (1-100)]]-$C$6)^2)</f>
        <v>3.0313215266760825</v>
      </c>
      <c r="O136">
        <f>SQRT((Table3891011[[#This Row],[Annual Income (k$)]]-$B$7)^2+(Table3891011[[#This Row],[Spending Score (1-100)]]-$C$7)^2)</f>
        <v>0.63591166115688169</v>
      </c>
      <c r="P136">
        <f>MIN(Table3891011[[#This Row],[DIst1]:[DIst5]])</f>
        <v>0.63591166115688169</v>
      </c>
      <c r="Q136" t="str">
        <f>IF(MIN(Table3891011[[#This Row],[DIst1]:[DIst5]])=Table3891011[[#This Row],[DIst1]],"Cluster1",IF(MIN(Table3891011[[#This Row],[DIst1]:[DIst5]])=Table3891011[[#This Row],[DIst2]],"Cluster2",IF(MIN(Table3891011[[#This Row],[DIst1]:[DIst5]])=Table3891011[[#This Row],[DIst3]],"Cluster3",IF(MIN(Table3891011[[#This Row],[DIst1]:[DIst5]])=Table3891011[[#This Row],[DIst4]],"Cluster4","Cluster5"))))</f>
        <v>Cluster5</v>
      </c>
    </row>
    <row r="137" spans="7:17" x14ac:dyDescent="0.3">
      <c r="G137">
        <v>136</v>
      </c>
      <c r="H137">
        <v>0.47482769899999999</v>
      </c>
      <c r="I137">
        <v>1.467454995</v>
      </c>
      <c r="K137">
        <f>SQRT((Table3891011[[#This Row],[Annual Income (k$)]]-$B$3)^2+(Table3891011[[#This Row],[Spending Score (1-100)]]-$C$3)^2)</f>
        <v>3.1935672970188138</v>
      </c>
      <c r="L137">
        <f>SQRT((Table3891011[[#This Row],[Annual Income (k$)]]-$B$4)^2+(Table3891011[[#This Row],[Spending Score (1-100)]]-$C$4)^2)</f>
        <v>1.8859527037596158</v>
      </c>
      <c r="M137">
        <f>SQRT((Table3891011[[#This Row],[Annual Income (k$)]]-$B$5)^2+(Table3891011[[#This Row],[Spending Score (1-100)]]-$C$5)^2)</f>
        <v>1.6272040264142338</v>
      </c>
      <c r="N137">
        <f>SQRT((Table3891011[[#This Row],[Annual Income (k$)]]-$B$6)^2+(Table3891011[[#This Row],[Spending Score (1-100)]]-$C$6)^2)</f>
        <v>0.4038749316417688</v>
      </c>
      <c r="O137">
        <f>SQRT((Table3891011[[#This Row],[Annual Income (k$)]]-$B$7)^2+(Table3891011[[#This Row],[Spending Score (1-100)]]-$C$7)^2)</f>
        <v>2.8221663367175522</v>
      </c>
      <c r="P137">
        <f>MIN(Table3891011[[#This Row],[DIst1]:[DIst5]])</f>
        <v>0.4038749316417688</v>
      </c>
      <c r="Q137" t="str">
        <f>IF(MIN(Table3891011[[#This Row],[DIst1]:[DIst5]])=Table3891011[[#This Row],[DIst1]],"Cluster1",IF(MIN(Table3891011[[#This Row],[DIst1]:[DIst5]])=Table3891011[[#This Row],[DIst2]],"Cluster2",IF(MIN(Table3891011[[#This Row],[DIst1]:[DIst5]])=Table3891011[[#This Row],[DIst3]],"Cluster3",IF(MIN(Table3891011[[#This Row],[DIst1]:[DIst5]])=Table3891011[[#This Row],[DIst4]],"Cluster4","Cluster5"))))</f>
        <v>Cluster4</v>
      </c>
    </row>
    <row r="138" spans="7:17" x14ac:dyDescent="0.3">
      <c r="G138">
        <v>137</v>
      </c>
      <c r="H138">
        <v>0.47482769899999999</v>
      </c>
      <c r="I138">
        <v>-1.677091423</v>
      </c>
      <c r="K138">
        <f>SQRT((Table3891011[[#This Row],[Annual Income (k$)]]-$B$3)^2+(Table3891011[[#This Row],[Spending Score (1-100)]]-$C$3)^2)</f>
        <v>1.8394361259922576</v>
      </c>
      <c r="L138">
        <f>SQRT((Table3891011[[#This Row],[Annual Income (k$)]]-$B$4)^2+(Table3891011[[#This Row],[Spending Score (1-100)]]-$C$4)^2)</f>
        <v>3.308250409353882</v>
      </c>
      <c r="M138">
        <f>SQRT((Table3891011[[#This Row],[Annual Income (k$)]]-$B$5)^2+(Table3891011[[#This Row],[Spending Score (1-100)]]-$C$5)^2)</f>
        <v>1.7959559857249145</v>
      </c>
      <c r="N138">
        <f>SQRT((Table3891011[[#This Row],[Annual Income (k$)]]-$B$6)^2+(Table3891011[[#This Row],[Spending Score (1-100)]]-$C$6)^2)</f>
        <v>2.9541951119342631</v>
      </c>
      <c r="O138">
        <f>SQRT((Table3891011[[#This Row],[Annual Income (k$)]]-$B$7)^2+(Table3891011[[#This Row],[Spending Score (1-100)]]-$C$7)^2)</f>
        <v>0.58515440708221844</v>
      </c>
      <c r="P138">
        <f>MIN(Table3891011[[#This Row],[DIst1]:[DIst5]])</f>
        <v>0.58515440708221844</v>
      </c>
      <c r="Q138" t="str">
        <f>IF(MIN(Table3891011[[#This Row],[DIst1]:[DIst5]])=Table3891011[[#This Row],[DIst1]],"Cluster1",IF(MIN(Table3891011[[#This Row],[DIst1]:[DIst5]])=Table3891011[[#This Row],[DIst2]],"Cluster2",IF(MIN(Table3891011[[#This Row],[DIst1]:[DIst5]])=Table3891011[[#This Row],[DIst3]],"Cluster3",IF(MIN(Table3891011[[#This Row],[DIst1]:[DIst5]])=Table3891011[[#This Row],[DIst4]],"Cluster4","Cluster5"))))</f>
        <v>Cluster5</v>
      </c>
    </row>
    <row r="139" spans="7:17" x14ac:dyDescent="0.3">
      <c r="G139">
        <v>138</v>
      </c>
      <c r="H139">
        <v>0.47482769899999999</v>
      </c>
      <c r="I139">
        <v>0.88513158400000003</v>
      </c>
      <c r="K139">
        <f>SQRT((Table3891011[[#This Row],[Annual Income (k$)]]-$B$3)^2+(Table3891011[[#This Row],[Spending Score (1-100)]]-$C$3)^2)</f>
        <v>2.7285029551152524</v>
      </c>
      <c r="L139">
        <f>SQRT((Table3891011[[#This Row],[Annual Income (k$)]]-$B$4)^2+(Table3891011[[#This Row],[Spending Score (1-100)]]-$C$4)^2)</f>
        <v>1.852800134906583</v>
      </c>
      <c r="M139">
        <f>SQRT((Table3891011[[#This Row],[Annual Income (k$)]]-$B$5)^2+(Table3891011[[#This Row],[Spending Score (1-100)]]-$C$5)^2)</f>
        <v>1.1237105921321919</v>
      </c>
      <c r="N139">
        <f>SQRT((Table3891011[[#This Row],[Annual Income (k$)]]-$B$6)^2+(Table3891011[[#This Row],[Spending Score (1-100)]]-$C$6)^2)</f>
        <v>0.50697823143804588</v>
      </c>
      <c r="O139">
        <f>SQRT((Table3891011[[#This Row],[Annual Income (k$)]]-$B$7)^2+(Table3891011[[#This Row],[Spending Score (1-100)]]-$C$7)^2)</f>
        <v>2.2496796873075988</v>
      </c>
      <c r="P139">
        <f>MIN(Table3891011[[#This Row],[DIst1]:[DIst5]])</f>
        <v>0.50697823143804588</v>
      </c>
      <c r="Q139" t="str">
        <f>IF(MIN(Table3891011[[#This Row],[DIst1]:[DIst5]])=Table3891011[[#This Row],[DIst1]],"Cluster1",IF(MIN(Table3891011[[#This Row],[DIst1]:[DIst5]])=Table3891011[[#This Row],[DIst2]],"Cluster2",IF(MIN(Table3891011[[#This Row],[DIst1]:[DIst5]])=Table3891011[[#This Row],[DIst3]],"Cluster3",IF(MIN(Table3891011[[#This Row],[DIst1]:[DIst5]])=Table3891011[[#This Row],[DIst4]],"Cluster4","Cluster5"))))</f>
        <v>Cluster4</v>
      </c>
    </row>
    <row r="140" spans="7:17" x14ac:dyDescent="0.3">
      <c r="G140">
        <v>139</v>
      </c>
      <c r="H140">
        <v>0.51299712799999997</v>
      </c>
      <c r="I140">
        <v>-1.5606267410000001</v>
      </c>
      <c r="K140">
        <f>SQRT((Table3891011[[#This Row],[Annual Income (k$)]]-$B$3)^2+(Table3891011[[#This Row],[Spending Score (1-100)]]-$C$3)^2)</f>
        <v>1.8493550176450548</v>
      </c>
      <c r="L140">
        <f>SQRT((Table3891011[[#This Row],[Annual Income (k$)]]-$B$4)^2+(Table3891011[[#This Row],[Spending Score (1-100)]]-$C$4)^2)</f>
        <v>3.2342588492754745</v>
      </c>
      <c r="M140">
        <f>SQRT((Table3891011[[#This Row],[Annual Income (k$)]]-$B$5)^2+(Table3891011[[#This Row],[Spending Score (1-100)]]-$C$5)^2)</f>
        <v>1.7042339607728181</v>
      </c>
      <c r="N140">
        <f>SQRT((Table3891011[[#This Row],[Annual Income (k$)]]-$B$6)^2+(Table3891011[[#This Row],[Spending Score (1-100)]]-$C$6)^2)</f>
        <v>2.8341769356807132</v>
      </c>
      <c r="O140">
        <f>SQRT((Table3891011[[#This Row],[Annual Income (k$)]]-$B$7)^2+(Table3891011[[#This Row],[Spending Score (1-100)]]-$C$7)^2)</f>
        <v>0.48816432359321588</v>
      </c>
      <c r="P140">
        <f>MIN(Table3891011[[#This Row],[DIst1]:[DIst5]])</f>
        <v>0.48816432359321588</v>
      </c>
      <c r="Q140" t="str">
        <f>IF(MIN(Table3891011[[#This Row],[DIst1]:[DIst5]])=Table3891011[[#This Row],[DIst1]],"Cluster1",IF(MIN(Table3891011[[#This Row],[DIst1]:[DIst5]])=Table3891011[[#This Row],[DIst2]],"Cluster2",IF(MIN(Table3891011[[#This Row],[DIst1]:[DIst5]])=Table3891011[[#This Row],[DIst3]],"Cluster3",IF(MIN(Table3891011[[#This Row],[DIst1]:[DIst5]])=Table3891011[[#This Row],[DIst4]],"Cluster4","Cluster5"))))</f>
        <v>Cluster5</v>
      </c>
    </row>
    <row r="141" spans="7:17" x14ac:dyDescent="0.3">
      <c r="G141">
        <v>140</v>
      </c>
      <c r="H141">
        <v>0.51299712799999997</v>
      </c>
      <c r="I141">
        <v>0.84631002399999999</v>
      </c>
      <c r="K141">
        <f>SQRT((Table3891011[[#This Row],[Annual Income (k$)]]-$B$3)^2+(Table3891011[[#This Row],[Spending Score (1-100)]]-$C$3)^2)</f>
        <v>2.7243468317935093</v>
      </c>
      <c r="L141">
        <f>SQRT((Table3891011[[#This Row],[Annual Income (k$)]]-$B$4)^2+(Table3891011[[#This Row],[Spending Score (1-100)]]-$C$4)^2)</f>
        <v>1.8949700836503558</v>
      </c>
      <c r="M141">
        <f>SQRT((Table3891011[[#This Row],[Annual Income (k$)]]-$B$5)^2+(Table3891011[[#This Row],[Spending Score (1-100)]]-$C$5)^2)</f>
        <v>1.1169228034030023</v>
      </c>
      <c r="N141">
        <f>SQRT((Table3891011[[#This Row],[Annual Income (k$)]]-$B$6)^2+(Table3891011[[#This Row],[Spending Score (1-100)]]-$C$6)^2)</f>
        <v>0.51239354254156144</v>
      </c>
      <c r="O141">
        <f>SQRT((Table3891011[[#This Row],[Annual Income (k$)]]-$B$7)^2+(Table3891011[[#This Row],[Spending Score (1-100)]]-$C$7)^2)</f>
        <v>2.2040554752573693</v>
      </c>
      <c r="P141">
        <f>MIN(Table3891011[[#This Row],[DIst1]:[DIst5]])</f>
        <v>0.51239354254156144</v>
      </c>
      <c r="Q141" t="str">
        <f>IF(MIN(Table3891011[[#This Row],[DIst1]:[DIst5]])=Table3891011[[#This Row],[DIst1]],"Cluster1",IF(MIN(Table3891011[[#This Row],[DIst1]:[DIst5]])=Table3891011[[#This Row],[DIst2]],"Cluster2",IF(MIN(Table3891011[[#This Row],[DIst1]:[DIst5]])=Table3891011[[#This Row],[DIst3]],"Cluster3",IF(MIN(Table3891011[[#This Row],[DIst1]:[DIst5]])=Table3891011[[#This Row],[DIst4]],"Cluster4","Cluster5"))))</f>
        <v>Cluster4</v>
      </c>
    </row>
    <row r="142" spans="7:17" x14ac:dyDescent="0.3">
      <c r="G142">
        <v>141</v>
      </c>
      <c r="H142">
        <v>0.55116655699999995</v>
      </c>
      <c r="I142">
        <v>-1.754734544</v>
      </c>
      <c r="K142">
        <f>SQRT((Table3891011[[#This Row],[Annual Income (k$)]]-$B$3)^2+(Table3891011[[#This Row],[Spending Score (1-100)]]-$C$3)^2)</f>
        <v>1.9344264899085153</v>
      </c>
      <c r="L142">
        <f>SQRT((Table3891011[[#This Row],[Annual Income (k$)]]-$B$4)^2+(Table3891011[[#This Row],[Spending Score (1-100)]]-$C$4)^2)</f>
        <v>3.4153203871876885</v>
      </c>
      <c r="M142">
        <f>SQRT((Table3891011[[#This Row],[Annual Income (k$)]]-$B$5)^2+(Table3891011[[#This Row],[Spending Score (1-100)]]-$C$5)^2)</f>
        <v>1.8970624735069557</v>
      </c>
      <c r="N142">
        <f>SQRT((Table3891011[[#This Row],[Annual Income (k$)]]-$B$6)^2+(Table3891011[[#This Row],[Spending Score (1-100)]]-$C$6)^2)</f>
        <v>3.0235930960419699</v>
      </c>
      <c r="O142">
        <f>SQRT((Table3891011[[#This Row],[Annual Income (k$)]]-$B$7)^2+(Table3891011[[#This Row],[Spending Score (1-100)]]-$C$7)^2)</f>
        <v>0.5829368580895673</v>
      </c>
      <c r="P142">
        <f>MIN(Table3891011[[#This Row],[DIst1]:[DIst5]])</f>
        <v>0.5829368580895673</v>
      </c>
      <c r="Q142" t="str">
        <f>IF(MIN(Table3891011[[#This Row],[DIst1]:[DIst5]])=Table3891011[[#This Row],[DIst1]],"Cluster1",IF(MIN(Table3891011[[#This Row],[DIst1]:[DIst5]])=Table3891011[[#This Row],[DIst2]],"Cluster2",IF(MIN(Table3891011[[#This Row],[DIst1]:[DIst5]])=Table3891011[[#This Row],[DIst3]],"Cluster3",IF(MIN(Table3891011[[#This Row],[DIst1]:[DIst5]])=Table3891011[[#This Row],[DIst4]],"Cluster4","Cluster5"))))</f>
        <v>Cluster5</v>
      </c>
    </row>
    <row r="143" spans="7:17" x14ac:dyDescent="0.3">
      <c r="G143">
        <v>142</v>
      </c>
      <c r="H143">
        <v>0.55116655699999995</v>
      </c>
      <c r="I143">
        <v>1.6615627980000001</v>
      </c>
      <c r="K143">
        <f>SQRT((Table3891011[[#This Row],[Annual Income (k$)]]-$B$3)^2+(Table3891011[[#This Row],[Spending Score (1-100)]]-$C$3)^2)</f>
        <v>3.3976773293673119</v>
      </c>
      <c r="L143">
        <f>SQRT((Table3891011[[#This Row],[Annual Income (k$)]]-$B$4)^2+(Table3891011[[#This Row],[Spending Score (1-100)]]-$C$4)^2)</f>
        <v>2.0090158483839224</v>
      </c>
      <c r="M143">
        <f>SQRT((Table3891011[[#This Row],[Annual Income (k$)]]-$B$5)^2+(Table3891011[[#This Row],[Spending Score (1-100)]]-$C$5)^2)</f>
        <v>1.8355210132043545</v>
      </c>
      <c r="N143">
        <f>SQRT((Table3891011[[#This Row],[Annual Income (k$)]]-$B$6)^2+(Table3891011[[#This Row],[Spending Score (1-100)]]-$C$6)^2)</f>
        <v>0.48551760119969123</v>
      </c>
      <c r="O143">
        <f>SQRT((Table3891011[[#This Row],[Annual Income (k$)]]-$B$7)^2+(Table3891011[[#This Row],[Spending Score (1-100)]]-$C$7)^2)</f>
        <v>3.0031018360750994</v>
      </c>
      <c r="P143">
        <f>MIN(Table3891011[[#This Row],[DIst1]:[DIst5]])</f>
        <v>0.48551760119969123</v>
      </c>
      <c r="Q143" t="str">
        <f>IF(MIN(Table3891011[[#This Row],[DIst1]:[DIst5]])=Table3891011[[#This Row],[DIst1]],"Cluster1",IF(MIN(Table3891011[[#This Row],[DIst1]:[DIst5]])=Table3891011[[#This Row],[DIst2]],"Cluster2",IF(MIN(Table3891011[[#This Row],[DIst1]:[DIst5]])=Table3891011[[#This Row],[DIst3]],"Cluster3",IF(MIN(Table3891011[[#This Row],[DIst1]:[DIst5]])=Table3891011[[#This Row],[DIst4]],"Cluster4","Cluster5"))))</f>
        <v>Cluster4</v>
      </c>
    </row>
    <row r="144" spans="7:17" x14ac:dyDescent="0.3">
      <c r="G144">
        <v>143</v>
      </c>
      <c r="H144">
        <v>0.58933598600000003</v>
      </c>
      <c r="I144">
        <v>-0.39597991900000001</v>
      </c>
      <c r="K144">
        <f>SQRT((Table3891011[[#This Row],[Annual Income (k$)]]-$B$3)^2+(Table3891011[[#This Row],[Spending Score (1-100)]]-$C$3)^2)</f>
        <v>2.0474668980966504</v>
      </c>
      <c r="L144">
        <f>SQRT((Table3891011[[#This Row],[Annual Income (k$)]]-$B$4)^2+(Table3891011[[#This Row],[Spending Score (1-100)]]-$C$4)^2)</f>
        <v>2.4459696516795653</v>
      </c>
      <c r="M144">
        <f>SQRT((Table3891011[[#This Row],[Annual Income (k$)]]-$B$5)^2+(Table3891011[[#This Row],[Spending Score (1-100)]]-$C$5)^2)</f>
        <v>0.87785627624695206</v>
      </c>
      <c r="N144">
        <f>SQRT((Table3891011[[#This Row],[Annual Income (k$)]]-$B$6)^2+(Table3891011[[#This Row],[Spending Score (1-100)]]-$C$6)^2)</f>
        <v>1.668855713252666</v>
      </c>
      <c r="O144">
        <f>SQRT((Table3891011[[#This Row],[Annual Income (k$)]]-$B$7)^2+(Table3891011[[#This Row],[Spending Score (1-100)]]-$C$7)^2)</f>
        <v>0.98387185641396746</v>
      </c>
      <c r="P144">
        <f>MIN(Table3891011[[#This Row],[DIst1]:[DIst5]])</f>
        <v>0.87785627624695206</v>
      </c>
      <c r="Q144" t="str">
        <f>IF(MIN(Table3891011[[#This Row],[DIst1]:[DIst5]])=Table3891011[[#This Row],[DIst1]],"Cluster1",IF(MIN(Table3891011[[#This Row],[DIst1]:[DIst5]])=Table3891011[[#This Row],[DIst2]],"Cluster2",IF(MIN(Table3891011[[#This Row],[DIst1]:[DIst5]])=Table3891011[[#This Row],[DIst3]],"Cluster3",IF(MIN(Table3891011[[#This Row],[DIst1]:[DIst5]])=Table3891011[[#This Row],[DIst4]],"Cluster4","Cluster5"))))</f>
        <v>Cluster3</v>
      </c>
    </row>
    <row r="145" spans="7:17" x14ac:dyDescent="0.3">
      <c r="G145">
        <v>144</v>
      </c>
      <c r="H145">
        <v>0.58933598600000003</v>
      </c>
      <c r="I145">
        <v>1.428633434</v>
      </c>
      <c r="K145">
        <f>SQRT((Table3891011[[#This Row],[Annual Income (k$)]]-$B$3)^2+(Table3891011[[#This Row],[Spending Score (1-100)]]-$C$3)^2)</f>
        <v>3.2269805503554587</v>
      </c>
      <c r="L145">
        <f>SQRT((Table3891011[[#This Row],[Annual Income (k$)]]-$B$4)^2+(Table3891011[[#This Row],[Spending Score (1-100)]]-$C$4)^2)</f>
        <v>1.9906718448380285</v>
      </c>
      <c r="M145">
        <f>SQRT((Table3891011[[#This Row],[Annual Income (k$)]]-$B$5)^2+(Table3891011[[#This Row],[Spending Score (1-100)]]-$C$5)^2)</f>
        <v>1.6438193789375768</v>
      </c>
      <c r="N145">
        <f>SQRT((Table3891011[[#This Row],[Annual Income (k$)]]-$B$6)^2+(Table3891011[[#This Row],[Spending Score (1-100)]]-$C$6)^2)</f>
        <v>0.28714874622047132</v>
      </c>
      <c r="O145">
        <f>SQRT((Table3891011[[#This Row],[Annual Income (k$)]]-$B$7)^2+(Table3891011[[#This Row],[Spending Score (1-100)]]-$C$7)^2)</f>
        <v>2.7672135124749921</v>
      </c>
      <c r="P145">
        <f>MIN(Table3891011[[#This Row],[DIst1]:[DIst5]])</f>
        <v>0.28714874622047132</v>
      </c>
      <c r="Q145" t="str">
        <f>IF(MIN(Table3891011[[#This Row],[DIst1]:[DIst5]])=Table3891011[[#This Row],[DIst1]],"Cluster1",IF(MIN(Table3891011[[#This Row],[DIst1]:[DIst5]])=Table3891011[[#This Row],[DIst2]],"Cluster2",IF(MIN(Table3891011[[#This Row],[DIst1]:[DIst5]])=Table3891011[[#This Row],[DIst3]],"Cluster3",IF(MIN(Table3891011[[#This Row],[DIst1]:[DIst5]])=Table3891011[[#This Row],[DIst4]],"Cluster4","Cluster5"))))</f>
        <v>Cluster4</v>
      </c>
    </row>
    <row r="146" spans="7:17" x14ac:dyDescent="0.3">
      <c r="G146">
        <v>145</v>
      </c>
      <c r="H146">
        <v>0.62750541599999998</v>
      </c>
      <c r="I146">
        <v>-1.4829836190000001</v>
      </c>
      <c r="K146">
        <f>SQRT((Table3891011[[#This Row],[Annual Income (k$)]]-$B$3)^2+(Table3891011[[#This Row],[Spending Score (1-100)]]-$C$3)^2)</f>
        <v>1.9484192481152043</v>
      </c>
      <c r="L146">
        <f>SQRT((Table3891011[[#This Row],[Annual Income (k$)]]-$B$4)^2+(Table3891011[[#This Row],[Spending Score (1-100)]]-$C$4)^2)</f>
        <v>3.2406851742012055</v>
      </c>
      <c r="M146">
        <f>SQRT((Table3891011[[#This Row],[Annual Income (k$)]]-$B$5)^2+(Table3891011[[#This Row],[Spending Score (1-100)]]-$C$5)^2)</f>
        <v>1.6871987251529676</v>
      </c>
      <c r="N146">
        <f>SQRT((Table3891011[[#This Row],[Annual Income (k$)]]-$B$6)^2+(Table3891011[[#This Row],[Spending Score (1-100)]]-$C$6)^2)</f>
        <v>2.7466305531949309</v>
      </c>
      <c r="O146">
        <f>SQRT((Table3891011[[#This Row],[Annual Income (k$)]]-$B$7)^2+(Table3891011[[#This Row],[Spending Score (1-100)]]-$C$7)^2)</f>
        <v>0.35032623918420719</v>
      </c>
      <c r="P146">
        <f>MIN(Table3891011[[#This Row],[DIst1]:[DIst5]])</f>
        <v>0.35032623918420719</v>
      </c>
      <c r="Q146" t="str">
        <f>IF(MIN(Table3891011[[#This Row],[DIst1]:[DIst5]])=Table3891011[[#This Row],[DIst1]],"Cluster1",IF(MIN(Table3891011[[#This Row],[DIst1]:[DIst5]])=Table3891011[[#This Row],[DIst2]],"Cluster2",IF(MIN(Table3891011[[#This Row],[DIst1]:[DIst5]])=Table3891011[[#This Row],[DIst3]],"Cluster3",IF(MIN(Table3891011[[#This Row],[DIst1]:[DIst5]])=Table3891011[[#This Row],[DIst4]],"Cluster4","Cluster5"))))</f>
        <v>Cluster5</v>
      </c>
    </row>
    <row r="147" spans="7:17" x14ac:dyDescent="0.3">
      <c r="G147">
        <v>146</v>
      </c>
      <c r="H147">
        <v>0.62750541599999998</v>
      </c>
      <c r="I147">
        <v>1.816849041</v>
      </c>
      <c r="K147">
        <f>SQRT((Table3891011[[#This Row],[Annual Income (k$)]]-$B$3)^2+(Table3891011[[#This Row],[Spending Score (1-100)]]-$C$3)^2)</f>
        <v>3.5695531759137236</v>
      </c>
      <c r="L147">
        <f>SQRT((Table3891011[[#This Row],[Annual Income (k$)]]-$B$4)^2+(Table3891011[[#This Row],[Spending Score (1-100)]]-$C$4)^2)</f>
        <v>2.131426174568706</v>
      </c>
      <c r="M147">
        <f>SQRT((Table3891011[[#This Row],[Annual Income (k$)]]-$B$5)^2+(Table3891011[[#This Row],[Spending Score (1-100)]]-$C$5)^2)</f>
        <v>2.0084603730192123</v>
      </c>
      <c r="N147">
        <f>SQRT((Table3891011[[#This Row],[Annual Income (k$)]]-$B$6)^2+(Table3891011[[#This Row],[Spending Score (1-100)]]-$C$6)^2)</f>
        <v>0.59192024739202764</v>
      </c>
      <c r="O147">
        <f>SQRT((Table3891011[[#This Row],[Annual Income (k$)]]-$B$7)^2+(Table3891011[[#This Row],[Spending Score (1-100)]]-$C$7)^2)</f>
        <v>3.1487801708635192</v>
      </c>
      <c r="P147">
        <f>MIN(Table3891011[[#This Row],[DIst1]:[DIst5]])</f>
        <v>0.59192024739202764</v>
      </c>
      <c r="Q147" t="str">
        <f>IF(MIN(Table3891011[[#This Row],[DIst1]:[DIst5]])=Table3891011[[#This Row],[DIst1]],"Cluster1",IF(MIN(Table3891011[[#This Row],[DIst1]:[DIst5]])=Table3891011[[#This Row],[DIst2]],"Cluster2",IF(MIN(Table3891011[[#This Row],[DIst1]:[DIst5]])=Table3891011[[#This Row],[DIst3]],"Cluster3",IF(MIN(Table3891011[[#This Row],[DIst1]:[DIst5]])=Table3891011[[#This Row],[DIst4]],"Cluster4","Cluster5"))))</f>
        <v>Cluster4</v>
      </c>
    </row>
    <row r="148" spans="7:17" x14ac:dyDescent="0.3">
      <c r="G148">
        <v>147</v>
      </c>
      <c r="H148">
        <v>0.62750541599999998</v>
      </c>
      <c r="I148">
        <v>-0.551266162</v>
      </c>
      <c r="K148">
        <f>SQRT((Table3891011[[#This Row],[Annual Income (k$)]]-$B$3)^2+(Table3891011[[#This Row],[Spending Score (1-100)]]-$C$3)^2)</f>
        <v>2.0287127626153376</v>
      </c>
      <c r="L148">
        <f>SQRT((Table3891011[[#This Row],[Annual Income (k$)]]-$B$4)^2+(Table3891011[[#This Row],[Spending Score (1-100)]]-$C$4)^2)</f>
        <v>2.5715884581322133</v>
      </c>
      <c r="M148">
        <f>SQRT((Table3891011[[#This Row],[Annual Income (k$)]]-$B$5)^2+(Table3891011[[#This Row],[Spending Score (1-100)]]-$C$5)^2)</f>
        <v>0.98765147549635735</v>
      </c>
      <c r="N148">
        <f>SQRT((Table3891011[[#This Row],[Annual Income (k$)]]-$B$6)^2+(Table3891011[[#This Row],[Spending Score (1-100)]]-$C$6)^2)</f>
        <v>1.8183586641355631</v>
      </c>
      <c r="O148">
        <f>SQRT((Table3891011[[#This Row],[Annual Income (k$)]]-$B$7)^2+(Table3891011[[#This Row],[Spending Score (1-100)]]-$C$7)^2)</f>
        <v>0.82531149988514962</v>
      </c>
      <c r="P148">
        <f>MIN(Table3891011[[#This Row],[DIst1]:[DIst5]])</f>
        <v>0.82531149988514962</v>
      </c>
      <c r="Q148" t="str">
        <f>IF(MIN(Table3891011[[#This Row],[DIst1]:[DIst5]])=Table3891011[[#This Row],[DIst1]],"Cluster1",IF(MIN(Table3891011[[#This Row],[DIst1]:[DIst5]])=Table3891011[[#This Row],[DIst2]],"Cluster2",IF(MIN(Table3891011[[#This Row],[DIst1]:[DIst5]])=Table3891011[[#This Row],[DIst3]],"Cluster3",IF(MIN(Table3891011[[#This Row],[DIst1]:[DIst5]])=Table3891011[[#This Row],[DIst4]],"Cluster4","Cluster5"))))</f>
        <v>Cluster5</v>
      </c>
    </row>
    <row r="149" spans="7:17" x14ac:dyDescent="0.3">
      <c r="G149">
        <v>148</v>
      </c>
      <c r="H149">
        <v>0.62750541599999998</v>
      </c>
      <c r="I149">
        <v>0.92395314500000003</v>
      </c>
      <c r="K149">
        <f>SQRT((Table3891011[[#This Row],[Annual Income (k$)]]-$B$3)^2+(Table3891011[[#This Row],[Spending Score (1-100)]]-$C$3)^2)</f>
        <v>2.8586803617399537</v>
      </c>
      <c r="L149">
        <f>SQRT((Table3891011[[#This Row],[Annual Income (k$)]]-$B$4)^2+(Table3891011[[#This Row],[Spending Score (1-100)]]-$C$4)^2)</f>
        <v>2.0015708536484045</v>
      </c>
      <c r="M149">
        <f>SQRT((Table3891011[[#This Row],[Annual Income (k$)]]-$B$5)^2+(Table3891011[[#This Row],[Spending Score (1-100)]]-$C$5)^2)</f>
        <v>1.2504026798501895</v>
      </c>
      <c r="N149">
        <f>SQRT((Table3891011[[#This Row],[Annual Income (k$)]]-$B$6)^2+(Table3891011[[#This Row],[Spending Score (1-100)]]-$C$6)^2)</f>
        <v>0.38435895447612117</v>
      </c>
      <c r="O149">
        <f>SQRT((Table3891011[[#This Row],[Annual Income (k$)]]-$B$7)^2+(Table3891011[[#This Row],[Spending Score (1-100)]]-$C$7)^2)</f>
        <v>2.2618684246314125</v>
      </c>
      <c r="P149">
        <f>MIN(Table3891011[[#This Row],[DIst1]:[DIst5]])</f>
        <v>0.38435895447612117</v>
      </c>
      <c r="Q149" t="str">
        <f>IF(MIN(Table3891011[[#This Row],[DIst1]:[DIst5]])=Table3891011[[#This Row],[DIst1]],"Cluster1",IF(MIN(Table3891011[[#This Row],[DIst1]:[DIst5]])=Table3891011[[#This Row],[DIst2]],"Cluster2",IF(MIN(Table3891011[[#This Row],[DIst1]:[DIst5]])=Table3891011[[#This Row],[DIst3]],"Cluster3",IF(MIN(Table3891011[[#This Row],[DIst1]:[DIst5]])=Table3891011[[#This Row],[DIst4]],"Cluster4","Cluster5"))))</f>
        <v>Cluster4</v>
      </c>
    </row>
    <row r="150" spans="7:17" x14ac:dyDescent="0.3">
      <c r="G150">
        <v>149</v>
      </c>
      <c r="H150">
        <v>0.66567484499999996</v>
      </c>
      <c r="I150">
        <v>-1.0947680120000001</v>
      </c>
      <c r="K150">
        <f>SQRT((Table3891011[[#This Row],[Annual Income (k$)]]-$B$3)^2+(Table3891011[[#This Row],[Spending Score (1-100)]]-$C$3)^2)</f>
        <v>1.9664402898155577</v>
      </c>
      <c r="L150">
        <f>SQRT((Table3891011[[#This Row],[Annual Income (k$)]]-$B$4)^2+(Table3891011[[#This Row],[Spending Score (1-100)]]-$C$4)^2)</f>
        <v>2.9706038082574344</v>
      </c>
      <c r="M150">
        <f>SQRT((Table3891011[[#This Row],[Annual Income (k$)]]-$B$5)^2+(Table3891011[[#This Row],[Spending Score (1-100)]]-$C$5)^2)</f>
        <v>1.3858765830521289</v>
      </c>
      <c r="N150">
        <f>SQRT((Table3891011[[#This Row],[Annual Income (k$)]]-$B$6)^2+(Table3891011[[#This Row],[Spending Score (1-100)]]-$C$6)^2)</f>
        <v>2.3567218801711278</v>
      </c>
      <c r="O150">
        <f>SQRT((Table3891011[[#This Row],[Annual Income (k$)]]-$B$7)^2+(Table3891011[[#This Row],[Spending Score (1-100)]]-$C$7)^2)</f>
        <v>0.34973970722478048</v>
      </c>
      <c r="P150">
        <f>MIN(Table3891011[[#This Row],[DIst1]:[DIst5]])</f>
        <v>0.34973970722478048</v>
      </c>
      <c r="Q150" t="str">
        <f>IF(MIN(Table3891011[[#This Row],[DIst1]:[DIst5]])=Table3891011[[#This Row],[DIst1]],"Cluster1",IF(MIN(Table3891011[[#This Row],[DIst1]:[DIst5]])=Table3891011[[#This Row],[DIst2]],"Cluster2",IF(MIN(Table3891011[[#This Row],[DIst1]:[DIst5]])=Table3891011[[#This Row],[DIst3]],"Cluster3",IF(MIN(Table3891011[[#This Row],[DIst1]:[DIst5]])=Table3891011[[#This Row],[DIst4]],"Cluster4","Cluster5"))))</f>
        <v>Cluster5</v>
      </c>
    </row>
    <row r="151" spans="7:17" x14ac:dyDescent="0.3">
      <c r="G151">
        <v>150</v>
      </c>
      <c r="H151">
        <v>0.66567484499999996</v>
      </c>
      <c r="I151">
        <v>1.5450981159999999</v>
      </c>
      <c r="K151">
        <f>SQRT((Table3891011[[#This Row],[Annual Income (k$)]]-$B$3)^2+(Table3891011[[#This Row],[Spending Score (1-100)]]-$C$3)^2)</f>
        <v>3.3661010724471616</v>
      </c>
      <c r="L151">
        <f>SQRT((Table3891011[[#This Row],[Annual Income (k$)]]-$B$4)^2+(Table3891011[[#This Row],[Spending Score (1-100)]]-$C$4)^2)</f>
        <v>2.0891835405806107</v>
      </c>
      <c r="M151">
        <f>SQRT((Table3891011[[#This Row],[Annual Income (k$)]]-$B$5)^2+(Table3891011[[#This Row],[Spending Score (1-100)]]-$C$5)^2)</f>
        <v>1.7826732448872606</v>
      </c>
      <c r="N151">
        <f>SQRT((Table3891011[[#This Row],[Annual Income (k$)]]-$B$6)^2+(Table3891011[[#This Row],[Spending Score (1-100)]]-$C$6)^2)</f>
        <v>0.32665170506278385</v>
      </c>
      <c r="O151">
        <f>SQRT((Table3891011[[#This Row],[Annual Income (k$)]]-$B$7)^2+(Table3891011[[#This Row],[Spending Score (1-100)]]-$C$7)^2)</f>
        <v>2.8746198886773957</v>
      </c>
      <c r="P151">
        <f>MIN(Table3891011[[#This Row],[DIst1]:[DIst5]])</f>
        <v>0.32665170506278385</v>
      </c>
      <c r="Q151" t="str">
        <f>IF(MIN(Table3891011[[#This Row],[DIst1]:[DIst5]])=Table3891011[[#This Row],[DIst1]],"Cluster1",IF(MIN(Table3891011[[#This Row],[DIst1]:[DIst5]])=Table3891011[[#This Row],[DIst2]],"Cluster2",IF(MIN(Table3891011[[#This Row],[DIst1]:[DIst5]])=Table3891011[[#This Row],[DIst3]],"Cluster3",IF(MIN(Table3891011[[#This Row],[DIst1]:[DIst5]])=Table3891011[[#This Row],[DIst4]],"Cluster4","Cluster5"))))</f>
        <v>Cluster4</v>
      </c>
    </row>
    <row r="152" spans="7:17" x14ac:dyDescent="0.3">
      <c r="G152">
        <v>151</v>
      </c>
      <c r="H152">
        <v>0.66567484499999996</v>
      </c>
      <c r="I152">
        <v>-1.288875816</v>
      </c>
      <c r="K152">
        <f>SQRT((Table3891011[[#This Row],[Annual Income (k$)]]-$B$3)^2+(Table3891011[[#This Row],[Spending Score (1-100)]]-$C$3)^2)</f>
        <v>1.9667686172676837</v>
      </c>
      <c r="L152">
        <f>SQRT((Table3891011[[#This Row],[Annual Income (k$)]]-$B$4)^2+(Table3891011[[#This Row],[Spending Score (1-100)]]-$C$4)^2)</f>
        <v>3.1148852063600403</v>
      </c>
      <c r="M152">
        <f>SQRT((Table3891011[[#This Row],[Annual Income (k$)]]-$B$5)^2+(Table3891011[[#This Row],[Spending Score (1-100)]]-$C$5)^2)</f>
        <v>1.5421750992123635</v>
      </c>
      <c r="N152">
        <f>SQRT((Table3891011[[#This Row],[Annual Income (k$)]]-$B$6)^2+(Table3891011[[#This Row],[Spending Score (1-100)]]-$C$6)^2)</f>
        <v>2.550447273124139</v>
      </c>
      <c r="O152">
        <f>SQRT((Table3891011[[#This Row],[Annual Income (k$)]]-$B$7)^2+(Table3891011[[#This Row],[Spending Score (1-100)]]-$C$7)^2)</f>
        <v>0.27166603115338178</v>
      </c>
      <c r="P152">
        <f>MIN(Table3891011[[#This Row],[DIst1]:[DIst5]])</f>
        <v>0.27166603115338178</v>
      </c>
      <c r="Q152" t="str">
        <f>IF(MIN(Table3891011[[#This Row],[DIst1]:[DIst5]])=Table3891011[[#This Row],[DIst1]],"Cluster1",IF(MIN(Table3891011[[#This Row],[DIst1]:[DIst5]])=Table3891011[[#This Row],[DIst2]],"Cluster2",IF(MIN(Table3891011[[#This Row],[DIst1]:[DIst5]])=Table3891011[[#This Row],[DIst3]],"Cluster3",IF(MIN(Table3891011[[#This Row],[DIst1]:[DIst5]])=Table3891011[[#This Row],[DIst4]],"Cluster4","Cluster5"))))</f>
        <v>Cluster5</v>
      </c>
    </row>
    <row r="153" spans="7:17" x14ac:dyDescent="0.3">
      <c r="G153">
        <v>152</v>
      </c>
      <c r="H153">
        <v>0.66567484499999996</v>
      </c>
      <c r="I153">
        <v>1.467454995</v>
      </c>
      <c r="K153">
        <f>SQRT((Table3891011[[#This Row],[Annual Income (k$)]]-$B$3)^2+(Table3891011[[#This Row],[Spending Score (1-100)]]-$C$3)^2)</f>
        <v>3.3033582019264864</v>
      </c>
      <c r="L153">
        <f>SQRT((Table3891011[[#This Row],[Annual Income (k$)]]-$B$4)^2+(Table3891011[[#This Row],[Spending Score (1-100)]]-$C$4)^2)</f>
        <v>2.0729012125306716</v>
      </c>
      <c r="M153">
        <f>SQRT((Table3891011[[#This Row],[Annual Income (k$)]]-$B$5)^2+(Table3891011[[#This Row],[Spending Score (1-100)]]-$C$5)^2)</f>
        <v>1.7152277918745982</v>
      </c>
      <c r="N153">
        <f>SQRT((Table3891011[[#This Row],[Annual Income (k$)]]-$B$6)^2+(Table3891011[[#This Row],[Spending Score (1-100)]]-$C$6)^2)</f>
        <v>0.2607317982351311</v>
      </c>
      <c r="O153">
        <f>SQRT((Table3891011[[#This Row],[Annual Income (k$)]]-$B$7)^2+(Table3891011[[#This Row],[Spending Score (1-100)]]-$C$7)^2)</f>
        <v>2.7973301128976864</v>
      </c>
      <c r="P153">
        <f>MIN(Table3891011[[#This Row],[DIst1]:[DIst5]])</f>
        <v>0.2607317982351311</v>
      </c>
      <c r="Q153" t="str">
        <f>IF(MIN(Table3891011[[#This Row],[DIst1]:[DIst5]])=Table3891011[[#This Row],[DIst1]],"Cluster1",IF(MIN(Table3891011[[#This Row],[DIst1]:[DIst5]])=Table3891011[[#This Row],[DIst2]],"Cluster2",IF(MIN(Table3891011[[#This Row],[DIst1]:[DIst5]])=Table3891011[[#This Row],[DIst3]],"Cluster3",IF(MIN(Table3891011[[#This Row],[DIst1]:[DIst5]])=Table3891011[[#This Row],[DIst4]],"Cluster4","Cluster5"))))</f>
        <v>Cluster4</v>
      </c>
    </row>
    <row r="154" spans="7:17" x14ac:dyDescent="0.3">
      <c r="G154">
        <v>153</v>
      </c>
      <c r="H154">
        <v>0.66567484499999996</v>
      </c>
      <c r="I154">
        <v>-1.172411133</v>
      </c>
      <c r="K154">
        <f>SQRT((Table3891011[[#This Row],[Annual Income (k$)]]-$B$3)^2+(Table3891011[[#This Row],[Spending Score (1-100)]]-$C$3)^2)</f>
        <v>1.9642711839547931</v>
      </c>
      <c r="L154">
        <f>SQRT((Table3891011[[#This Row],[Annual Income (k$)]]-$B$4)^2+(Table3891011[[#This Row],[Spending Score (1-100)]]-$C$4)^2)</f>
        <v>3.0276481708930407</v>
      </c>
      <c r="M154">
        <f>SQRT((Table3891011[[#This Row],[Annual Income (k$)]]-$B$5)^2+(Table3891011[[#This Row],[Spending Score (1-100)]]-$C$5)^2)</f>
        <v>1.447297921588568</v>
      </c>
      <c r="N154">
        <f>SQRT((Table3891011[[#This Row],[Annual Income (k$)]]-$B$6)^2+(Table3891011[[#This Row],[Spending Score (1-100)]]-$C$6)^2)</f>
        <v>2.4342047253811758</v>
      </c>
      <c r="O154">
        <f>SQRT((Table3891011[[#This Row],[Annual Income (k$)]]-$B$7)^2+(Table3891011[[#This Row],[Spending Score (1-100)]]-$C$7)^2)</f>
        <v>0.30638049767311554</v>
      </c>
      <c r="P154">
        <f>MIN(Table3891011[[#This Row],[DIst1]:[DIst5]])</f>
        <v>0.30638049767311554</v>
      </c>
      <c r="Q154" t="str">
        <f>IF(MIN(Table3891011[[#This Row],[DIst1]:[DIst5]])=Table3891011[[#This Row],[DIst1]],"Cluster1",IF(MIN(Table3891011[[#This Row],[DIst1]:[DIst5]])=Table3891011[[#This Row],[DIst2]],"Cluster2",IF(MIN(Table3891011[[#This Row],[DIst1]:[DIst5]])=Table3891011[[#This Row],[DIst3]],"Cluster3",IF(MIN(Table3891011[[#This Row],[DIst1]:[DIst5]])=Table3891011[[#This Row],[DIst4]],"Cluster4","Cluster5"))))</f>
        <v>Cluster5</v>
      </c>
    </row>
    <row r="155" spans="7:17" x14ac:dyDescent="0.3">
      <c r="G155">
        <v>154</v>
      </c>
      <c r="H155">
        <v>0.66567484499999996</v>
      </c>
      <c r="I155">
        <v>1.001596266</v>
      </c>
      <c r="K155">
        <f>SQRT((Table3891011[[#This Row],[Annual Income (k$)]]-$B$3)^2+(Table3891011[[#This Row],[Spending Score (1-100)]]-$C$3)^2)</f>
        <v>2.9418708939970246</v>
      </c>
      <c r="L155">
        <f>SQRT((Table3891011[[#This Row],[Annual Income (k$)]]-$B$4)^2+(Table3891011[[#This Row],[Spending Score (1-100)]]-$C$4)^2)</f>
        <v>2.0355598589606658</v>
      </c>
      <c r="M155">
        <f>SQRT((Table3891011[[#This Row],[Annual Income (k$)]]-$B$5)^2+(Table3891011[[#This Row],[Spending Score (1-100)]]-$C$5)^2)</f>
        <v>1.3340525963568701</v>
      </c>
      <c r="N155">
        <f>SQRT((Table3891011[[#This Row],[Annual Income (k$)]]-$B$6)^2+(Table3891011[[#This Row],[Spending Score (1-100)]]-$C$6)^2)</f>
        <v>0.2980848122732766</v>
      </c>
      <c r="O155">
        <f>SQRT((Table3891011[[#This Row],[Annual Income (k$)]]-$B$7)^2+(Table3891011[[#This Row],[Spending Score (1-100)]]-$C$7)^2)</f>
        <v>2.3340840519362529</v>
      </c>
      <c r="P155">
        <f>MIN(Table3891011[[#This Row],[DIst1]:[DIst5]])</f>
        <v>0.2980848122732766</v>
      </c>
      <c r="Q155" t="str">
        <f>IF(MIN(Table3891011[[#This Row],[DIst1]:[DIst5]])=Table3891011[[#This Row],[DIst1]],"Cluster1",IF(MIN(Table3891011[[#This Row],[DIst1]:[DIst5]])=Table3891011[[#This Row],[DIst2]],"Cluster2",IF(MIN(Table3891011[[#This Row],[DIst1]:[DIst5]])=Table3891011[[#This Row],[DIst3]],"Cluster3",IF(MIN(Table3891011[[#This Row],[DIst1]:[DIst5]])=Table3891011[[#This Row],[DIst4]],"Cluster4","Cluster5"))))</f>
        <v>Cluster4</v>
      </c>
    </row>
    <row r="156" spans="7:17" x14ac:dyDescent="0.3">
      <c r="G156">
        <v>155</v>
      </c>
      <c r="H156">
        <v>0.66567484499999996</v>
      </c>
      <c r="I156">
        <v>-1.3276973759999999</v>
      </c>
      <c r="K156">
        <f>SQRT((Table3891011[[#This Row],[Annual Income (k$)]]-$B$3)^2+(Table3891011[[#This Row],[Spending Score (1-100)]]-$C$3)^2)</f>
        <v>1.9691317252118583</v>
      </c>
      <c r="L156">
        <f>SQRT((Table3891011[[#This Row],[Annual Income (k$)]]-$B$4)^2+(Table3891011[[#This Row],[Spending Score (1-100)]]-$C$4)^2)</f>
        <v>3.1443850112693945</v>
      </c>
      <c r="M156">
        <f>SQRT((Table3891011[[#This Row],[Annual Income (k$)]]-$B$5)^2+(Table3891011[[#This Row],[Spending Score (1-100)]]-$C$5)^2)</f>
        <v>1.5744448998489802</v>
      </c>
      <c r="N156">
        <f>SQRT((Table3891011[[#This Row],[Annual Income (k$)]]-$B$6)^2+(Table3891011[[#This Row],[Spending Score (1-100)]]-$C$6)^2)</f>
        <v>2.5891992246349922</v>
      </c>
      <c r="O156">
        <f>SQRT((Table3891011[[#This Row],[Annual Income (k$)]]-$B$7)^2+(Table3891011[[#This Row],[Spending Score (1-100)]]-$C$7)^2)</f>
        <v>0.27044782842067994</v>
      </c>
      <c r="P156">
        <f>MIN(Table3891011[[#This Row],[DIst1]:[DIst5]])</f>
        <v>0.27044782842067994</v>
      </c>
      <c r="Q156" t="str">
        <f>IF(MIN(Table3891011[[#This Row],[DIst1]:[DIst5]])=Table3891011[[#This Row],[DIst1]],"Cluster1",IF(MIN(Table3891011[[#This Row],[DIst1]:[DIst5]])=Table3891011[[#This Row],[DIst2]],"Cluster2",IF(MIN(Table3891011[[#This Row],[DIst1]:[DIst5]])=Table3891011[[#This Row],[DIst3]],"Cluster3",IF(MIN(Table3891011[[#This Row],[DIst1]:[DIst5]])=Table3891011[[#This Row],[DIst4]],"Cluster4","Cluster5"))))</f>
        <v>Cluster5</v>
      </c>
    </row>
    <row r="157" spans="7:17" x14ac:dyDescent="0.3">
      <c r="G157">
        <v>156</v>
      </c>
      <c r="H157">
        <v>0.66567484499999996</v>
      </c>
      <c r="I157">
        <v>1.506276556</v>
      </c>
      <c r="K157">
        <f>SQRT((Table3891011[[#This Row],[Annual Income (k$)]]-$B$3)^2+(Table3891011[[#This Row],[Spending Score (1-100)]]-$C$3)^2)</f>
        <v>3.3346512275225391</v>
      </c>
      <c r="L157">
        <f>SQRT((Table3891011[[#This Row],[Annual Income (k$)]]-$B$4)^2+(Table3891011[[#This Row],[Spending Score (1-100)]]-$C$4)^2)</f>
        <v>2.0806961667789912</v>
      </c>
      <c r="M157">
        <f>SQRT((Table3891011[[#This Row],[Annual Income (k$)]]-$B$5)^2+(Table3891011[[#This Row],[Spending Score (1-100)]]-$C$5)^2)</f>
        <v>1.7488447689796629</v>
      </c>
      <c r="N157">
        <f>SQRT((Table3891011[[#This Row],[Annual Income (k$)]]-$B$6)^2+(Table3891011[[#This Row],[Spending Score (1-100)]]-$C$6)^2)</f>
        <v>0.29297455555963742</v>
      </c>
      <c r="O157">
        <f>SQRT((Table3891011[[#This Row],[Annual Income (k$)]]-$B$7)^2+(Table3891011[[#This Row],[Spending Score (1-100)]]-$C$7)^2)</f>
        <v>2.8359725883222722</v>
      </c>
      <c r="P157">
        <f>MIN(Table3891011[[#This Row],[DIst1]:[DIst5]])</f>
        <v>0.29297455555963742</v>
      </c>
      <c r="Q157" t="str">
        <f>IF(MIN(Table3891011[[#This Row],[DIst1]:[DIst5]])=Table3891011[[#This Row],[DIst1]],"Cluster1",IF(MIN(Table3891011[[#This Row],[DIst1]:[DIst5]])=Table3891011[[#This Row],[DIst2]],"Cluster2",IF(MIN(Table3891011[[#This Row],[DIst1]:[DIst5]])=Table3891011[[#This Row],[DIst3]],"Cluster3",IF(MIN(Table3891011[[#This Row],[DIst1]:[DIst5]])=Table3891011[[#This Row],[DIst4]],"Cluster4","Cluster5"))))</f>
        <v>Cluster4</v>
      </c>
    </row>
    <row r="158" spans="7:17" x14ac:dyDescent="0.3">
      <c r="G158">
        <v>157</v>
      </c>
      <c r="H158">
        <v>0.66567484499999996</v>
      </c>
      <c r="I158">
        <v>-1.9100207870000001</v>
      </c>
      <c r="K158">
        <f>SQRT((Table3891011[[#This Row],[Annual Income (k$)]]-$B$3)^2+(Table3891011[[#This Row],[Spending Score (1-100)]]-$C$3)^2)</f>
        <v>2.0925346765612645</v>
      </c>
      <c r="L158">
        <f>SQRT((Table3891011[[#This Row],[Annual Income (k$)]]-$B$4)^2+(Table3891011[[#This Row],[Spending Score (1-100)]]-$C$4)^2)</f>
        <v>3.6081259906048451</v>
      </c>
      <c r="M158">
        <f>SQRT((Table3891011[[#This Row],[Annual Income (k$)]]-$B$5)^2+(Table3891011[[#This Row],[Spending Score (1-100)]]-$C$5)^2)</f>
        <v>2.0854674823268682</v>
      </c>
      <c r="N158">
        <f>SQRT((Table3891011[[#This Row],[Annual Income (k$)]]-$B$6)^2+(Table3891011[[#This Row],[Spending Score (1-100)]]-$C$6)^2)</f>
        <v>3.1706828787320829</v>
      </c>
      <c r="O158">
        <f>SQRT((Table3891011[[#This Row],[Annual Income (k$)]]-$B$7)^2+(Table3891011[[#This Row],[Spending Score (1-100)]]-$C$7)^2)</f>
        <v>0.65187668862371806</v>
      </c>
      <c r="P158">
        <f>MIN(Table3891011[[#This Row],[DIst1]:[DIst5]])</f>
        <v>0.65187668862371806</v>
      </c>
      <c r="Q158" t="str">
        <f>IF(MIN(Table3891011[[#This Row],[DIst1]:[DIst5]])=Table3891011[[#This Row],[DIst1]],"Cluster1",IF(MIN(Table3891011[[#This Row],[DIst1]:[DIst5]])=Table3891011[[#This Row],[DIst2]],"Cluster2",IF(MIN(Table3891011[[#This Row],[DIst1]:[DIst5]])=Table3891011[[#This Row],[DIst3]],"Cluster3",IF(MIN(Table3891011[[#This Row],[DIst1]:[DIst5]])=Table3891011[[#This Row],[DIst4]],"Cluster4","Cluster5"))))</f>
        <v>Cluster5</v>
      </c>
    </row>
    <row r="159" spans="7:17" x14ac:dyDescent="0.3">
      <c r="G159">
        <v>158</v>
      </c>
      <c r="H159">
        <v>0.66567484499999996</v>
      </c>
      <c r="I159">
        <v>1.079239388</v>
      </c>
      <c r="K159">
        <f>SQRT((Table3891011[[#This Row],[Annual Income (k$)]]-$B$3)^2+(Table3891011[[#This Row],[Spending Score (1-100)]]-$C$3)^2)</f>
        <v>3.0001206525484871</v>
      </c>
      <c r="L159">
        <f>SQRT((Table3891011[[#This Row],[Annual Income (k$)]]-$B$4)^2+(Table3891011[[#This Row],[Spending Score (1-100)]]-$C$4)^2)</f>
        <v>2.0344362652644623</v>
      </c>
      <c r="M159">
        <f>SQRT((Table3891011[[#This Row],[Annual Income (k$)]]-$B$5)^2+(Table3891011[[#This Row],[Spending Score (1-100)]]-$C$5)^2)</f>
        <v>1.3940130561510093</v>
      </c>
      <c r="N159">
        <f>SQRT((Table3891011[[#This Row],[Annual Income (k$)]]-$B$6)^2+(Table3891011[[#This Row],[Spending Score (1-100)]]-$C$6)^2)</f>
        <v>0.23501780662921698</v>
      </c>
      <c r="O159">
        <f>SQRT((Table3891011[[#This Row],[Annual Income (k$)]]-$B$7)^2+(Table3891011[[#This Row],[Spending Score (1-100)]]-$C$7)^2)</f>
        <v>2.4112218186681571</v>
      </c>
      <c r="P159">
        <f>MIN(Table3891011[[#This Row],[DIst1]:[DIst5]])</f>
        <v>0.23501780662921698</v>
      </c>
      <c r="Q159" t="str">
        <f>IF(MIN(Table3891011[[#This Row],[DIst1]:[DIst5]])=Table3891011[[#This Row],[DIst1]],"Cluster1",IF(MIN(Table3891011[[#This Row],[DIst1]:[DIst5]])=Table3891011[[#This Row],[DIst2]],"Cluster2",IF(MIN(Table3891011[[#This Row],[DIst1]:[DIst5]])=Table3891011[[#This Row],[DIst3]],"Cluster3",IF(MIN(Table3891011[[#This Row],[DIst1]:[DIst5]])=Table3891011[[#This Row],[DIst4]],"Cluster4","Cluster5"))))</f>
        <v>Cluster4</v>
      </c>
    </row>
    <row r="160" spans="7:17" x14ac:dyDescent="0.3">
      <c r="G160">
        <v>159</v>
      </c>
      <c r="H160">
        <v>0.66567484499999996</v>
      </c>
      <c r="I160">
        <v>-1.9100207870000001</v>
      </c>
      <c r="K160">
        <f>SQRT((Table3891011[[#This Row],[Annual Income (k$)]]-$B$3)^2+(Table3891011[[#This Row],[Spending Score (1-100)]]-$C$3)^2)</f>
        <v>2.0925346765612645</v>
      </c>
      <c r="L160">
        <f>SQRT((Table3891011[[#This Row],[Annual Income (k$)]]-$B$4)^2+(Table3891011[[#This Row],[Spending Score (1-100)]]-$C$4)^2)</f>
        <v>3.6081259906048451</v>
      </c>
      <c r="M160">
        <f>SQRT((Table3891011[[#This Row],[Annual Income (k$)]]-$B$5)^2+(Table3891011[[#This Row],[Spending Score (1-100)]]-$C$5)^2)</f>
        <v>2.0854674823268682</v>
      </c>
      <c r="N160">
        <f>SQRT((Table3891011[[#This Row],[Annual Income (k$)]]-$B$6)^2+(Table3891011[[#This Row],[Spending Score (1-100)]]-$C$6)^2)</f>
        <v>3.1706828787320829</v>
      </c>
      <c r="O160">
        <f>SQRT((Table3891011[[#This Row],[Annual Income (k$)]]-$B$7)^2+(Table3891011[[#This Row],[Spending Score (1-100)]]-$C$7)^2)</f>
        <v>0.65187668862371806</v>
      </c>
      <c r="P160">
        <f>MIN(Table3891011[[#This Row],[DIst1]:[DIst5]])</f>
        <v>0.65187668862371806</v>
      </c>
      <c r="Q160" t="str">
        <f>IF(MIN(Table3891011[[#This Row],[DIst1]:[DIst5]])=Table3891011[[#This Row],[DIst1]],"Cluster1",IF(MIN(Table3891011[[#This Row],[DIst1]:[DIst5]])=Table3891011[[#This Row],[DIst2]],"Cluster2",IF(MIN(Table3891011[[#This Row],[DIst1]:[DIst5]])=Table3891011[[#This Row],[DIst3]],"Cluster3",IF(MIN(Table3891011[[#This Row],[DIst1]:[DIst5]])=Table3891011[[#This Row],[DIst4]],"Cluster4","Cluster5"))))</f>
        <v>Cluster5</v>
      </c>
    </row>
    <row r="161" spans="2:17" x14ac:dyDescent="0.3">
      <c r="G161">
        <v>160</v>
      </c>
      <c r="H161">
        <v>0.66567484499999996</v>
      </c>
      <c r="I161">
        <v>0.88513158400000003</v>
      </c>
      <c r="K161">
        <f>SQRT((Table3891011[[#This Row],[Annual Income (k$)]]-$B$3)^2+(Table3891011[[#This Row],[Spending Score (1-100)]]-$C$3)^2)</f>
        <v>2.85622683022893</v>
      </c>
      <c r="L161">
        <f>SQRT((Table3891011[[#This Row],[Annual Income (k$)]]-$B$4)^2+(Table3891011[[#This Row],[Spending Score (1-100)]]-$C$4)^2)</f>
        <v>2.0427849069353274</v>
      </c>
      <c r="M161">
        <f>SQRT((Table3891011[[#This Row],[Annual Income (k$)]]-$B$5)^2+(Table3891011[[#This Row],[Spending Score (1-100)]]-$C$5)^2)</f>
        <v>1.2477735889617141</v>
      </c>
      <c r="N161">
        <f>SQRT((Table3891011[[#This Row],[Annual Income (k$)]]-$B$6)^2+(Table3891011[[#This Row],[Spending Score (1-100)]]-$C$6)^2)</f>
        <v>0.40235933859465789</v>
      </c>
      <c r="O161">
        <f>SQRT((Table3891011[[#This Row],[Annual Income (k$)]]-$B$7)^2+(Table3891011[[#This Row],[Spending Score (1-100)]]-$C$7)^2)</f>
        <v>2.2184435137967409</v>
      </c>
      <c r="P161">
        <f>MIN(Table3891011[[#This Row],[DIst1]:[DIst5]])</f>
        <v>0.40235933859465789</v>
      </c>
      <c r="Q161" t="str">
        <f>IF(MIN(Table3891011[[#This Row],[DIst1]:[DIst5]])=Table3891011[[#This Row],[DIst1]],"Cluster1",IF(MIN(Table3891011[[#This Row],[DIst1]:[DIst5]])=Table3891011[[#This Row],[DIst2]],"Cluster2",IF(MIN(Table3891011[[#This Row],[DIst1]:[DIst5]])=Table3891011[[#This Row],[DIst3]],"Cluster3",IF(MIN(Table3891011[[#This Row],[DIst1]:[DIst5]])=Table3891011[[#This Row],[DIst4]],"Cluster4","Cluster5"))))</f>
        <v>Cluster4</v>
      </c>
    </row>
    <row r="162" spans="2:17" x14ac:dyDescent="0.3">
      <c r="G162">
        <v>161</v>
      </c>
      <c r="H162">
        <v>0.70384427400000005</v>
      </c>
      <c r="I162">
        <v>-0.59008772300000001</v>
      </c>
      <c r="K162">
        <f>SQRT((Table3891011[[#This Row],[Annual Income (k$)]]-$B$3)^2+(Table3891011[[#This Row],[Spending Score (1-100)]]-$C$3)^2)</f>
        <v>2.0898795415122859</v>
      </c>
      <c r="L162">
        <f>SQRT((Table3891011[[#This Row],[Annual Income (k$)]]-$B$4)^2+(Table3891011[[#This Row],[Spending Score (1-100)]]-$C$4)^2)</f>
        <v>2.6553820671984689</v>
      </c>
      <c r="M162">
        <f>SQRT((Table3891011[[#This Row],[Annual Income (k$)]]-$B$5)^2+(Table3891011[[#This Row],[Spending Score (1-100)]]-$C$5)^2)</f>
        <v>1.0728523923136746</v>
      </c>
      <c r="N162">
        <f>SQRT((Table3891011[[#This Row],[Annual Income (k$)]]-$B$6)^2+(Table3891011[[#This Row],[Spending Score (1-100)]]-$C$6)^2)</f>
        <v>1.8506336075989804</v>
      </c>
      <c r="O162">
        <f>SQRT((Table3891011[[#This Row],[Annual Income (k$)]]-$B$7)^2+(Table3891011[[#This Row],[Spending Score (1-100)]]-$C$7)^2)</f>
        <v>0.76285685142436988</v>
      </c>
      <c r="P162">
        <f>MIN(Table3891011[[#This Row],[DIst1]:[DIst5]])</f>
        <v>0.76285685142436988</v>
      </c>
      <c r="Q162" t="str">
        <f>IF(MIN(Table3891011[[#This Row],[DIst1]:[DIst5]])=Table3891011[[#This Row],[DIst1]],"Cluster1",IF(MIN(Table3891011[[#This Row],[DIst1]:[DIst5]])=Table3891011[[#This Row],[DIst2]],"Cluster2",IF(MIN(Table3891011[[#This Row],[DIst1]:[DIst5]])=Table3891011[[#This Row],[DIst3]],"Cluster3",IF(MIN(Table3891011[[#This Row],[DIst1]:[DIst5]])=Table3891011[[#This Row],[DIst4]],"Cluster4","Cluster5"))))</f>
        <v>Cluster5</v>
      </c>
    </row>
    <row r="163" spans="2:17" x14ac:dyDescent="0.3">
      <c r="G163">
        <v>162</v>
      </c>
      <c r="H163">
        <v>0.70384427400000005</v>
      </c>
      <c r="I163">
        <v>1.273347191</v>
      </c>
      <c r="K163">
        <f>SQRT((Table3891011[[#This Row],[Annual Income (k$)]]-$B$3)^2+(Table3891011[[#This Row],[Spending Score (1-100)]]-$C$3)^2)</f>
        <v>3.1733537346600991</v>
      </c>
      <c r="L163">
        <f>SQRT((Table3891011[[#This Row],[Annual Income (k$)]]-$B$4)^2+(Table3891011[[#This Row],[Spending Score (1-100)]]-$C$4)^2)</f>
        <v>2.0825487115374681</v>
      </c>
      <c r="M163">
        <f>SQRT((Table3891011[[#This Row],[Annual Income (k$)]]-$B$5)^2+(Table3891011[[#This Row],[Spending Score (1-100)]]-$C$5)^2)</f>
        <v>1.5724330406037519</v>
      </c>
      <c r="N163">
        <f>SQRT((Table3891011[[#This Row],[Annual Income (k$)]]-$B$6)^2+(Table3891011[[#This Row],[Spending Score (1-100)]]-$C$6)^2)</f>
        <v>0.11680768238986705</v>
      </c>
      <c r="O163">
        <f>SQRT((Table3891011[[#This Row],[Annual Income (k$)]]-$B$7)^2+(Table3891011[[#This Row],[Spending Score (1-100)]]-$C$7)^2)</f>
        <v>2.6005140617641489</v>
      </c>
      <c r="P163">
        <f>MIN(Table3891011[[#This Row],[DIst1]:[DIst5]])</f>
        <v>0.11680768238986705</v>
      </c>
      <c r="Q163" t="str">
        <f>IF(MIN(Table3891011[[#This Row],[DIst1]:[DIst5]])=Table3891011[[#This Row],[DIst1]],"Cluster1",IF(MIN(Table3891011[[#This Row],[DIst1]:[DIst5]])=Table3891011[[#This Row],[DIst2]],"Cluster2",IF(MIN(Table3891011[[#This Row],[DIst1]:[DIst5]])=Table3891011[[#This Row],[DIst3]],"Cluster3",IF(MIN(Table3891011[[#This Row],[DIst1]:[DIst5]])=Table3891011[[#This Row],[DIst4]],"Cluster4","Cluster5"))))</f>
        <v>Cluster4</v>
      </c>
    </row>
    <row r="164" spans="2:17" x14ac:dyDescent="0.3">
      <c r="G164">
        <v>163</v>
      </c>
      <c r="H164">
        <v>0.780183132</v>
      </c>
      <c r="I164">
        <v>-1.754734544</v>
      </c>
      <c r="K164">
        <f>SQRT((Table3891011[[#This Row],[Annual Income (k$)]]-$B$3)^2+(Table3891011[[#This Row],[Spending Score (1-100)]]-$C$3)^2)</f>
        <v>2.1544551513515007</v>
      </c>
      <c r="L164">
        <f>SQRT((Table3891011[[#This Row],[Annual Income (k$)]]-$B$4)^2+(Table3891011[[#This Row],[Spending Score (1-100)]]-$C$4)^2)</f>
        <v>3.5491185820104976</v>
      </c>
      <c r="M164">
        <f>SQRT((Table3891011[[#This Row],[Annual Income (k$)]]-$B$5)^2+(Table3891011[[#This Row],[Spending Score (1-100)]]-$C$5)^2)</f>
        <v>1.9989020258393888</v>
      </c>
      <c r="N164">
        <f>SQRT((Table3891011[[#This Row],[Annual Income (k$)]]-$B$6)^2+(Table3891011[[#This Row],[Spending Score (1-100)]]-$C$6)^2)</f>
        <v>3.0119199362319593</v>
      </c>
      <c r="O164">
        <f>SQRT((Table3891011[[#This Row],[Annual Income (k$)]]-$B$7)^2+(Table3891011[[#This Row],[Spending Score (1-100)]]-$C$7)^2)</f>
        <v>0.46480324253271044</v>
      </c>
      <c r="P164">
        <f>MIN(Table3891011[[#This Row],[DIst1]:[DIst5]])</f>
        <v>0.46480324253271044</v>
      </c>
      <c r="Q164" t="str">
        <f>IF(MIN(Table3891011[[#This Row],[DIst1]:[DIst5]])=Table3891011[[#This Row],[DIst1]],"Cluster1",IF(MIN(Table3891011[[#This Row],[DIst1]:[DIst5]])=Table3891011[[#This Row],[DIst2]],"Cluster2",IF(MIN(Table3891011[[#This Row],[DIst1]:[DIst5]])=Table3891011[[#This Row],[DIst3]],"Cluster3",IF(MIN(Table3891011[[#This Row],[DIst1]:[DIst5]])=Table3891011[[#This Row],[DIst4]],"Cluster4","Cluster5"))))</f>
        <v>Cluster5</v>
      </c>
    </row>
    <row r="165" spans="2:17" x14ac:dyDescent="0.3">
      <c r="G165">
        <v>164</v>
      </c>
      <c r="H165">
        <v>0.780183132</v>
      </c>
      <c r="I165">
        <v>1.6615627980000001</v>
      </c>
      <c r="K165">
        <f>SQRT((Table3891011[[#This Row],[Annual Income (k$)]]-$B$3)^2+(Table3891011[[#This Row],[Spending Score (1-100)]]-$C$3)^2)</f>
        <v>3.5275887499568075</v>
      </c>
      <c r="L165">
        <f>SQRT((Table3891011[[#This Row],[Annual Income (k$)]]-$B$4)^2+(Table3891011[[#This Row],[Spending Score (1-100)]]-$C$4)^2)</f>
        <v>2.2288952512601647</v>
      </c>
      <c r="M165">
        <f>SQRT((Table3891011[[#This Row],[Annual Income (k$)]]-$B$5)^2+(Table3891011[[#This Row],[Spending Score (1-100)]]-$C$5)^2)</f>
        <v>1.9405928657065661</v>
      </c>
      <c r="N165">
        <f>SQRT((Table3891011[[#This Row],[Annual Income (k$)]]-$B$6)^2+(Table3891011[[#This Row],[Spending Score (1-100)]]-$C$6)^2)</f>
        <v>0.4065388455161022</v>
      </c>
      <c r="O165">
        <f>SQRT((Table3891011[[#This Row],[Annual Income (k$)]]-$B$7)^2+(Table3891011[[#This Row],[Spending Score (1-100)]]-$C$7)^2)</f>
        <v>2.9824230604639608</v>
      </c>
      <c r="P165">
        <f>MIN(Table3891011[[#This Row],[DIst1]:[DIst5]])</f>
        <v>0.4065388455161022</v>
      </c>
      <c r="Q165" t="str">
        <f>IF(MIN(Table3891011[[#This Row],[DIst1]:[DIst5]])=Table3891011[[#This Row],[DIst1]],"Cluster1",IF(MIN(Table3891011[[#This Row],[DIst1]:[DIst5]])=Table3891011[[#This Row],[DIst2]],"Cluster2",IF(MIN(Table3891011[[#This Row],[DIst1]:[DIst5]])=Table3891011[[#This Row],[DIst3]],"Cluster3",IF(MIN(Table3891011[[#This Row],[DIst1]:[DIst5]])=Table3891011[[#This Row],[DIst4]],"Cluster4","Cluster5"))))</f>
        <v>Cluster4</v>
      </c>
    </row>
    <row r="166" spans="2:17" x14ac:dyDescent="0.3">
      <c r="G166">
        <v>165</v>
      </c>
      <c r="H166">
        <v>0.93286084899999999</v>
      </c>
      <c r="I166">
        <v>-0.93948176900000002</v>
      </c>
      <c r="K166">
        <f>SQRT((Table3891011[[#This Row],[Annual Income (k$)]]-$B$3)^2+(Table3891011[[#This Row],[Spending Score (1-100)]]-$C$3)^2)</f>
        <v>2.2452427719486874</v>
      </c>
      <c r="L166">
        <f>SQRT((Table3891011[[#This Row],[Annual Income (k$)]]-$B$4)^2+(Table3891011[[#This Row],[Spending Score (1-100)]]-$C$4)^2)</f>
        <v>3.0552982507304796</v>
      </c>
      <c r="M166">
        <f>SQRT((Table3891011[[#This Row],[Annual Income (k$)]]-$B$5)^2+(Table3891011[[#This Row],[Spending Score (1-100)]]-$C$5)^2)</f>
        <v>1.4639223821344058</v>
      </c>
      <c r="N166">
        <f>SQRT((Table3891011[[#This Row],[Annual Income (k$)]]-$B$6)^2+(Table3891011[[#This Row],[Spending Score (1-100)]]-$C$6)^2)</f>
        <v>2.1993344661204746</v>
      </c>
      <c r="O166">
        <f>SQRT((Table3891011[[#This Row],[Annual Income (k$)]]-$B$7)^2+(Table3891011[[#This Row],[Spending Score (1-100)]]-$C$7)^2)</f>
        <v>0.37732273061459121</v>
      </c>
      <c r="P166">
        <f>MIN(Table3891011[[#This Row],[DIst1]:[DIst5]])</f>
        <v>0.37732273061459121</v>
      </c>
      <c r="Q166" t="str">
        <f>IF(MIN(Table3891011[[#This Row],[DIst1]:[DIst5]])=Table3891011[[#This Row],[DIst1]],"Cluster1",IF(MIN(Table3891011[[#This Row],[DIst1]:[DIst5]])=Table3891011[[#This Row],[DIst2]],"Cluster2",IF(MIN(Table3891011[[#This Row],[DIst1]:[DIst5]])=Table3891011[[#This Row],[DIst3]],"Cluster3",IF(MIN(Table3891011[[#This Row],[DIst1]:[DIst5]])=Table3891011[[#This Row],[DIst4]],"Cluster4","Cluster5"))))</f>
        <v>Cluster5</v>
      </c>
    </row>
    <row r="167" spans="2:17" x14ac:dyDescent="0.3">
      <c r="B167">
        <v>-1.7008297640000001</v>
      </c>
      <c r="C167">
        <v>-1.7159129829999999</v>
      </c>
      <c r="G167">
        <v>166</v>
      </c>
      <c r="H167">
        <v>0.93286084899999999</v>
      </c>
      <c r="I167">
        <v>0.96277470600000004</v>
      </c>
      <c r="K167">
        <f>SQRT((Table3891011[[#This Row],[Annual Income (k$)]]-$B$3)^2+(Table3891011[[#This Row],[Spending Score (1-100)]]-$C$3)^2)</f>
        <v>3.0995274837711944</v>
      </c>
      <c r="L167">
        <f>SQRT((Table3891011[[#This Row],[Annual Income (k$)]]-$B$4)^2+(Table3891011[[#This Row],[Spending Score (1-100)]]-$C$4)^2)</f>
        <v>2.3040907983442236</v>
      </c>
      <c r="M167">
        <f>SQRT((Table3891011[[#This Row],[Annual Income (k$)]]-$B$5)^2+(Table3891011[[#This Row],[Spending Score (1-100)]]-$C$5)^2)</f>
        <v>1.4955629347522492</v>
      </c>
      <c r="N167">
        <f>SQRT((Table3891011[[#This Row],[Annual Income (k$)]]-$B$6)^2+(Table3891011[[#This Row],[Spending Score (1-100)]]-$C$6)^2)</f>
        <v>0.31524449239174579</v>
      </c>
      <c r="O167">
        <f>SQRT((Table3891011[[#This Row],[Annual Income (k$)]]-$B$7)^2+(Table3891011[[#This Row],[Spending Score (1-100)]]-$C$7)^2)</f>
        <v>2.2795689735848188</v>
      </c>
      <c r="P167">
        <f>MIN(Table3891011[[#This Row],[DIst1]:[DIst5]])</f>
        <v>0.31524449239174579</v>
      </c>
      <c r="Q167" t="str">
        <f>IF(MIN(Table3891011[[#This Row],[DIst1]:[DIst5]])=Table3891011[[#This Row],[DIst1]],"Cluster1",IF(MIN(Table3891011[[#This Row],[DIst1]:[DIst5]])=Table3891011[[#This Row],[DIst2]],"Cluster2",IF(MIN(Table3891011[[#This Row],[DIst1]:[DIst5]])=Table3891011[[#This Row],[DIst3]],"Cluster3",IF(MIN(Table3891011[[#This Row],[DIst1]:[DIst5]])=Table3891011[[#This Row],[DIst4]],"Cluster4","Cluster5"))))</f>
        <v>Cluster4</v>
      </c>
    </row>
    <row r="168" spans="2:17" x14ac:dyDescent="0.3">
      <c r="B168">
        <v>-1.5481520470000001</v>
      </c>
      <c r="C168">
        <v>1.040417827</v>
      </c>
      <c r="G168">
        <v>167</v>
      </c>
      <c r="H168">
        <v>0.97103027799999997</v>
      </c>
      <c r="I168">
        <v>-1.172411133</v>
      </c>
      <c r="K168">
        <f>SQRT((Table3891011[[#This Row],[Annual Income (k$)]]-$B$3)^2+(Table3891011[[#This Row],[Spending Score (1-100)]]-$C$3)^2)</f>
        <v>2.2696177569524756</v>
      </c>
      <c r="L168">
        <f>SQRT((Table3891011[[#This Row],[Annual Income (k$)]]-$B$4)^2+(Table3891011[[#This Row],[Spending Score (1-100)]]-$C$4)^2)</f>
        <v>3.240730555831528</v>
      </c>
      <c r="M168">
        <f>SQRT((Table3891011[[#This Row],[Annual Income (k$)]]-$B$5)^2+(Table3891011[[#This Row],[Spending Score (1-100)]]-$C$5)^2)</f>
        <v>1.6483115365064895</v>
      </c>
      <c r="N168">
        <f>SQRT((Table3891011[[#This Row],[Annual Income (k$)]]-$B$6)^2+(Table3891011[[#This Row],[Spending Score (1-100)]]-$C$6)^2)</f>
        <v>2.434061744298416</v>
      </c>
      <c r="O168">
        <f>SQRT((Table3891011[[#This Row],[Annual Income (k$)]]-$B$7)^2+(Table3891011[[#This Row],[Spending Score (1-100)]]-$C$7)^2)</f>
        <v>0.14859289564219158</v>
      </c>
      <c r="P168">
        <f>MIN(Table3891011[[#This Row],[DIst1]:[DIst5]])</f>
        <v>0.14859289564219158</v>
      </c>
      <c r="Q168" t="str">
        <f>IF(MIN(Table3891011[[#This Row],[DIst1]:[DIst5]])=Table3891011[[#This Row],[DIst1]],"Cluster1",IF(MIN(Table3891011[[#This Row],[DIst1]:[DIst5]])=Table3891011[[#This Row],[DIst2]],"Cluster2",IF(MIN(Table3891011[[#This Row],[DIst1]:[DIst5]])=Table3891011[[#This Row],[DIst3]],"Cluster3",IF(MIN(Table3891011[[#This Row],[DIst1]:[DIst5]])=Table3891011[[#This Row],[DIst4]],"Cluster4","Cluster5"))))</f>
        <v>Cluster5</v>
      </c>
    </row>
    <row r="169" spans="2:17" x14ac:dyDescent="0.3">
      <c r="B169">
        <v>-1.013780039</v>
      </c>
      <c r="C169">
        <v>0.88513158400000003</v>
      </c>
      <c r="G169">
        <v>168</v>
      </c>
      <c r="H169">
        <v>0.97103027799999997</v>
      </c>
      <c r="I169">
        <v>1.7392059200000001</v>
      </c>
      <c r="K169">
        <f>SQRT((Table3891011[[#This Row],[Annual Income (k$)]]-$B$3)^2+(Table3891011[[#This Row],[Spending Score (1-100)]]-$C$3)^2)</f>
        <v>3.704367886846168</v>
      </c>
      <c r="L169">
        <f>SQRT((Table3891011[[#This Row],[Annual Income (k$)]]-$B$4)^2+(Table3891011[[#This Row],[Spending Score (1-100)]]-$C$4)^2)</f>
        <v>2.4336267184844838</v>
      </c>
      <c r="M169">
        <f>SQRT((Table3891011[[#This Row],[Annual Income (k$)]]-$B$5)^2+(Table3891011[[#This Row],[Spending Score (1-100)]]-$C$5)^2)</f>
        <v>2.1077775796966298</v>
      </c>
      <c r="N169">
        <f>SQRT((Table3891011[[#This Row],[Annual Income (k$)]]-$B$6)^2+(Table3891011[[#This Row],[Spending Score (1-100)]]-$C$6)^2)</f>
        <v>0.5055243881040109</v>
      </c>
      <c r="O169">
        <f>SQRT((Table3891011[[#This Row],[Annual Income (k$)]]-$B$7)^2+(Table3891011[[#This Row],[Spending Score (1-100)]]-$C$7)^2)</f>
        <v>3.0562000404186773</v>
      </c>
      <c r="P169">
        <f>MIN(Table3891011[[#This Row],[DIst1]:[DIst5]])</f>
        <v>0.5055243881040109</v>
      </c>
      <c r="Q169" t="str">
        <f>IF(MIN(Table3891011[[#This Row],[DIst1]:[DIst5]])=Table3891011[[#This Row],[DIst1]],"Cluster1",IF(MIN(Table3891011[[#This Row],[DIst1]:[DIst5]])=Table3891011[[#This Row],[DIst2]],"Cluster2",IF(MIN(Table3891011[[#This Row],[DIst1]:[DIst5]])=Table3891011[[#This Row],[DIst3]],"Cluster3",IF(MIN(Table3891011[[#This Row],[DIst1]:[DIst5]])=Table3891011[[#This Row],[DIst4]],"Cluster4","Cluster5"))))</f>
        <v>Cluster4</v>
      </c>
    </row>
    <row r="170" spans="2:17" x14ac:dyDescent="0.3">
      <c r="B170">
        <v>-0.135883168</v>
      </c>
      <c r="C170">
        <v>0.30280817399999999</v>
      </c>
      <c r="G170">
        <v>169</v>
      </c>
      <c r="H170">
        <v>1.0091997070000001</v>
      </c>
      <c r="I170">
        <v>-0.90066020899999999</v>
      </c>
      <c r="K170">
        <f>SQRT((Table3891011[[#This Row],[Annual Income (k$)]]-$B$3)^2+(Table3891011[[#This Row],[Spending Score (1-100)]]-$C$3)^2)</f>
        <v>2.3256112685059356</v>
      </c>
      <c r="L170">
        <f>SQRT((Table3891011[[#This Row],[Annual Income (k$)]]-$B$4)^2+(Table3891011[[#This Row],[Spending Score (1-100)]]-$C$4)^2)</f>
        <v>3.0882961609477655</v>
      </c>
      <c r="M170">
        <f>SQRT((Table3891011[[#This Row],[Annual Income (k$)]]-$B$5)^2+(Table3891011[[#This Row],[Spending Score (1-100)]]-$C$5)^2)</f>
        <v>1.5005044825860248</v>
      </c>
      <c r="N170">
        <f>SQRT((Table3891011[[#This Row],[Annual Income (k$)]]-$B$6)^2+(Table3891011[[#This Row],[Spending Score (1-100)]]-$C$6)^2)</f>
        <v>2.1659130870140313</v>
      </c>
      <c r="O170">
        <f>SQRT((Table3891011[[#This Row],[Annual Income (k$)]]-$B$7)^2+(Table3891011[[#This Row],[Spending Score (1-100)]]-$C$7)^2)</f>
        <v>0.42253794326913507</v>
      </c>
      <c r="P170">
        <f>MIN(Table3891011[[#This Row],[DIst1]:[DIst5]])</f>
        <v>0.42253794326913507</v>
      </c>
      <c r="Q170" t="str">
        <f>IF(MIN(Table3891011[[#This Row],[DIst1]:[DIst5]])=Table3891011[[#This Row],[DIst1]],"Cluster1",IF(MIN(Table3891011[[#This Row],[DIst1]:[DIst5]])=Table3891011[[#This Row],[DIst2]],"Cluster2",IF(MIN(Table3891011[[#This Row],[DIst1]:[DIst5]])=Table3891011[[#This Row],[DIst3]],"Cluster3",IF(MIN(Table3891011[[#This Row],[DIst1]:[DIst5]])=Table3891011[[#This Row],[DIst4]],"Cluster4","Cluster5"))))</f>
        <v>Cluster5</v>
      </c>
    </row>
    <row r="171" spans="2:17" x14ac:dyDescent="0.3">
      <c r="G171">
        <v>170</v>
      </c>
      <c r="H171">
        <v>1.0091997070000001</v>
      </c>
      <c r="I171">
        <v>0.49691597700000001</v>
      </c>
      <c r="K171">
        <f>SQRT((Table3891011[[#This Row],[Annual Income (k$)]]-$B$3)^2+(Table3891011[[#This Row],[Spending Score (1-100)]]-$C$3)^2)</f>
        <v>2.8576616942799964</v>
      </c>
      <c r="L171">
        <f>SQRT((Table3891011[[#This Row],[Annual Income (k$)]]-$B$4)^2+(Table3891011[[#This Row],[Spending Score (1-100)]]-$C$4)^2)</f>
        <v>2.4459904132330421</v>
      </c>
      <c r="M171">
        <f>SQRT((Table3891011[[#This Row],[Annual Income (k$)]]-$B$5)^2+(Table3891011[[#This Row],[Spending Score (1-100)]]-$C$5)^2)</f>
        <v>1.3128188283302273</v>
      </c>
      <c r="N171">
        <f>SQRT((Table3891011[[#This Row],[Annual Income (k$)]]-$B$6)^2+(Table3891011[[#This Row],[Spending Score (1-100)]]-$C$6)^2)</f>
        <v>0.78333165274187666</v>
      </c>
      <c r="O171">
        <f>SQRT((Table3891011[[#This Row],[Annual Income (k$)]]-$B$7)^2+(Table3891011[[#This Row],[Spending Score (1-100)]]-$C$7)^2)</f>
        <v>1.8151886781262221</v>
      </c>
      <c r="P171">
        <f>MIN(Table3891011[[#This Row],[DIst1]:[DIst5]])</f>
        <v>0.78333165274187666</v>
      </c>
      <c r="Q171" t="str">
        <f>IF(MIN(Table3891011[[#This Row],[DIst1]:[DIst5]])=Table3891011[[#This Row],[DIst1]],"Cluster1",IF(MIN(Table3891011[[#This Row],[DIst1]:[DIst5]])=Table3891011[[#This Row],[DIst2]],"Cluster2",IF(MIN(Table3891011[[#This Row],[DIst1]:[DIst5]])=Table3891011[[#This Row],[DIst3]],"Cluster3",IF(MIN(Table3891011[[#This Row],[DIst1]:[DIst5]])=Table3891011[[#This Row],[DIst4]],"Cluster4","Cluster5"))))</f>
        <v>Cluster4</v>
      </c>
    </row>
    <row r="172" spans="2:17" x14ac:dyDescent="0.3">
      <c r="G172">
        <v>171</v>
      </c>
      <c r="H172">
        <v>1.0091997070000001</v>
      </c>
      <c r="I172">
        <v>-1.4441620580000001</v>
      </c>
      <c r="K172">
        <f>SQRT((Table3891011[[#This Row],[Annual Income (k$)]]-$B$3)^2+(Table3891011[[#This Row],[Spending Score (1-100)]]-$C$3)^2)</f>
        <v>2.3218492731631351</v>
      </c>
      <c r="L172">
        <f>SQRT((Table3891011[[#This Row],[Annual Income (k$)]]-$B$4)^2+(Table3891011[[#This Row],[Spending Score (1-100)]]-$C$4)^2)</f>
        <v>3.4604822777261091</v>
      </c>
      <c r="M172">
        <f>SQRT((Table3891011[[#This Row],[Annual Income (k$)]]-$B$5)^2+(Table3891011[[#This Row],[Spending Score (1-100)]]-$C$5)^2)</f>
        <v>1.8739889220026877</v>
      </c>
      <c r="N172">
        <f>SQRT((Table3891011[[#This Row],[Annual Income (k$)]]-$B$6)^2+(Table3891011[[#This Row],[Spending Score (1-100)]]-$C$6)^2)</f>
        <v>2.7077446450071401</v>
      </c>
      <c r="O172">
        <f>SQRT((Table3891011[[#This Row],[Annual Income (k$)]]-$B$7)^2+(Table3891011[[#This Row],[Spending Score (1-100)]]-$C$7)^2)</f>
        <v>0.1469541389403099</v>
      </c>
      <c r="P172">
        <f>MIN(Table3891011[[#This Row],[DIst1]:[DIst5]])</f>
        <v>0.1469541389403099</v>
      </c>
      <c r="Q172" t="str">
        <f>IF(MIN(Table3891011[[#This Row],[DIst1]:[DIst5]])=Table3891011[[#This Row],[DIst1]],"Cluster1",IF(MIN(Table3891011[[#This Row],[DIst1]:[DIst5]])=Table3891011[[#This Row],[DIst2]],"Cluster2",IF(MIN(Table3891011[[#This Row],[DIst1]:[DIst5]])=Table3891011[[#This Row],[DIst3]],"Cluster3",IF(MIN(Table3891011[[#This Row],[DIst1]:[DIst5]])=Table3891011[[#This Row],[DIst4]],"Cluster4","Cluster5"))))</f>
        <v>Cluster5</v>
      </c>
    </row>
    <row r="173" spans="2:17" x14ac:dyDescent="0.3">
      <c r="G173">
        <v>172</v>
      </c>
      <c r="H173">
        <v>1.0091997070000001</v>
      </c>
      <c r="I173">
        <v>0.96277470600000004</v>
      </c>
      <c r="K173">
        <f>SQRT((Table3891011[[#This Row],[Annual Income (k$)]]-$B$3)^2+(Table3891011[[#This Row],[Spending Score (1-100)]]-$C$3)^2)</f>
        <v>3.1549297894364576</v>
      </c>
      <c r="L173">
        <f>SQRT((Table3891011[[#This Row],[Annual Income (k$)]]-$B$4)^2+(Table3891011[[#This Row],[Spending Score (1-100)]]-$C$4)^2)</f>
        <v>2.380349798487047</v>
      </c>
      <c r="M173">
        <f>SQRT((Table3891011[[#This Row],[Annual Income (k$)]]-$B$5)^2+(Table3891011[[#This Row],[Spending Score (1-100)]]-$C$5)^2)</f>
        <v>1.5542148783939336</v>
      </c>
      <c r="N173">
        <f>SQRT((Table3891011[[#This Row],[Annual Income (k$)]]-$B$6)^2+(Table3891011[[#This Row],[Spending Score (1-100)]]-$C$6)^2)</f>
        <v>0.35002222432363539</v>
      </c>
      <c r="O173">
        <f>SQRT((Table3891011[[#This Row],[Annual Income (k$)]]-$B$7)^2+(Table3891011[[#This Row],[Spending Score (1-100)]]-$C$7)^2)</f>
        <v>2.2807450318369349</v>
      </c>
      <c r="P173">
        <f>MIN(Table3891011[[#This Row],[DIst1]:[DIst5]])</f>
        <v>0.35002222432363539</v>
      </c>
      <c r="Q173" t="str">
        <f>IF(MIN(Table3891011[[#This Row],[DIst1]:[DIst5]])=Table3891011[[#This Row],[DIst1]],"Cluster1",IF(MIN(Table3891011[[#This Row],[DIst1]:[DIst5]])=Table3891011[[#This Row],[DIst2]],"Cluster2",IF(MIN(Table3891011[[#This Row],[DIst1]:[DIst5]])=Table3891011[[#This Row],[DIst3]],"Cluster3",IF(MIN(Table3891011[[#This Row],[DIst1]:[DIst5]])=Table3891011[[#This Row],[DIst4]],"Cluster4","Cluster5"))))</f>
        <v>Cluster4</v>
      </c>
    </row>
    <row r="174" spans="2:17" x14ac:dyDescent="0.3">
      <c r="G174">
        <v>173</v>
      </c>
      <c r="H174">
        <v>1.0091997070000001</v>
      </c>
      <c r="I174">
        <v>-1.5606267410000001</v>
      </c>
      <c r="K174">
        <f>SQRT((Table3891011[[#This Row],[Annual Income (k$)]]-$B$3)^2+(Table3891011[[#This Row],[Spending Score (1-100)]]-$C$3)^2)</f>
        <v>2.3375415135804998</v>
      </c>
      <c r="L174">
        <f>SQRT((Table3891011[[#This Row],[Annual Income (k$)]]-$B$4)^2+(Table3891011[[#This Row],[Spending Score (1-100)]]-$C$4)^2)</f>
        <v>3.545996724084119</v>
      </c>
      <c r="M174">
        <f>SQRT((Table3891011[[#This Row],[Annual Income (k$)]]-$B$5)^2+(Table3891011[[#This Row],[Spending Score (1-100)]]-$C$5)^2)</f>
        <v>1.9643742039782117</v>
      </c>
      <c r="N174">
        <f>SQRT((Table3891011[[#This Row],[Annual Income (k$)]]-$B$6)^2+(Table3891011[[#This Row],[Spending Score (1-100)]]-$C$6)^2)</f>
        <v>2.8239349286329731</v>
      </c>
      <c r="O174">
        <f>SQRT((Table3891011[[#This Row],[Annual Income (k$)]]-$B$7)^2+(Table3891011[[#This Row],[Spending Score (1-100)]]-$C$7)^2)</f>
        <v>0.25461286839053465</v>
      </c>
      <c r="P174">
        <f>MIN(Table3891011[[#This Row],[DIst1]:[DIst5]])</f>
        <v>0.25461286839053465</v>
      </c>
      <c r="Q174" t="str">
        <f>IF(MIN(Table3891011[[#This Row],[DIst1]:[DIst5]])=Table3891011[[#This Row],[DIst1]],"Cluster1",IF(MIN(Table3891011[[#This Row],[DIst1]:[DIst5]])=Table3891011[[#This Row],[DIst2]],"Cluster2",IF(MIN(Table3891011[[#This Row],[DIst1]:[DIst5]])=Table3891011[[#This Row],[DIst3]],"Cluster3",IF(MIN(Table3891011[[#This Row],[DIst1]:[DIst5]])=Table3891011[[#This Row],[DIst4]],"Cluster4","Cluster5"))))</f>
        <v>Cluster5</v>
      </c>
    </row>
    <row r="175" spans="2:17" x14ac:dyDescent="0.3">
      <c r="G175">
        <v>174</v>
      </c>
      <c r="H175">
        <v>1.0091997070000001</v>
      </c>
      <c r="I175">
        <v>1.6227412379999999</v>
      </c>
      <c r="K175">
        <f>SQRT((Table3891011[[#This Row],[Annual Income (k$)]]-$B$3)^2+(Table3891011[[#This Row],[Spending Score (1-100)]]-$C$3)^2)</f>
        <v>3.637123922057631</v>
      </c>
      <c r="L175">
        <f>SQRT((Table3891011[[#This Row],[Annual Income (k$)]]-$B$4)^2+(Table3891011[[#This Row],[Spending Score (1-100)]]-$C$4)^2)</f>
        <v>2.4413657196961447</v>
      </c>
      <c r="M175">
        <f>SQRT((Table3891011[[#This Row],[Annual Income (k$)]]-$B$5)^2+(Table3891011[[#This Row],[Spending Score (1-100)]]-$C$5)^2)</f>
        <v>2.0344661660660601</v>
      </c>
      <c r="N175">
        <f>SQRT((Table3891011[[#This Row],[Annual Income (k$)]]-$B$6)^2+(Table3891011[[#This Row],[Spending Score (1-100)]]-$C$6)^2)</f>
        <v>0.4120771535847923</v>
      </c>
      <c r="O175">
        <f>SQRT((Table3891011[[#This Row],[Annual Income (k$)]]-$B$7)^2+(Table3891011[[#This Row],[Spending Score (1-100)]]-$C$7)^2)</f>
        <v>2.9404471606613951</v>
      </c>
      <c r="P175">
        <f>MIN(Table3891011[[#This Row],[DIst1]:[DIst5]])</f>
        <v>0.4120771535847923</v>
      </c>
      <c r="Q175" t="str">
        <f>IF(MIN(Table3891011[[#This Row],[DIst1]:[DIst5]])=Table3891011[[#This Row],[DIst1]],"Cluster1",IF(MIN(Table3891011[[#This Row],[DIst1]:[DIst5]])=Table3891011[[#This Row],[DIst2]],"Cluster2",IF(MIN(Table3891011[[#This Row],[DIst1]:[DIst5]])=Table3891011[[#This Row],[DIst3]],"Cluster3",IF(MIN(Table3891011[[#This Row],[DIst1]:[DIst5]])=Table3891011[[#This Row],[DIst4]],"Cluster4","Cluster5"))))</f>
        <v>Cluster4</v>
      </c>
    </row>
    <row r="176" spans="2:17" x14ac:dyDescent="0.3">
      <c r="G176">
        <v>175</v>
      </c>
      <c r="H176">
        <v>1.0473691359999999</v>
      </c>
      <c r="I176">
        <v>-1.4441620580000001</v>
      </c>
      <c r="K176">
        <f>SQRT((Table3891011[[#This Row],[Annual Income (k$)]]-$B$3)^2+(Table3891011[[#This Row],[Spending Score (1-100)]]-$C$3)^2)</f>
        <v>2.3597903381506216</v>
      </c>
      <c r="L176">
        <f>SQRT((Table3891011[[#This Row],[Annual Income (k$)]]-$B$4)^2+(Table3891011[[#This Row],[Spending Score (1-100)]]-$C$4)^2)</f>
        <v>3.4868214305379106</v>
      </c>
      <c r="M176">
        <f>SQRT((Table3891011[[#This Row],[Annual Income (k$)]]-$B$5)^2+(Table3891011[[#This Row],[Spending Score (1-100)]]-$C$5)^2)</f>
        <v>1.8988530469542682</v>
      </c>
      <c r="N176">
        <f>SQRT((Table3891011[[#This Row],[Annual Income (k$)]]-$B$6)^2+(Table3891011[[#This Row],[Spending Score (1-100)]]-$C$6)^2)</f>
        <v>2.7106862622339696</v>
      </c>
      <c r="O176">
        <f>SQRT((Table3891011[[#This Row],[Annual Income (k$)]]-$B$7)^2+(Table3891011[[#This Row],[Spending Score (1-100)]]-$C$7)^2)</f>
        <v>0.169256705454775</v>
      </c>
      <c r="P176">
        <f>MIN(Table3891011[[#This Row],[DIst1]:[DIst5]])</f>
        <v>0.169256705454775</v>
      </c>
      <c r="Q176" t="str">
        <f>IF(MIN(Table3891011[[#This Row],[DIst1]:[DIst5]])=Table3891011[[#This Row],[DIst1]],"Cluster1",IF(MIN(Table3891011[[#This Row],[DIst1]:[DIst5]])=Table3891011[[#This Row],[DIst2]],"Cluster2",IF(MIN(Table3891011[[#This Row],[DIst1]:[DIst5]])=Table3891011[[#This Row],[DIst3]],"Cluster3",IF(MIN(Table3891011[[#This Row],[DIst1]:[DIst5]])=Table3891011[[#This Row],[DIst4]],"Cluster4","Cluster5"))))</f>
        <v>Cluster5</v>
      </c>
    </row>
    <row r="177" spans="7:17" x14ac:dyDescent="0.3">
      <c r="G177">
        <v>176</v>
      </c>
      <c r="H177">
        <v>1.0473691359999999</v>
      </c>
      <c r="I177">
        <v>1.389811873</v>
      </c>
      <c r="K177">
        <f>SQRT((Table3891011[[#This Row],[Annual Income (k$)]]-$B$3)^2+(Table3891011[[#This Row],[Spending Score (1-100)]]-$C$3)^2)</f>
        <v>3.4858160805298977</v>
      </c>
      <c r="L177">
        <f>SQRT((Table3891011[[#This Row],[Annual Income (k$)]]-$B$4)^2+(Table3891011[[#This Row],[Spending Score (1-100)]]-$C$4)^2)</f>
        <v>2.4372007265710329</v>
      </c>
      <c r="M177">
        <f>SQRT((Table3891011[[#This Row],[Annual Income (k$)]]-$B$5)^2+(Table3891011[[#This Row],[Spending Score (1-100)]]-$C$5)^2)</f>
        <v>1.877527211221099</v>
      </c>
      <c r="N177">
        <f>SQRT((Table3891011[[#This Row],[Annual Income (k$)]]-$B$6)^2+(Table3891011[[#This Row],[Spending Score (1-100)]]-$C$6)^2)</f>
        <v>0.26379107600482476</v>
      </c>
      <c r="O177">
        <f>SQRT((Table3891011[[#This Row],[Annual Income (k$)]]-$B$7)^2+(Table3891011[[#This Row],[Spending Score (1-100)]]-$C$7)^2)</f>
        <v>2.7088984062110417</v>
      </c>
      <c r="P177">
        <f>MIN(Table3891011[[#This Row],[DIst1]:[DIst5]])</f>
        <v>0.26379107600482476</v>
      </c>
      <c r="Q177" t="str">
        <f>IF(MIN(Table3891011[[#This Row],[DIst1]:[DIst5]])=Table3891011[[#This Row],[DIst1]],"Cluster1",IF(MIN(Table3891011[[#This Row],[DIst1]:[DIst5]])=Table3891011[[#This Row],[DIst2]],"Cluster2",IF(MIN(Table3891011[[#This Row],[DIst1]:[DIst5]])=Table3891011[[#This Row],[DIst3]],"Cluster3",IF(MIN(Table3891011[[#This Row],[DIst1]:[DIst5]])=Table3891011[[#This Row],[DIst4]],"Cluster4","Cluster5"))))</f>
        <v>Cluster4</v>
      </c>
    </row>
    <row r="178" spans="7:17" x14ac:dyDescent="0.3">
      <c r="G178">
        <v>177</v>
      </c>
      <c r="H178">
        <v>1.0473691359999999</v>
      </c>
      <c r="I178">
        <v>-1.3665189369999999</v>
      </c>
      <c r="K178">
        <f>SQRT((Table3891011[[#This Row],[Annual Income (k$)]]-$B$3)^2+(Table3891011[[#This Row],[Spending Score (1-100)]]-$C$3)^2)</f>
        <v>2.3526447648169246</v>
      </c>
      <c r="L178">
        <f>SQRT((Table3891011[[#This Row],[Annual Income (k$)]]-$B$4)^2+(Table3891011[[#This Row],[Spending Score (1-100)]]-$C$4)^2)</f>
        <v>3.4312618739287108</v>
      </c>
      <c r="M178">
        <f>SQRT((Table3891011[[#This Row],[Annual Income (k$)]]-$B$5)^2+(Table3891011[[#This Row],[Spending Score (1-100)]]-$C$5)^2)</f>
        <v>1.8410394736783589</v>
      </c>
      <c r="N178">
        <f>SQRT((Table3891011[[#This Row],[Annual Income (k$)]]-$B$6)^2+(Table3891011[[#This Row],[Spending Score (1-100)]]-$C$6)^2)</f>
        <v>2.633326073195263</v>
      </c>
      <c r="O178">
        <f>SQRT((Table3891011[[#This Row],[Annual Income (k$)]]-$B$7)^2+(Table3891011[[#This Row],[Spending Score (1-100)]]-$C$7)^2)</f>
        <v>0.12205533947099509</v>
      </c>
      <c r="P178">
        <f>MIN(Table3891011[[#This Row],[DIst1]:[DIst5]])</f>
        <v>0.12205533947099509</v>
      </c>
      <c r="Q178" t="str">
        <f>IF(MIN(Table3891011[[#This Row],[DIst1]:[DIst5]])=Table3891011[[#This Row],[DIst1]],"Cluster1",IF(MIN(Table3891011[[#This Row],[DIst1]:[DIst5]])=Table3891011[[#This Row],[DIst2]],"Cluster2",IF(MIN(Table3891011[[#This Row],[DIst1]:[DIst5]])=Table3891011[[#This Row],[DIst3]],"Cluster3",IF(MIN(Table3891011[[#This Row],[DIst1]:[DIst5]])=Table3891011[[#This Row],[DIst4]],"Cluster4","Cluster5"))))</f>
        <v>Cluster5</v>
      </c>
    </row>
    <row r="179" spans="7:17" x14ac:dyDescent="0.3">
      <c r="G179">
        <v>178</v>
      </c>
      <c r="H179">
        <v>1.0473691359999999</v>
      </c>
      <c r="I179">
        <v>0.72984534099999998</v>
      </c>
      <c r="K179">
        <f>SQRT((Table3891011[[#This Row],[Annual Income (k$)]]-$B$3)^2+(Table3891011[[#This Row],[Spending Score (1-100)]]-$C$3)^2)</f>
        <v>3.0303921313240183</v>
      </c>
      <c r="L179">
        <f>SQRT((Table3891011[[#This Row],[Annual Income (k$)]]-$B$4)^2+(Table3891011[[#This Row],[Spending Score (1-100)]]-$C$4)^2)</f>
        <v>2.4399174448919876</v>
      </c>
      <c r="M179">
        <f>SQRT((Table3891011[[#This Row],[Annual Income (k$)]]-$B$5)^2+(Table3891011[[#This Row],[Spending Score (1-100)]]-$C$5)^2)</f>
        <v>1.4522709480910361</v>
      </c>
      <c r="N179">
        <f>SQRT((Table3891011[[#This Row],[Annual Income (k$)]]-$B$6)^2+(Table3891011[[#This Row],[Spending Score (1-100)]]-$C$6)^2)</f>
        <v>0.5742341675951792</v>
      </c>
      <c r="O179">
        <f>SQRT((Table3891011[[#This Row],[Annual Income (k$)]]-$B$7)^2+(Table3891011[[#This Row],[Spending Score (1-100)]]-$C$7)^2)</f>
        <v>2.0496707397091729</v>
      </c>
      <c r="P179">
        <f>MIN(Table3891011[[#This Row],[DIst1]:[DIst5]])</f>
        <v>0.5742341675951792</v>
      </c>
      <c r="Q179" t="str">
        <f>IF(MIN(Table3891011[[#This Row],[DIst1]:[DIst5]])=Table3891011[[#This Row],[DIst1]],"Cluster1",IF(MIN(Table3891011[[#This Row],[DIst1]:[DIst5]])=Table3891011[[#This Row],[DIst2]],"Cluster2",IF(MIN(Table3891011[[#This Row],[DIst1]:[DIst5]])=Table3891011[[#This Row],[DIst3]],"Cluster3",IF(MIN(Table3891011[[#This Row],[DIst1]:[DIst5]])=Table3891011[[#This Row],[DIst4]],"Cluster4","Cluster5"))))</f>
        <v>Cluster4</v>
      </c>
    </row>
    <row r="180" spans="7:17" x14ac:dyDescent="0.3">
      <c r="G180">
        <v>179</v>
      </c>
      <c r="H180">
        <v>1.238216282</v>
      </c>
      <c r="I180">
        <v>-1.4053404979999999</v>
      </c>
      <c r="K180">
        <f>SQRT((Table3891011[[#This Row],[Annual Income (k$)]]-$B$3)^2+(Table3891011[[#This Row],[Spending Score (1-100)]]-$C$3)^2)</f>
        <v>2.5459980222822756</v>
      </c>
      <c r="L180">
        <f>SQRT((Table3891011[[#This Row],[Annual Income (k$)]]-$B$4)^2+(Table3891011[[#This Row],[Spending Score (1-100)]]-$C$4)^2)</f>
        <v>3.5948395501624906</v>
      </c>
      <c r="M180">
        <f>SQRT((Table3891011[[#This Row],[Annual Income (k$)]]-$B$5)^2+(Table3891011[[#This Row],[Spending Score (1-100)]]-$C$5)^2)</f>
        <v>2.0021929825803784</v>
      </c>
      <c r="N180">
        <f>SQRT((Table3891011[[#This Row],[Annual Income (k$)]]-$B$6)^2+(Table3891011[[#This Row],[Spending Score (1-100)]]-$C$6)^2)</f>
        <v>2.6949968288957691</v>
      </c>
      <c r="O180">
        <f>SQRT((Table3891011[[#This Row],[Annual Income (k$)]]-$B$7)^2+(Table3891011[[#This Row],[Spending Score (1-100)]]-$C$7)^2)</f>
        <v>0.31501473379046341</v>
      </c>
      <c r="P180">
        <f>MIN(Table3891011[[#This Row],[DIst1]:[DIst5]])</f>
        <v>0.31501473379046341</v>
      </c>
      <c r="Q180" t="str">
        <f>IF(MIN(Table3891011[[#This Row],[DIst1]:[DIst5]])=Table3891011[[#This Row],[DIst1]],"Cluster1",IF(MIN(Table3891011[[#This Row],[DIst1]:[DIst5]])=Table3891011[[#This Row],[DIst2]],"Cluster2",IF(MIN(Table3891011[[#This Row],[DIst1]:[DIst5]])=Table3891011[[#This Row],[DIst3]],"Cluster3",IF(MIN(Table3891011[[#This Row],[DIst1]:[DIst5]])=Table3891011[[#This Row],[DIst4]],"Cluster4","Cluster5"))))</f>
        <v>Cluster5</v>
      </c>
    </row>
    <row r="181" spans="7:17" x14ac:dyDescent="0.3">
      <c r="G181">
        <v>180</v>
      </c>
      <c r="H181">
        <v>1.238216282</v>
      </c>
      <c r="I181">
        <v>1.5450981159999999</v>
      </c>
      <c r="K181">
        <f>SQRT((Table3891011[[#This Row],[Annual Income (k$)]]-$B$3)^2+(Table3891011[[#This Row],[Spending Score (1-100)]]-$C$3)^2)</f>
        <v>3.7292918914230073</v>
      </c>
      <c r="L181">
        <f>SQRT((Table3891011[[#This Row],[Annual Income (k$)]]-$B$4)^2+(Table3891011[[#This Row],[Spending Score (1-100)]]-$C$4)^2)</f>
        <v>2.6499179170181741</v>
      </c>
      <c r="M181">
        <f>SQRT((Table3891011[[#This Row],[Annual Income (k$)]]-$B$5)^2+(Table3891011[[#This Row],[Spending Score (1-100)]]-$C$5)^2)</f>
        <v>2.120763022149438</v>
      </c>
      <c r="N181">
        <f>SQRT((Table3891011[[#This Row],[Annual Income (k$)]]-$B$6)^2+(Table3891011[[#This Row],[Spending Score (1-100)]]-$C$6)^2)</f>
        <v>0.50830233505854072</v>
      </c>
      <c r="O181">
        <f>SQRT((Table3891011[[#This Row],[Annual Income (k$)]]-$B$7)^2+(Table3891011[[#This Row],[Spending Score (1-100)]]-$C$7)^2)</f>
        <v>2.8778133863540214</v>
      </c>
      <c r="P181">
        <f>MIN(Table3891011[[#This Row],[DIst1]:[DIst5]])</f>
        <v>0.50830233505854072</v>
      </c>
      <c r="Q181" t="str">
        <f>IF(MIN(Table3891011[[#This Row],[DIst1]:[DIst5]])=Table3891011[[#This Row],[DIst1]],"Cluster1",IF(MIN(Table3891011[[#This Row],[DIst1]:[DIst5]])=Table3891011[[#This Row],[DIst2]],"Cluster2",IF(MIN(Table3891011[[#This Row],[DIst1]:[DIst5]])=Table3891011[[#This Row],[DIst3]],"Cluster3",IF(MIN(Table3891011[[#This Row],[DIst1]:[DIst5]])=Table3891011[[#This Row],[DIst4]],"Cluster4","Cluster5"))))</f>
        <v>Cluster4</v>
      </c>
    </row>
    <row r="182" spans="7:17" x14ac:dyDescent="0.3">
      <c r="G182">
        <v>181</v>
      </c>
      <c r="H182">
        <v>1.390893999</v>
      </c>
      <c r="I182">
        <v>-0.70655240500000005</v>
      </c>
      <c r="K182">
        <f>SQRT((Table3891011[[#This Row],[Annual Income (k$)]]-$B$3)^2+(Table3891011[[#This Row],[Spending Score (1-100)]]-$C$3)^2)</f>
        <v>2.7322652077959337</v>
      </c>
      <c r="L182">
        <f>SQRT((Table3891011[[#This Row],[Annual Income (k$)]]-$B$4)^2+(Table3891011[[#This Row],[Spending Score (1-100)]]-$C$4)^2)</f>
        <v>3.2819573582603319</v>
      </c>
      <c r="M182">
        <f>SQRT((Table3891011[[#This Row],[Annual Income (k$)]]-$B$5)^2+(Table3891011[[#This Row],[Spending Score (1-100)]]-$C$5)^2)</f>
        <v>1.7360243525534447</v>
      </c>
      <c r="N182">
        <f>SQRT((Table3891011[[#This Row],[Annual Income (k$)]]-$B$6)^2+(Table3891011[[#This Row],[Spending Score (1-100)]]-$C$6)^2)</f>
        <v>2.0449348554635756</v>
      </c>
      <c r="O182">
        <f>SQRT((Table3891011[[#This Row],[Annual Income (k$)]]-$B$7)^2+(Table3891011[[#This Row],[Spending Score (1-100)]]-$C$7)^2)</f>
        <v>0.76118967108705859</v>
      </c>
      <c r="P182">
        <f>MIN(Table3891011[[#This Row],[DIst1]:[DIst5]])</f>
        <v>0.76118967108705859</v>
      </c>
      <c r="Q182" t="str">
        <f>IF(MIN(Table3891011[[#This Row],[DIst1]:[DIst5]])=Table3891011[[#This Row],[DIst1]],"Cluster1",IF(MIN(Table3891011[[#This Row],[DIst1]:[DIst5]])=Table3891011[[#This Row],[DIst2]],"Cluster2",IF(MIN(Table3891011[[#This Row],[DIst1]:[DIst5]])=Table3891011[[#This Row],[DIst3]],"Cluster3",IF(MIN(Table3891011[[#This Row],[DIst1]:[DIst5]])=Table3891011[[#This Row],[DIst4]],"Cluster4","Cluster5"))))</f>
        <v>Cluster5</v>
      </c>
    </row>
    <row r="183" spans="7:17" x14ac:dyDescent="0.3">
      <c r="G183">
        <v>182</v>
      </c>
      <c r="H183">
        <v>1.390893999</v>
      </c>
      <c r="I183">
        <v>1.389811873</v>
      </c>
      <c r="K183">
        <f>SQRT((Table3891011[[#This Row],[Annual Income (k$)]]-$B$3)^2+(Table3891011[[#This Row],[Spending Score (1-100)]]-$C$3)^2)</f>
        <v>3.7256774914937134</v>
      </c>
      <c r="L183">
        <f>SQRT((Table3891011[[#This Row],[Annual Income (k$)]]-$B$4)^2+(Table3891011[[#This Row],[Spending Score (1-100)]]-$C$4)^2)</f>
        <v>2.7781187369461557</v>
      </c>
      <c r="M183">
        <f>SQRT((Table3891011[[#This Row],[Annual Income (k$)]]-$B$5)^2+(Table3891011[[#This Row],[Spending Score (1-100)]]-$C$5)^2)</f>
        <v>2.121439520798706</v>
      </c>
      <c r="N183">
        <f>SQRT((Table3891011[[#This Row],[Annual Income (k$)]]-$B$6)^2+(Table3891011[[#This Row],[Spending Score (1-100)]]-$C$6)^2)</f>
        <v>0.58664960519399312</v>
      </c>
      <c r="O183">
        <f>SQRT((Table3891011[[#This Row],[Annual Income (k$)]]-$B$7)^2+(Table3891011[[#This Row],[Spending Score (1-100)]]-$C$7)^2)</f>
        <v>2.7445806374411519</v>
      </c>
      <c r="P183">
        <f>MIN(Table3891011[[#This Row],[DIst1]:[DIst5]])</f>
        <v>0.58664960519399312</v>
      </c>
      <c r="Q183" t="str">
        <f>IF(MIN(Table3891011[[#This Row],[DIst1]:[DIst5]])=Table3891011[[#This Row],[DIst1]],"Cluster1",IF(MIN(Table3891011[[#This Row],[DIst1]:[DIst5]])=Table3891011[[#This Row],[DIst2]],"Cluster2",IF(MIN(Table3891011[[#This Row],[DIst1]:[DIst5]])=Table3891011[[#This Row],[DIst3]],"Cluster3",IF(MIN(Table3891011[[#This Row],[DIst1]:[DIst5]])=Table3891011[[#This Row],[DIst4]],"Cluster4","Cluster5"))))</f>
        <v>Cluster4</v>
      </c>
    </row>
    <row r="184" spans="7:17" x14ac:dyDescent="0.3">
      <c r="G184">
        <v>183</v>
      </c>
      <c r="H184">
        <v>1.4290634280000001</v>
      </c>
      <c r="I184">
        <v>-1.3665189369999999</v>
      </c>
      <c r="K184">
        <f>SQRT((Table3891011[[#This Row],[Annual Income (k$)]]-$B$3)^2+(Table3891011[[#This Row],[Spending Score (1-100)]]-$C$3)^2)</f>
        <v>2.7333973205261981</v>
      </c>
      <c r="L184">
        <f>SQRT((Table3891011[[#This Row],[Annual Income (k$)]]-$B$4)^2+(Table3891011[[#This Row],[Spending Score (1-100)]]-$C$4)^2)</f>
        <v>3.7099432047954672</v>
      </c>
      <c r="M184">
        <f>SQRT((Table3891011[[#This Row],[Annual Income (k$)]]-$B$5)^2+(Table3891011[[#This Row],[Spending Score (1-100)]]-$C$5)^2)</f>
        <v>2.1184357615155491</v>
      </c>
      <c r="N184">
        <f>SQRT((Table3891011[[#This Row],[Annual Income (k$)]]-$B$6)^2+(Table3891011[[#This Row],[Spending Score (1-100)]]-$C$6)^2)</f>
        <v>2.6933353469852195</v>
      </c>
      <c r="O184">
        <f>SQRT((Table3891011[[#This Row],[Annual Income (k$)]]-$B$7)^2+(Table3891011[[#This Row],[Spending Score (1-100)]]-$C$7)^2)</f>
        <v>0.49566140245499557</v>
      </c>
      <c r="P184">
        <f>MIN(Table3891011[[#This Row],[DIst1]:[DIst5]])</f>
        <v>0.49566140245499557</v>
      </c>
      <c r="Q184" t="str">
        <f>IF(MIN(Table3891011[[#This Row],[DIst1]:[DIst5]])=Table3891011[[#This Row],[DIst1]],"Cluster1",IF(MIN(Table3891011[[#This Row],[DIst1]:[DIst5]])=Table3891011[[#This Row],[DIst2]],"Cluster2",IF(MIN(Table3891011[[#This Row],[DIst1]:[DIst5]])=Table3891011[[#This Row],[DIst3]],"Cluster3",IF(MIN(Table3891011[[#This Row],[DIst1]:[DIst5]])=Table3891011[[#This Row],[DIst4]],"Cluster4","Cluster5"))))</f>
        <v>Cluster5</v>
      </c>
    </row>
    <row r="185" spans="7:17" x14ac:dyDescent="0.3">
      <c r="G185">
        <v>184</v>
      </c>
      <c r="H185">
        <v>1.4290634280000001</v>
      </c>
      <c r="I185">
        <v>1.467454995</v>
      </c>
      <c r="K185">
        <f>SQRT((Table3891011[[#This Row],[Annual Income (k$)]]-$B$3)^2+(Table3891011[[#This Row],[Spending Score (1-100)]]-$C$3)^2)</f>
        <v>3.8070778014238758</v>
      </c>
      <c r="L185">
        <f>SQRT((Table3891011[[#This Row],[Annual Income (k$)]]-$B$4)^2+(Table3891011[[#This Row],[Spending Score (1-100)]]-$C$4)^2)</f>
        <v>2.8259121427273923</v>
      </c>
      <c r="M185">
        <f>SQRT((Table3891011[[#This Row],[Annual Income (k$)]]-$B$5)^2+(Table3891011[[#This Row],[Spending Score (1-100)]]-$C$5)^2)</f>
        <v>2.2016613670698626</v>
      </c>
      <c r="N185">
        <f>SQRT((Table3891011[[#This Row],[Annual Income (k$)]]-$B$6)^2+(Table3891011[[#This Row],[Spending Score (1-100)]]-$C$6)^2)</f>
        <v>0.64490167694604128</v>
      </c>
      <c r="O185">
        <f>SQRT((Table3891011[[#This Row],[Annual Income (k$)]]-$B$7)^2+(Table3891011[[#This Row],[Spending Score (1-100)]]-$C$7)^2)</f>
        <v>2.8275855665133145</v>
      </c>
      <c r="P185">
        <f>MIN(Table3891011[[#This Row],[DIst1]:[DIst5]])</f>
        <v>0.64490167694604128</v>
      </c>
      <c r="Q185" t="str">
        <f>IF(MIN(Table3891011[[#This Row],[DIst1]:[DIst5]])=Table3891011[[#This Row],[DIst1]],"Cluster1",IF(MIN(Table3891011[[#This Row],[DIst1]:[DIst5]])=Table3891011[[#This Row],[DIst2]],"Cluster2",IF(MIN(Table3891011[[#This Row],[DIst1]:[DIst5]])=Table3891011[[#This Row],[DIst3]],"Cluster3",IF(MIN(Table3891011[[#This Row],[DIst1]:[DIst5]])=Table3891011[[#This Row],[DIst4]],"Cluster4","Cluster5"))))</f>
        <v>Cluster4</v>
      </c>
    </row>
    <row r="186" spans="7:17" x14ac:dyDescent="0.3">
      <c r="G186">
        <v>185</v>
      </c>
      <c r="H186">
        <v>1.4672328569999999</v>
      </c>
      <c r="I186">
        <v>-0.43480148000000002</v>
      </c>
      <c r="K186">
        <f>SQRT((Table3891011[[#This Row],[Annual Income (k$)]]-$B$3)^2+(Table3891011[[#This Row],[Spending Score (1-100)]]-$C$3)^2)</f>
        <v>2.8666184753183783</v>
      </c>
      <c r="L186">
        <f>SQRT((Table3891011[[#This Row],[Annual Income (k$)]]-$B$4)^2+(Table3891011[[#This Row],[Spending Score (1-100)]]-$C$4)^2)</f>
        <v>3.2104155102081129</v>
      </c>
      <c r="M186">
        <f>SQRT((Table3891011[[#This Row],[Annual Income (k$)]]-$B$5)^2+(Table3891011[[#This Row],[Spending Score (1-100)]]-$C$5)^2)</f>
        <v>1.7203112103228559</v>
      </c>
      <c r="N186">
        <f>SQRT((Table3891011[[#This Row],[Annual Income (k$)]]-$B$6)^2+(Table3891011[[#This Row],[Spending Score (1-100)]]-$C$6)^2)</f>
        <v>1.8114964389629844</v>
      </c>
      <c r="O186">
        <f>SQRT((Table3891011[[#This Row],[Annual Income (k$)]]-$B$7)^2+(Table3891011[[#This Row],[Spending Score (1-100)]]-$C$7)^2)</f>
        <v>1.0296695629757018</v>
      </c>
      <c r="P186">
        <f>MIN(Table3891011[[#This Row],[DIst1]:[DIst5]])</f>
        <v>1.0296695629757018</v>
      </c>
      <c r="Q186" t="str">
        <f>IF(MIN(Table3891011[[#This Row],[DIst1]:[DIst5]])=Table3891011[[#This Row],[DIst1]],"Cluster1",IF(MIN(Table3891011[[#This Row],[DIst1]:[DIst5]])=Table3891011[[#This Row],[DIst2]],"Cluster2",IF(MIN(Table3891011[[#This Row],[DIst1]:[DIst5]])=Table3891011[[#This Row],[DIst3]],"Cluster3",IF(MIN(Table3891011[[#This Row],[DIst1]:[DIst5]])=Table3891011[[#This Row],[DIst4]],"Cluster4","Cluster5"))))</f>
        <v>Cluster5</v>
      </c>
    </row>
    <row r="187" spans="7:17" x14ac:dyDescent="0.3">
      <c r="G187">
        <v>186</v>
      </c>
      <c r="H187">
        <v>1.4672328569999999</v>
      </c>
      <c r="I187">
        <v>1.816849041</v>
      </c>
      <c r="K187">
        <f>SQRT((Table3891011[[#This Row],[Annual Income (k$)]]-$B$3)^2+(Table3891011[[#This Row],[Spending Score (1-100)]]-$C$3)^2)</f>
        <v>4.0843044019408765</v>
      </c>
      <c r="L187">
        <f>SQRT((Table3891011[[#This Row],[Annual Income (k$)]]-$B$4)^2+(Table3891011[[#This Row],[Spending Score (1-100)]]-$C$4)^2)</f>
        <v>2.9326990193063138</v>
      </c>
      <c r="M187">
        <f>SQRT((Table3891011[[#This Row],[Annual Income (k$)]]-$B$5)^2+(Table3891011[[#This Row],[Spending Score (1-100)]]-$C$5)^2)</f>
        <v>2.4758332145343585</v>
      </c>
      <c r="N187">
        <f>SQRT((Table3891011[[#This Row],[Annual Income (k$)]]-$B$6)^2+(Table3891011[[#This Row],[Spending Score (1-100)]]-$C$6)^2)</f>
        <v>0.85619997178491725</v>
      </c>
      <c r="O187">
        <f>SQRT((Table3891011[[#This Row],[Annual Income (k$)]]-$B$7)^2+(Table3891011[[#This Row],[Spending Score (1-100)]]-$C$7)^2)</f>
        <v>3.1783674075426962</v>
      </c>
      <c r="P187">
        <f>MIN(Table3891011[[#This Row],[DIst1]:[DIst5]])</f>
        <v>0.85619997178491725</v>
      </c>
      <c r="Q187" t="str">
        <f>IF(MIN(Table3891011[[#This Row],[DIst1]:[DIst5]])=Table3891011[[#This Row],[DIst1]],"Cluster1",IF(MIN(Table3891011[[#This Row],[DIst1]:[DIst5]])=Table3891011[[#This Row],[DIst2]],"Cluster2",IF(MIN(Table3891011[[#This Row],[DIst1]:[DIst5]])=Table3891011[[#This Row],[DIst3]],"Cluster3",IF(MIN(Table3891011[[#This Row],[DIst1]:[DIst5]])=Table3891011[[#This Row],[DIst4]],"Cluster4","Cluster5"))))</f>
        <v>Cluster4</v>
      </c>
    </row>
    <row r="188" spans="7:17" x14ac:dyDescent="0.3">
      <c r="G188">
        <v>187</v>
      </c>
      <c r="H188">
        <v>1.543571716</v>
      </c>
      <c r="I188">
        <v>-1.0171248909999999</v>
      </c>
      <c r="K188">
        <f>SQRT((Table3891011[[#This Row],[Annual Income (k$)]]-$B$3)^2+(Table3891011[[#This Row],[Spending Score (1-100)]]-$C$3)^2)</f>
        <v>2.8472640892160861</v>
      </c>
      <c r="L188">
        <f>SQRT((Table3891011[[#This Row],[Annual Income (k$)]]-$B$4)^2+(Table3891011[[#This Row],[Spending Score (1-100)]]-$C$4)^2)</f>
        <v>3.5828889049421191</v>
      </c>
      <c r="M188">
        <f>SQRT((Table3891011[[#This Row],[Annual Income (k$)]]-$B$5)^2+(Table3891011[[#This Row],[Spending Score (1-100)]]-$C$5)^2)</f>
        <v>2.0125412461541976</v>
      </c>
      <c r="N188">
        <f>SQRT((Table3891011[[#This Row],[Annual Income (k$)]]-$B$6)^2+(Table3891011[[#This Row],[Spending Score (1-100)]]-$C$6)^2)</f>
        <v>2.3865480175386624</v>
      </c>
      <c r="O188">
        <f>SQRT((Table3891011[[#This Row],[Annual Income (k$)]]-$B$7)^2+(Table3891011[[#This Row],[Spending Score (1-100)]]-$C$7)^2)</f>
        <v>0.67754123442660019</v>
      </c>
      <c r="P188">
        <f>MIN(Table3891011[[#This Row],[DIst1]:[DIst5]])</f>
        <v>0.67754123442660019</v>
      </c>
      <c r="Q188" t="str">
        <f>IF(MIN(Table3891011[[#This Row],[DIst1]:[DIst5]])=Table3891011[[#This Row],[DIst1]],"Cluster1",IF(MIN(Table3891011[[#This Row],[DIst1]:[DIst5]])=Table3891011[[#This Row],[DIst2]],"Cluster2",IF(MIN(Table3891011[[#This Row],[DIst1]:[DIst5]])=Table3891011[[#This Row],[DIst3]],"Cluster3",IF(MIN(Table3891011[[#This Row],[DIst1]:[DIst5]])=Table3891011[[#This Row],[DIst4]],"Cluster4","Cluster5"))))</f>
        <v>Cluster5</v>
      </c>
    </row>
    <row r="189" spans="7:17" x14ac:dyDescent="0.3">
      <c r="G189">
        <v>188</v>
      </c>
      <c r="H189">
        <v>1.543571716</v>
      </c>
      <c r="I189">
        <v>0.69102378099999995</v>
      </c>
      <c r="K189">
        <f>SQRT((Table3891011[[#This Row],[Annual Income (k$)]]-$B$3)^2+(Table3891011[[#This Row],[Spending Score (1-100)]]-$C$3)^2)</f>
        <v>3.4073651854556659</v>
      </c>
      <c r="L189">
        <f>SQRT((Table3891011[[#This Row],[Annual Income (k$)]]-$B$4)^2+(Table3891011[[#This Row],[Spending Score (1-100)]]-$C$4)^2)</f>
        <v>2.9368487508036538</v>
      </c>
      <c r="M189">
        <f>SQRT((Table3891011[[#This Row],[Annual Income (k$)]]-$B$5)^2+(Table3891011[[#This Row],[Spending Score (1-100)]]-$C$5)^2)</f>
        <v>1.880848203439462</v>
      </c>
      <c r="N189">
        <f>SQRT((Table3891011[[#This Row],[Annual Income (k$)]]-$B$6)^2+(Table3891011[[#This Row],[Spending Score (1-100)]]-$C$6)^2)</f>
        <v>0.91898831273596937</v>
      </c>
      <c r="O189">
        <f>SQRT((Table3891011[[#This Row],[Annual Income (k$)]]-$B$7)^2+(Table3891011[[#This Row],[Spending Score (1-100)]]-$C$7)^2)</f>
        <v>2.0977575579083196</v>
      </c>
      <c r="P189">
        <f>MIN(Table3891011[[#This Row],[DIst1]:[DIst5]])</f>
        <v>0.91898831273596937</v>
      </c>
      <c r="Q189" t="str">
        <f>IF(MIN(Table3891011[[#This Row],[DIst1]:[DIst5]])=Table3891011[[#This Row],[DIst1]],"Cluster1",IF(MIN(Table3891011[[#This Row],[DIst1]:[DIst5]])=Table3891011[[#This Row],[DIst2]],"Cluster2",IF(MIN(Table3891011[[#This Row],[DIst1]:[DIst5]])=Table3891011[[#This Row],[DIst3]],"Cluster3",IF(MIN(Table3891011[[#This Row],[DIst1]:[DIst5]])=Table3891011[[#This Row],[DIst4]],"Cluster4","Cluster5"))))</f>
        <v>Cluster4</v>
      </c>
    </row>
    <row r="190" spans="7:17" x14ac:dyDescent="0.3">
      <c r="G190">
        <v>189</v>
      </c>
      <c r="H190">
        <v>1.6199105739999999</v>
      </c>
      <c r="I190">
        <v>-1.288875816</v>
      </c>
      <c r="K190">
        <f>SQRT((Table3891011[[#This Row],[Annual Income (k$)]]-$B$3)^2+(Table3891011[[#This Row],[Spending Score (1-100)]]-$C$3)^2)</f>
        <v>2.9201668497462938</v>
      </c>
      <c r="L190">
        <f>SQRT((Table3891011[[#This Row],[Annual Income (k$)]]-$B$4)^2+(Table3891011[[#This Row],[Spending Score (1-100)]]-$C$4)^2)</f>
        <v>3.8073216330352633</v>
      </c>
      <c r="M190">
        <f>SQRT((Table3891011[[#This Row],[Annual Income (k$)]]-$B$5)^2+(Table3891011[[#This Row],[Spending Score (1-100)]]-$C$5)^2)</f>
        <v>2.2230722433788928</v>
      </c>
      <c r="N190">
        <f>SQRT((Table3891011[[#This Row],[Annual Income (k$)]]-$B$6)^2+(Table3891011[[#This Row],[Spending Score (1-100)]]-$C$6)^2)</f>
        <v>2.6686683639012339</v>
      </c>
      <c r="O190">
        <f>SQRT((Table3891011[[#This Row],[Annual Income (k$)]]-$B$7)^2+(Table3891011[[#This Row],[Spending Score (1-100)]]-$C$7)^2)</f>
        <v>0.68457729097381126</v>
      </c>
      <c r="P190">
        <f>MIN(Table3891011[[#This Row],[DIst1]:[DIst5]])</f>
        <v>0.68457729097381126</v>
      </c>
      <c r="Q190" t="str">
        <f>IF(MIN(Table3891011[[#This Row],[DIst1]:[DIst5]])=Table3891011[[#This Row],[DIst1]],"Cluster1",IF(MIN(Table3891011[[#This Row],[DIst1]:[DIst5]])=Table3891011[[#This Row],[DIst2]],"Cluster2",IF(MIN(Table3891011[[#This Row],[DIst1]:[DIst5]])=Table3891011[[#This Row],[DIst3]],"Cluster3",IF(MIN(Table3891011[[#This Row],[DIst1]:[DIst5]])=Table3891011[[#This Row],[DIst4]],"Cluster4","Cluster5"))))</f>
        <v>Cluster5</v>
      </c>
    </row>
    <row r="191" spans="7:17" x14ac:dyDescent="0.3">
      <c r="G191">
        <v>190</v>
      </c>
      <c r="H191">
        <v>1.6199105739999999</v>
      </c>
      <c r="I191">
        <v>1.3509903130000001</v>
      </c>
      <c r="K191">
        <f>SQRT((Table3891011[[#This Row],[Annual Income (k$)]]-$B$3)^2+(Table3891011[[#This Row],[Spending Score (1-100)]]-$C$3)^2)</f>
        <v>3.8686284673041524</v>
      </c>
      <c r="L191">
        <f>SQRT((Table3891011[[#This Row],[Annual Income (k$)]]-$B$4)^2+(Table3891011[[#This Row],[Spending Score (1-100)]]-$C$4)^2)</f>
        <v>3.001843044634378</v>
      </c>
      <c r="M191">
        <f>SQRT((Table3891011[[#This Row],[Annual Income (k$)]]-$B$5)^2+(Table3891011[[#This Row],[Spending Score (1-100)]]-$C$5)^2)</f>
        <v>2.274748988937918</v>
      </c>
      <c r="N191">
        <f>SQRT((Table3891011[[#This Row],[Annual Income (k$)]]-$B$6)^2+(Table3891011[[#This Row],[Spending Score (1-100)]]-$C$6)^2)</f>
        <v>0.80592612483922765</v>
      </c>
      <c r="O191">
        <f>SQRT((Table3891011[[#This Row],[Annual Income (k$)]]-$B$7)^2+(Table3891011[[#This Row],[Spending Score (1-100)]]-$C$7)^2)</f>
        <v>2.7540752495715237</v>
      </c>
      <c r="P191">
        <f>MIN(Table3891011[[#This Row],[DIst1]:[DIst5]])</f>
        <v>0.80592612483922765</v>
      </c>
      <c r="Q191" t="str">
        <f>IF(MIN(Table3891011[[#This Row],[DIst1]:[DIst5]])=Table3891011[[#This Row],[DIst1]],"Cluster1",IF(MIN(Table3891011[[#This Row],[DIst1]:[DIst5]])=Table3891011[[#This Row],[DIst2]],"Cluster2",IF(MIN(Table3891011[[#This Row],[DIst1]:[DIst5]])=Table3891011[[#This Row],[DIst3]],"Cluster3",IF(MIN(Table3891011[[#This Row],[DIst1]:[DIst5]])=Table3891011[[#This Row],[DIst4]],"Cluster4","Cluster5"))))</f>
        <v>Cluster4</v>
      </c>
    </row>
    <row r="192" spans="7:17" x14ac:dyDescent="0.3">
      <c r="G192">
        <v>191</v>
      </c>
      <c r="H192">
        <v>1.6199105739999999</v>
      </c>
      <c r="I192">
        <v>-1.0559464510000001</v>
      </c>
      <c r="K192">
        <f>SQRT((Table3891011[[#This Row],[Annual Income (k$)]]-$B$3)^2+(Table3891011[[#This Row],[Spending Score (1-100)]]-$C$3)^2)</f>
        <v>2.9214495469470174</v>
      </c>
      <c r="L192">
        <f>SQRT((Table3891011[[#This Row],[Annual Income (k$)]]-$B$4)^2+(Table3891011[[#This Row],[Spending Score (1-100)]]-$C$4)^2)</f>
        <v>3.6675759381674968</v>
      </c>
      <c r="M192">
        <f>SQRT((Table3891011[[#This Row],[Annual Income (k$)]]-$B$5)^2+(Table3891011[[#This Row],[Spending Score (1-100)]]-$C$5)^2)</f>
        <v>2.0980735736737297</v>
      </c>
      <c r="N192">
        <f>SQRT((Table3891011[[#This Row],[Annual Income (k$)]]-$B$6)^2+(Table3891011[[#This Row],[Spending Score (1-100)]]-$C$6)^2)</f>
        <v>2.4474602325776411</v>
      </c>
      <c r="O192">
        <f>SQRT((Table3891011[[#This Row],[Annual Income (k$)]]-$B$7)^2+(Table3891011[[#This Row],[Spending Score (1-100)]]-$C$7)^2)</f>
        <v>0.73205687300340483</v>
      </c>
      <c r="P192">
        <f>MIN(Table3891011[[#This Row],[DIst1]:[DIst5]])</f>
        <v>0.73205687300340483</v>
      </c>
      <c r="Q192" t="str">
        <f>IF(MIN(Table3891011[[#This Row],[DIst1]:[DIst5]])=Table3891011[[#This Row],[DIst1]],"Cluster1",IF(MIN(Table3891011[[#This Row],[DIst1]:[DIst5]])=Table3891011[[#This Row],[DIst2]],"Cluster2",IF(MIN(Table3891011[[#This Row],[DIst1]:[DIst5]])=Table3891011[[#This Row],[DIst3]],"Cluster3",IF(MIN(Table3891011[[#This Row],[DIst1]:[DIst5]])=Table3891011[[#This Row],[DIst4]],"Cluster4","Cluster5"))))</f>
        <v>Cluster5</v>
      </c>
    </row>
    <row r="193" spans="7:17" x14ac:dyDescent="0.3">
      <c r="G193">
        <v>192</v>
      </c>
      <c r="H193">
        <v>1.6199105739999999</v>
      </c>
      <c r="I193">
        <v>0.72984534099999998</v>
      </c>
      <c r="K193">
        <f>SQRT((Table3891011[[#This Row],[Annual Income (k$)]]-$B$3)^2+(Table3891011[[#This Row],[Spending Score (1-100)]]-$C$3)^2)</f>
        <v>3.4924675592850596</v>
      </c>
      <c r="L193">
        <f>SQRT((Table3891011[[#This Row],[Annual Income (k$)]]-$B$4)^2+(Table3891011[[#This Row],[Spending Score (1-100)]]-$C$4)^2)</f>
        <v>3.0079304912670803</v>
      </c>
      <c r="M193">
        <f>SQRT((Table3891011[[#This Row],[Annual Income (k$)]]-$B$5)^2+(Table3891011[[#This Row],[Spending Score (1-100)]]-$C$5)^2)</f>
        <v>1.9661826985601791</v>
      </c>
      <c r="N193">
        <f>SQRT((Table3891011[[#This Row],[Annual Income (k$)]]-$B$6)^2+(Table3891011[[#This Row],[Spending Score (1-100)]]-$C$6)^2)</f>
        <v>0.95837696339581235</v>
      </c>
      <c r="O193">
        <f>SQRT((Table3891011[[#This Row],[Annual Income (k$)]]-$B$7)^2+(Table3891011[[#This Row],[Spending Score (1-100)]]-$C$7)^2)</f>
        <v>2.1579138353081651</v>
      </c>
      <c r="P193">
        <f>MIN(Table3891011[[#This Row],[DIst1]:[DIst5]])</f>
        <v>0.95837696339581235</v>
      </c>
      <c r="Q193" t="str">
        <f>IF(MIN(Table3891011[[#This Row],[DIst1]:[DIst5]])=Table3891011[[#This Row],[DIst1]],"Cluster1",IF(MIN(Table3891011[[#This Row],[DIst1]:[DIst5]])=Table3891011[[#This Row],[DIst2]],"Cluster2",IF(MIN(Table3891011[[#This Row],[DIst1]:[DIst5]])=Table3891011[[#This Row],[DIst3]],"Cluster3",IF(MIN(Table3891011[[#This Row],[DIst1]:[DIst5]])=Table3891011[[#This Row],[DIst4]],"Cluster4","Cluster5"))))</f>
        <v>Cluster4</v>
      </c>
    </row>
    <row r="194" spans="7:17" x14ac:dyDescent="0.3">
      <c r="G194">
        <v>193</v>
      </c>
      <c r="H194">
        <v>2.0016048660000001</v>
      </c>
      <c r="I194">
        <v>-1.638269862</v>
      </c>
      <c r="K194">
        <f>SQRT((Table3891011[[#This Row],[Annual Income (k$)]]-$B$3)^2+(Table3891011[[#This Row],[Spending Score (1-100)]]-$C$3)^2)</f>
        <v>3.3306441337421671</v>
      </c>
      <c r="L194">
        <f>SQRT((Table3891011[[#This Row],[Annual Income (k$)]]-$B$4)^2+(Table3891011[[#This Row],[Spending Score (1-100)]]-$C$4)^2)</f>
        <v>4.3235665380560979</v>
      </c>
      <c r="M194">
        <f>SQRT((Table3891011[[#This Row],[Annual Income (k$)]]-$B$5)^2+(Table3891011[[#This Row],[Spending Score (1-100)]]-$C$5)^2)</f>
        <v>2.73699325468949</v>
      </c>
      <c r="N194">
        <f>SQRT((Table3891011[[#This Row],[Annual Income (k$)]]-$B$6)^2+(Table3891011[[#This Row],[Spending Score (1-100)]]-$C$6)^2)</f>
        <v>3.1272297185676439</v>
      </c>
      <c r="O194">
        <f>SQRT((Table3891011[[#This Row],[Annual Income (k$)]]-$B$7)^2+(Table3891011[[#This Row],[Spending Score (1-100)]]-$C$7)^2)</f>
        <v>1.1131347272611218</v>
      </c>
      <c r="P194">
        <f>MIN(Table3891011[[#This Row],[DIst1]:[DIst5]])</f>
        <v>1.1131347272611218</v>
      </c>
      <c r="Q194" t="str">
        <f>IF(MIN(Table3891011[[#This Row],[DIst1]:[DIst5]])=Table3891011[[#This Row],[DIst1]],"Cluster1",IF(MIN(Table3891011[[#This Row],[DIst1]:[DIst5]])=Table3891011[[#This Row],[DIst2]],"Cluster2",IF(MIN(Table3891011[[#This Row],[DIst1]:[DIst5]])=Table3891011[[#This Row],[DIst3]],"Cluster3",IF(MIN(Table3891011[[#This Row],[DIst1]:[DIst5]])=Table3891011[[#This Row],[DIst4]],"Cluster4","Cluster5"))))</f>
        <v>Cluster5</v>
      </c>
    </row>
    <row r="195" spans="7:17" x14ac:dyDescent="0.3">
      <c r="G195">
        <v>194</v>
      </c>
      <c r="H195">
        <v>2.0016048660000001</v>
      </c>
      <c r="I195">
        <v>1.5839196769999999</v>
      </c>
      <c r="K195">
        <f>SQRT((Table3891011[[#This Row],[Annual Income (k$)]]-$B$3)^2+(Table3891011[[#This Row],[Spending Score (1-100)]]-$C$3)^2)</f>
        <v>4.3101251768124325</v>
      </c>
      <c r="L195">
        <f>SQRT((Table3891011[[#This Row],[Annual Income (k$)]]-$B$4)^2+(Table3891011[[#This Row],[Spending Score (1-100)]]-$C$4)^2)</f>
        <v>3.4093215928732761</v>
      </c>
      <c r="M195">
        <f>SQRT((Table3891011[[#This Row],[Annual Income (k$)]]-$B$5)^2+(Table3891011[[#This Row],[Spending Score (1-100)]]-$C$5)^2)</f>
        <v>2.7202142365326449</v>
      </c>
      <c r="N195">
        <f>SQRT((Table3891011[[#This Row],[Annual Income (k$)]]-$B$6)^2+(Table3891011[[#This Row],[Spending Score (1-100)]]-$C$6)^2)</f>
        <v>1.2265043966566995</v>
      </c>
      <c r="O195">
        <f>SQRT((Table3891011[[#This Row],[Annual Income (k$)]]-$B$7)^2+(Table3891011[[#This Row],[Spending Score (1-100)]]-$C$7)^2)</f>
        <v>3.0902832673313099</v>
      </c>
      <c r="P195">
        <f>MIN(Table3891011[[#This Row],[DIst1]:[DIst5]])</f>
        <v>1.2265043966566995</v>
      </c>
      <c r="Q195" t="str">
        <f>IF(MIN(Table3891011[[#This Row],[DIst1]:[DIst5]])=Table3891011[[#This Row],[DIst1]],"Cluster1",IF(MIN(Table3891011[[#This Row],[DIst1]:[DIst5]])=Table3891011[[#This Row],[DIst2]],"Cluster2",IF(MIN(Table3891011[[#This Row],[DIst1]:[DIst5]])=Table3891011[[#This Row],[DIst3]],"Cluster3",IF(MIN(Table3891011[[#This Row],[DIst1]:[DIst5]])=Table3891011[[#This Row],[DIst4]],"Cluster4","Cluster5"))))</f>
        <v>Cluster4</v>
      </c>
    </row>
    <row r="196" spans="7:17" x14ac:dyDescent="0.3">
      <c r="G196">
        <v>195</v>
      </c>
      <c r="H196">
        <v>2.2687908700000001</v>
      </c>
      <c r="I196">
        <v>-1.3276973759999999</v>
      </c>
      <c r="K196">
        <f>SQRT((Table3891011[[#This Row],[Annual Income (k$)]]-$B$3)^2+(Table3891011[[#This Row],[Spending Score (1-100)]]-$C$3)^2)</f>
        <v>3.5700362494976741</v>
      </c>
      <c r="L196">
        <f>SQRT((Table3891011[[#This Row],[Annual Income (k$)]]-$B$4)^2+(Table3891011[[#This Row],[Spending Score (1-100)]]-$C$4)^2)</f>
        <v>4.3565977120382513</v>
      </c>
      <c r="M196">
        <f>SQRT((Table3891011[[#This Row],[Annual Income (k$)]]-$B$5)^2+(Table3891011[[#This Row],[Spending Score (1-100)]]-$C$5)^2)</f>
        <v>2.7975347535805102</v>
      </c>
      <c r="N196">
        <f>SQRT((Table3891011[[#This Row],[Annual Income (k$)]]-$B$6)^2+(Table3891011[[#This Row],[Spending Score (1-100)]]-$C$6)^2)</f>
        <v>2.9632345602293118</v>
      </c>
      <c r="O196">
        <f>SQRT((Table3891011[[#This Row],[Annual Income (k$)]]-$B$7)^2+(Table3891011[[#This Row],[Spending Score (1-100)]]-$C$7)^2)</f>
        <v>1.3329327572535219</v>
      </c>
      <c r="P196">
        <f>MIN(Table3891011[[#This Row],[DIst1]:[DIst5]])</f>
        <v>1.3329327572535219</v>
      </c>
      <c r="Q196" t="str">
        <f>IF(MIN(Table3891011[[#This Row],[DIst1]:[DIst5]])=Table3891011[[#This Row],[DIst1]],"Cluster1",IF(MIN(Table3891011[[#This Row],[DIst1]:[DIst5]])=Table3891011[[#This Row],[DIst2]],"Cluster2",IF(MIN(Table3891011[[#This Row],[DIst1]:[DIst5]])=Table3891011[[#This Row],[DIst3]],"Cluster3",IF(MIN(Table3891011[[#This Row],[DIst1]:[DIst5]])=Table3891011[[#This Row],[DIst4]],"Cluster4","Cluster5"))))</f>
        <v>Cluster5</v>
      </c>
    </row>
    <row r="197" spans="7:17" x14ac:dyDescent="0.3">
      <c r="G197">
        <v>196</v>
      </c>
      <c r="H197">
        <v>2.2687908700000001</v>
      </c>
      <c r="I197">
        <v>1.1180609480000001</v>
      </c>
      <c r="K197">
        <f>SQRT((Table3891011[[#This Row],[Annual Income (k$)]]-$B$3)^2+(Table3891011[[#This Row],[Spending Score (1-100)]]-$C$3)^2)</f>
        <v>4.2480565113911117</v>
      </c>
      <c r="L197">
        <f>SQRT((Table3891011[[#This Row],[Annual Income (k$)]]-$B$4)^2+(Table3891011[[#This Row],[Spending Score (1-100)]]-$C$4)^2)</f>
        <v>3.6378499519041707</v>
      </c>
      <c r="M197">
        <f>SQRT((Table3891011[[#This Row],[Annual Income (k$)]]-$B$5)^2+(Table3891011[[#This Row],[Spending Score (1-100)]]-$C$5)^2)</f>
        <v>2.7160459733810911</v>
      </c>
      <c r="N197">
        <f>SQRT((Table3891011[[#This Row],[Annual Income (k$)]]-$B$6)^2+(Table3891011[[#This Row],[Spending Score (1-100)]]-$C$6)^2)</f>
        <v>1.4559363144229003</v>
      </c>
      <c r="O197">
        <f>SQRT((Table3891011[[#This Row],[Annual Income (k$)]]-$B$7)^2+(Table3891011[[#This Row],[Spending Score (1-100)]]-$C$7)^2)</f>
        <v>2.7758063424648736</v>
      </c>
      <c r="P197">
        <f>MIN(Table3891011[[#This Row],[DIst1]:[DIst5]])</f>
        <v>1.4559363144229003</v>
      </c>
      <c r="Q197" t="str">
        <f>IF(MIN(Table3891011[[#This Row],[DIst1]:[DIst5]])=Table3891011[[#This Row],[DIst1]],"Cluster1",IF(MIN(Table3891011[[#This Row],[DIst1]:[DIst5]])=Table3891011[[#This Row],[DIst2]],"Cluster2",IF(MIN(Table3891011[[#This Row],[DIst1]:[DIst5]])=Table3891011[[#This Row],[DIst3]],"Cluster3",IF(MIN(Table3891011[[#This Row],[DIst1]:[DIst5]])=Table3891011[[#This Row],[DIst4]],"Cluster4","Cluster5"))))</f>
        <v>Cluster4</v>
      </c>
    </row>
    <row r="198" spans="7:17" x14ac:dyDescent="0.3">
      <c r="G198">
        <v>197</v>
      </c>
      <c r="H198">
        <v>2.4978074449999998</v>
      </c>
      <c r="I198">
        <v>-0.86183864799999998</v>
      </c>
      <c r="K198">
        <f>SQRT((Table3891011[[#This Row],[Annual Income (k$)]]-$B$3)^2+(Table3891011[[#This Row],[Spending Score (1-100)]]-$C$3)^2)</f>
        <v>3.8103656456077353</v>
      </c>
      <c r="L198">
        <f>SQRT((Table3891011[[#This Row],[Annual Income (k$)]]-$B$4)^2+(Table3891011[[#This Row],[Spending Score (1-100)]]-$C$4)^2)</f>
        <v>4.3222301895516866</v>
      </c>
      <c r="M198">
        <f>SQRT((Table3891011[[#This Row],[Annual Income (k$)]]-$B$5)^2+(Table3891011[[#This Row],[Spending Score (1-100)]]-$C$5)^2)</f>
        <v>2.8287381199781767</v>
      </c>
      <c r="N198">
        <f>SQRT((Table3891011[[#This Row],[Annual Income (k$)]]-$B$6)^2+(Table3891011[[#This Row],[Spending Score (1-100)]]-$C$6)^2)</f>
        <v>2.7029460582588225</v>
      </c>
      <c r="O198">
        <f>SQRT((Table3891011[[#This Row],[Annual Income (k$)]]-$B$7)^2+(Table3891011[[#This Row],[Spending Score (1-100)]]-$C$7)^2)</f>
        <v>1.6268156412944748</v>
      </c>
      <c r="P198">
        <f>MIN(Table3891011[[#This Row],[DIst1]:[DIst5]])</f>
        <v>1.6268156412944748</v>
      </c>
      <c r="Q198" t="str">
        <f>IF(MIN(Table3891011[[#This Row],[DIst1]:[DIst5]])=Table3891011[[#This Row],[DIst1]],"Cluster1",IF(MIN(Table3891011[[#This Row],[DIst1]:[DIst5]])=Table3891011[[#This Row],[DIst2]],"Cluster2",IF(MIN(Table3891011[[#This Row],[DIst1]:[DIst5]])=Table3891011[[#This Row],[DIst3]],"Cluster3",IF(MIN(Table3891011[[#This Row],[DIst1]:[DIst5]])=Table3891011[[#This Row],[DIst4]],"Cluster4","Cluster5"))))</f>
        <v>Cluster5</v>
      </c>
    </row>
    <row r="199" spans="7:17" x14ac:dyDescent="0.3">
      <c r="G199">
        <v>198</v>
      </c>
      <c r="H199">
        <v>2.4978074449999998</v>
      </c>
      <c r="I199">
        <v>0.92395314500000003</v>
      </c>
      <c r="K199">
        <f>SQRT((Table3891011[[#This Row],[Annual Income (k$)]]-$B$3)^2+(Table3891011[[#This Row],[Spending Score (1-100)]]-$C$3)^2)</f>
        <v>4.3444931577199268</v>
      </c>
      <c r="L199">
        <f>SQRT((Table3891011[[#This Row],[Annual Income (k$)]]-$B$4)^2+(Table3891011[[#This Row],[Spending Score (1-100)]]-$C$4)^2)</f>
        <v>3.8692995014563443</v>
      </c>
      <c r="M199">
        <f>SQRT((Table3891011[[#This Row],[Annual Income (k$)]]-$B$5)^2+(Table3891011[[#This Row],[Spending Score (1-100)]]-$C$5)^2)</f>
        <v>2.8563951546629442</v>
      </c>
      <c r="N199">
        <f>SQRT((Table3891011[[#This Row],[Annual Income (k$)]]-$B$6)^2+(Table3891011[[#This Row],[Spending Score (1-100)]]-$C$6)^2)</f>
        <v>1.711027308324107</v>
      </c>
      <c r="O199">
        <f>SQRT((Table3891011[[#This Row],[Annual Income (k$)]]-$B$7)^2+(Table3891011[[#This Row],[Spending Score (1-100)]]-$C$7)^2)</f>
        <v>2.7313890666226626</v>
      </c>
      <c r="P199">
        <f>MIN(Table3891011[[#This Row],[DIst1]:[DIst5]])</f>
        <v>1.711027308324107</v>
      </c>
      <c r="Q199" t="str">
        <f>IF(MIN(Table3891011[[#This Row],[DIst1]:[DIst5]])=Table3891011[[#This Row],[DIst1]],"Cluster1",IF(MIN(Table3891011[[#This Row],[DIst1]:[DIst5]])=Table3891011[[#This Row],[DIst2]],"Cluster2",IF(MIN(Table3891011[[#This Row],[DIst1]:[DIst5]])=Table3891011[[#This Row],[DIst3]],"Cluster3",IF(MIN(Table3891011[[#This Row],[DIst1]:[DIst5]])=Table3891011[[#This Row],[DIst4]],"Cluster4","Cluster5"))))</f>
        <v>Cluster4</v>
      </c>
    </row>
    <row r="200" spans="7:17" x14ac:dyDescent="0.3">
      <c r="G200">
        <v>199</v>
      </c>
      <c r="H200">
        <v>2.9176711659999999</v>
      </c>
      <c r="I200">
        <v>-1.250054255</v>
      </c>
      <c r="K200">
        <f>SQRT((Table3891011[[#This Row],[Annual Income (k$)]]-$B$3)^2+(Table3891011[[#This Row],[Spending Score (1-100)]]-$C$3)^2)</f>
        <v>4.2166510226707068</v>
      </c>
      <c r="L200">
        <f>SQRT((Table3891011[[#This Row],[Annual Income (k$)]]-$B$4)^2+(Table3891011[[#This Row],[Spending Score (1-100)]]-$C$4)^2)</f>
        <v>4.873946345651178</v>
      </c>
      <c r="M200">
        <f>SQRT((Table3891011[[#This Row],[Annual Income (k$)]]-$B$5)^2+(Table3891011[[#This Row],[Spending Score (1-100)]]-$C$5)^2)</f>
        <v>3.3546592344457347</v>
      </c>
      <c r="N200">
        <f>SQRT((Table3891011[[#This Row],[Annual Income (k$)]]-$B$6)^2+(Table3891011[[#This Row],[Spending Score (1-100)]]-$C$6)^2)</f>
        <v>3.2691464918074633</v>
      </c>
      <c r="O200">
        <f>SQRT((Table3891011[[#This Row],[Annual Income (k$)]]-$B$7)^2+(Table3891011[[#This Row],[Spending Score (1-100)]]-$C$7)^2)</f>
        <v>1.9828918582228967</v>
      </c>
      <c r="P200">
        <f>MIN(Table3891011[[#This Row],[DIst1]:[DIst5]])</f>
        <v>1.9828918582228967</v>
      </c>
      <c r="Q200" t="str">
        <f>IF(MIN(Table3891011[[#This Row],[DIst1]:[DIst5]])=Table3891011[[#This Row],[DIst1]],"Cluster1",IF(MIN(Table3891011[[#This Row],[DIst1]:[DIst5]])=Table3891011[[#This Row],[DIst2]],"Cluster2",IF(MIN(Table3891011[[#This Row],[DIst1]:[DIst5]])=Table3891011[[#This Row],[DIst3]],"Cluster3",IF(MIN(Table3891011[[#This Row],[DIst1]:[DIst5]])=Table3891011[[#This Row],[DIst4]],"Cluster4","Cluster5"))))</f>
        <v>Cluster5</v>
      </c>
    </row>
    <row r="201" spans="7:17" x14ac:dyDescent="0.3">
      <c r="G201">
        <v>200</v>
      </c>
      <c r="H201">
        <v>2.9176711659999999</v>
      </c>
      <c r="I201">
        <v>1.273347191</v>
      </c>
      <c r="K201">
        <f>SQRT((Table3891011[[#This Row],[Annual Income (k$)]]-$B$3)^2+(Table3891011[[#This Row],[Spending Score (1-100)]]-$C$3)^2)</f>
        <v>4.8823176475695593</v>
      </c>
      <c r="L201">
        <f>SQRT((Table3891011[[#This Row],[Annual Income (k$)]]-$B$4)^2+(Table3891011[[#This Row],[Spending Score (1-100)]]-$C$4)^2)</f>
        <v>4.2912379911819274</v>
      </c>
      <c r="M201">
        <f>SQRT((Table3891011[[#This Row],[Annual Income (k$)]]-$B$5)^2+(Table3891011[[#This Row],[Spending Score (1-100)]]-$C$5)^2)</f>
        <v>3.3731223773807892</v>
      </c>
      <c r="N201">
        <f>SQRT((Table3891011[[#This Row],[Annual Income (k$)]]-$B$6)^2+(Table3891011[[#This Row],[Spending Score (1-100)]]-$C$6)^2)</f>
        <v>2.0982430703741</v>
      </c>
      <c r="O201">
        <f>SQRT((Table3891011[[#This Row],[Annual Income (k$)]]-$B$7)^2+(Table3891011[[#This Row],[Spending Score (1-100)]]-$C$7)^2)</f>
        <v>3.261323109547221</v>
      </c>
      <c r="P201">
        <f>MIN(Table3891011[[#This Row],[DIst1]:[DIst5]])</f>
        <v>2.0982430703741</v>
      </c>
      <c r="Q201" t="str">
        <f>IF(MIN(Table3891011[[#This Row],[DIst1]:[DIst5]])=Table3891011[[#This Row],[DIst1]],"Cluster1",IF(MIN(Table3891011[[#This Row],[DIst1]:[DIst5]])=Table3891011[[#This Row],[DIst2]],"Cluster2",IF(MIN(Table3891011[[#This Row],[DIst1]:[DIst5]])=Table3891011[[#This Row],[DIst3]],"Cluster3",IF(MIN(Table3891011[[#This Row],[DIst1]:[DIst5]])=Table3891011[[#This Row],[DIst4]],"Cluster4","Cluster5"))))</f>
        <v>Cluster4</v>
      </c>
    </row>
    <row r="202" spans="7:17" s="23" customFormat="1" x14ac:dyDescent="0.3">
      <c r="K202" s="24" t="s">
        <v>159</v>
      </c>
      <c r="L202" s="24"/>
      <c r="M202" s="24"/>
      <c r="N202" s="24"/>
      <c r="O202" s="24"/>
      <c r="P202" s="24">
        <f>SUM(P2:P201)</f>
        <v>99.023517705363318</v>
      </c>
    </row>
  </sheetData>
  <phoneticPr fontId="2" type="noConversion"/>
  <conditionalFormatting sqref="G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I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  <legacyDrawing r:id="rId2"/>
  <tableParts count="1"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0996C-6DFF-4994-AB58-7999DAABF84E}">
  <dimension ref="A1:G34"/>
  <sheetViews>
    <sheetView showGridLines="0" workbookViewId="0">
      <selection activeCell="E21" sqref="E21"/>
    </sheetView>
  </sheetViews>
  <sheetFormatPr defaultRowHeight="14.4" x14ac:dyDescent="0.3"/>
  <cols>
    <col min="1" max="1" width="2.33203125" customWidth="1"/>
    <col min="2" max="2" width="4" bestFit="1" customWidth="1"/>
    <col min="3" max="3" width="34.5546875" bestFit="1" customWidth="1"/>
    <col min="4" max="5" width="12.6640625" bestFit="1" customWidth="1"/>
    <col min="6" max="6" width="7" bestFit="1" customWidth="1"/>
  </cols>
  <sheetData>
    <row r="1" spans="1:5" x14ac:dyDescent="0.3">
      <c r="A1" s="2" t="s">
        <v>19</v>
      </c>
    </row>
    <row r="2" spans="1:5" x14ac:dyDescent="0.3">
      <c r="A2" s="2" t="s">
        <v>60</v>
      </c>
    </row>
    <row r="3" spans="1:5" x14ac:dyDescent="0.3">
      <c r="A3" s="2" t="s">
        <v>95</v>
      </c>
    </row>
    <row r="4" spans="1:5" x14ac:dyDescent="0.3">
      <c r="A4" s="2" t="s">
        <v>20</v>
      </c>
    </row>
    <row r="5" spans="1:5" x14ac:dyDescent="0.3">
      <c r="A5" s="2" t="s">
        <v>21</v>
      </c>
    </row>
    <row r="6" spans="1:5" x14ac:dyDescent="0.3">
      <c r="A6" s="2"/>
      <c r="B6" t="s">
        <v>22</v>
      </c>
    </row>
    <row r="7" spans="1:5" x14ac:dyDescent="0.3">
      <c r="A7" s="2"/>
      <c r="B7" t="s">
        <v>96</v>
      </c>
    </row>
    <row r="8" spans="1:5" x14ac:dyDescent="0.3">
      <c r="A8" s="2"/>
      <c r="B8" t="s">
        <v>97</v>
      </c>
    </row>
    <row r="9" spans="1:5" x14ac:dyDescent="0.3">
      <c r="A9" s="2" t="s">
        <v>24</v>
      </c>
    </row>
    <row r="10" spans="1:5" x14ac:dyDescent="0.3">
      <c r="B10" t="s">
        <v>44</v>
      </c>
    </row>
    <row r="11" spans="1:5" x14ac:dyDescent="0.3">
      <c r="B11" t="s">
        <v>45</v>
      </c>
    </row>
    <row r="12" spans="1:5" x14ac:dyDescent="0.3">
      <c r="B12" t="s">
        <v>85</v>
      </c>
    </row>
    <row r="14" spans="1:5" ht="15" thickBot="1" x14ac:dyDescent="0.35">
      <c r="A14" t="s">
        <v>27</v>
      </c>
    </row>
    <row r="15" spans="1:5" ht="15" thickBot="1" x14ac:dyDescent="0.35">
      <c r="B15" s="4" t="s">
        <v>28</v>
      </c>
      <c r="C15" s="4" t="s">
        <v>29</v>
      </c>
      <c r="D15" s="4" t="s">
        <v>30</v>
      </c>
      <c r="E15" s="4" t="s">
        <v>31</v>
      </c>
    </row>
    <row r="16" spans="1:5" ht="15" thickBot="1" x14ac:dyDescent="0.35">
      <c r="B16" s="3" t="s">
        <v>61</v>
      </c>
      <c r="C16" s="3" t="s">
        <v>46</v>
      </c>
      <c r="D16" s="6">
        <v>203.04777769127213</v>
      </c>
      <c r="E16" s="6">
        <v>99.023517706047173</v>
      </c>
    </row>
    <row r="19" spans="1:6" ht="15" thickBot="1" x14ac:dyDescent="0.35">
      <c r="A19" t="s">
        <v>32</v>
      </c>
    </row>
    <row r="20" spans="1:6" ht="15" thickBot="1" x14ac:dyDescent="0.35">
      <c r="B20" s="4" t="s">
        <v>28</v>
      </c>
      <c r="C20" s="4" t="s">
        <v>29</v>
      </c>
      <c r="D20" s="4" t="s">
        <v>30</v>
      </c>
      <c r="E20" s="4" t="s">
        <v>31</v>
      </c>
      <c r="F20" s="4" t="s">
        <v>33</v>
      </c>
    </row>
    <row r="21" spans="1:6" x14ac:dyDescent="0.3">
      <c r="B21" s="5" t="s">
        <v>37</v>
      </c>
      <c r="C21" s="5" t="s">
        <v>14</v>
      </c>
      <c r="D21" s="7">
        <v>-1.7008297640000001</v>
      </c>
      <c r="E21" s="7">
        <v>-1.2985283317543859</v>
      </c>
      <c r="F21" s="5" t="s">
        <v>38</v>
      </c>
    </row>
    <row r="22" spans="1:6" x14ac:dyDescent="0.3">
      <c r="B22" s="5" t="s">
        <v>39</v>
      </c>
      <c r="C22" s="5" t="s">
        <v>14</v>
      </c>
      <c r="D22" s="7">
        <v>-1.7159129829999999</v>
      </c>
      <c r="E22" s="7">
        <v>-1.1884974098423779</v>
      </c>
      <c r="F22" s="5" t="s">
        <v>38</v>
      </c>
    </row>
    <row r="23" spans="1:6" x14ac:dyDescent="0.3">
      <c r="B23" s="5" t="s">
        <v>40</v>
      </c>
      <c r="C23" s="5" t="s">
        <v>17</v>
      </c>
      <c r="D23" s="7">
        <v>-1.5481520470000001</v>
      </c>
      <c r="E23" s="7">
        <v>0.81949395406340486</v>
      </c>
      <c r="F23" s="5" t="s">
        <v>38</v>
      </c>
    </row>
    <row r="24" spans="1:6" x14ac:dyDescent="0.3">
      <c r="B24" s="5" t="s">
        <v>41</v>
      </c>
      <c r="C24" s="5" t="s">
        <v>17</v>
      </c>
      <c r="D24" s="7">
        <v>1.040417827</v>
      </c>
      <c r="E24" s="7">
        <v>1.2569305311387853</v>
      </c>
      <c r="F24" s="5" t="s">
        <v>38</v>
      </c>
    </row>
    <row r="25" spans="1:6" x14ac:dyDescent="0.3">
      <c r="B25" s="5" t="s">
        <v>54</v>
      </c>
      <c r="C25" s="5" t="s">
        <v>47</v>
      </c>
      <c r="D25" s="7">
        <v>-1.395474331</v>
      </c>
      <c r="E25" s="7">
        <v>-1.3687409589348556</v>
      </c>
      <c r="F25" s="5" t="s">
        <v>38</v>
      </c>
    </row>
    <row r="26" spans="1:6" x14ac:dyDescent="0.3">
      <c r="B26" s="5" t="s">
        <v>55</v>
      </c>
      <c r="C26" s="5" t="s">
        <v>47</v>
      </c>
      <c r="D26" s="7">
        <v>-0.59008772300000001</v>
      </c>
      <c r="E26" s="7">
        <v>1.0698641294492863</v>
      </c>
      <c r="F26" s="5" t="s">
        <v>38</v>
      </c>
    </row>
    <row r="27" spans="1:6" x14ac:dyDescent="0.3">
      <c r="B27" s="5" t="s">
        <v>56</v>
      </c>
      <c r="C27" s="5" t="s">
        <v>51</v>
      </c>
      <c r="D27" s="7">
        <v>-1.1664577549999999</v>
      </c>
      <c r="E27" s="7">
        <v>0.93590664168581972</v>
      </c>
      <c r="F27" s="5" t="s">
        <v>38</v>
      </c>
    </row>
    <row r="28" spans="1:6" x14ac:dyDescent="0.3">
      <c r="B28" s="5" t="s">
        <v>57</v>
      </c>
      <c r="C28" s="5" t="s">
        <v>51</v>
      </c>
      <c r="D28" s="7">
        <v>-1.793556105</v>
      </c>
      <c r="E28" s="7">
        <v>-1.3167935471177161</v>
      </c>
      <c r="F28" s="5" t="s">
        <v>38</v>
      </c>
    </row>
    <row r="29" spans="1:6" x14ac:dyDescent="0.3">
      <c r="B29" s="5" t="s">
        <v>62</v>
      </c>
      <c r="C29" s="5" t="s">
        <v>58</v>
      </c>
      <c r="D29" s="7">
        <v>-0.51757746000000004</v>
      </c>
      <c r="E29" s="7">
        <v>-0.20055868270749955</v>
      </c>
      <c r="F29" s="5" t="s">
        <v>38</v>
      </c>
    </row>
    <row r="30" spans="1:6" ht="15" thickBot="1" x14ac:dyDescent="0.35">
      <c r="B30" s="3" t="s">
        <v>63</v>
      </c>
      <c r="C30" s="3" t="s">
        <v>58</v>
      </c>
      <c r="D30" s="6">
        <v>6.9878809E-2</v>
      </c>
      <c r="E30" s="6">
        <v>-1.2967101461326359E-2</v>
      </c>
      <c r="F30" s="3" t="s">
        <v>38</v>
      </c>
    </row>
    <row r="33" spans="1:7" ht="15" thickBot="1" x14ac:dyDescent="0.35">
      <c r="A33" t="s">
        <v>34</v>
      </c>
    </row>
    <row r="34" spans="1:7" ht="15" thickBot="1" x14ac:dyDescent="0.35">
      <c r="B34" s="8" t="s">
        <v>35</v>
      </c>
      <c r="C34" s="8"/>
      <c r="D34" s="8"/>
      <c r="E34" s="8"/>
      <c r="F34" s="8"/>
      <c r="G34" s="8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50290-580C-4A3B-8376-1F8E4CD799D5}">
  <dimension ref="A1:R202"/>
  <sheetViews>
    <sheetView workbookViewId="0">
      <selection activeCell="Q202" sqref="Q202"/>
    </sheetView>
  </sheetViews>
  <sheetFormatPr defaultRowHeight="14.4" x14ac:dyDescent="0.3"/>
  <cols>
    <col min="1" max="1" width="15.77734375" customWidth="1"/>
    <col min="2" max="2" width="18.44140625" customWidth="1"/>
    <col min="3" max="3" width="21.33203125" customWidth="1"/>
    <col min="4" max="4" width="15.44140625" customWidth="1"/>
    <col min="7" max="7" width="12.5546875" customWidth="1"/>
    <col min="8" max="8" width="18.44140625" customWidth="1"/>
    <col min="9" max="9" width="21.33203125" customWidth="1"/>
    <col min="10" max="10" width="14.33203125" customWidth="1"/>
  </cols>
  <sheetData>
    <row r="1" spans="1:18" x14ac:dyDescent="0.3">
      <c r="G1" t="s">
        <v>0</v>
      </c>
      <c r="H1" t="s">
        <v>4</v>
      </c>
      <c r="I1" t="s">
        <v>5</v>
      </c>
      <c r="J1" t="s">
        <v>12</v>
      </c>
      <c r="K1" t="s">
        <v>13</v>
      </c>
      <c r="L1" t="s">
        <v>18</v>
      </c>
      <c r="M1" t="s">
        <v>48</v>
      </c>
      <c r="N1" t="s">
        <v>50</v>
      </c>
      <c r="O1" t="s">
        <v>59</v>
      </c>
      <c r="P1" t="s">
        <v>64</v>
      </c>
      <c r="Q1" t="s">
        <v>15</v>
      </c>
      <c r="R1" t="s">
        <v>6</v>
      </c>
    </row>
    <row r="2" spans="1:18" x14ac:dyDescent="0.3">
      <c r="G2">
        <v>1</v>
      </c>
      <c r="H2">
        <v>-1.7389991929999999</v>
      </c>
      <c r="I2">
        <v>-0.43480148000000002</v>
      </c>
      <c r="K2">
        <f>SQRT((Table389101112[[#This Row],[Annual Income (k$)]]-$B$3)^2+(Table389101112[[#This Row],[Spending Score (1-100)]]-$C$3)^2)</f>
        <v>1.1874713446193994</v>
      </c>
      <c r="L2">
        <f>SQRT((Table389101112[[#This Row],[Annual Income (k$)]]-$B$4)^2+(Table389101112[[#This Row],[Spending Score (1-100)]]-$C$4)^2)</f>
        <v>1.5495550583880762</v>
      </c>
      <c r="M2">
        <f>SQRT((Table389101112[[#This Row],[Annual Income (k$)]]-$B$5)^2+(Table389101112[[#This Row],[Spending Score (1-100)]]-$C$5)^2)</f>
        <v>1.6171750689724171</v>
      </c>
      <c r="N2">
        <f>SQRT((Table389101112[[#This Row],[Annual Income (k$)]]-$B$6)^2+(Table389101112[[#This Row],[Spending Score (1-100)]]-$C$6)^2)</f>
        <v>0.61505137531890619</v>
      </c>
      <c r="O2">
        <f>SQRT((Table389101112[[#This Row],[Annual Income (k$)]]-$B$7)^2+(Table389101112[[#This Row],[Spending Score (1-100)]]-$C$7)^2)</f>
        <v>2.8165618238275898</v>
      </c>
      <c r="P2">
        <f>SQRT((Table389101112[[#This Row],[Annual Income (k$)]]-$B$8)^2+(Table389101112[[#This Row],[Spending Score (1-100)]]-$C$8)^2)</f>
        <v>3.0672184067573327</v>
      </c>
      <c r="Q2">
        <f>MIN(Table389101112[[#This Row],[DIst1]:[DIst6]])</f>
        <v>0.61505137531890619</v>
      </c>
      <c r="R2" t="str">
        <f>IF(MIN(Table389101112[[#This Row],[DIst1]:[DIst6]])=Table389101112[[#This Row],[DIst1]],"Cluster1",IF(MIN(Table389101112[[#This Row],[DIst1]:[DIst6]])=Table389101112[[#This Row],[DIst2]],"Cluster2",IF(MIN(Table389101112[[#This Row],[DIst1]:[DIst6]])=Table389101112[[#This Row],[DIst3]],"Cluster3",IF(MIN(Table389101112[[#This Row],[DIst1]:[DIst6]])=Table389101112[[#This Row],[DIst4]],"Cluster4",IF(MIN(Table389101112[[#This Row],[DIst1]:[DIst6]])=Table389101112[[#This Row],[DIst5]],"Cluster5","Cluster6")))))</f>
        <v>Cluster4</v>
      </c>
    </row>
    <row r="3" spans="1:18" x14ac:dyDescent="0.3">
      <c r="A3" t="s">
        <v>14</v>
      </c>
      <c r="B3">
        <v>-1.4101305961793087</v>
      </c>
      <c r="C3">
        <v>-1.5758245473905739</v>
      </c>
      <c r="G3">
        <v>2</v>
      </c>
      <c r="H3">
        <v>-1.7389991929999999</v>
      </c>
      <c r="I3">
        <v>1.1957040699999999</v>
      </c>
      <c r="K3">
        <f>SQRT((Table389101112[[#This Row],[Annual Income (k$)]]-$B$3)^2+(Table389101112[[#This Row],[Spending Score (1-100)]]-$C$3)^2)</f>
        <v>2.7909721300990658</v>
      </c>
      <c r="L3">
        <f>SQRT((Table389101112[[#This Row],[Annual Income (k$)]]-$B$4)^2+(Table389101112[[#This Row],[Spending Score (1-100)]]-$C$4)^2)</f>
        <v>0.39105987116346502</v>
      </c>
      <c r="M3">
        <f>SQRT((Table389101112[[#This Row],[Annual Income (k$)]]-$B$5)^2+(Table389101112[[#This Row],[Spending Score (1-100)]]-$C$5)^2)</f>
        <v>1.9683433326061783</v>
      </c>
      <c r="N3">
        <f>SQRT((Table389101112[[#This Row],[Annual Income (k$)]]-$B$6)^2+(Table389101112[[#This Row],[Spending Score (1-100)]]-$C$6)^2)</f>
        <v>1.9268922497862817</v>
      </c>
      <c r="O3">
        <f>SQRT((Table389101112[[#This Row],[Annual Income (k$)]]-$B$7)^2+(Table389101112[[#This Row],[Spending Score (1-100)]]-$C$7)^2)</f>
        <v>3.6698430983328061</v>
      </c>
      <c r="P3">
        <f>SQRT((Table389101112[[#This Row],[Annual Income (k$)]]-$B$8)^2+(Table389101112[[#This Row],[Spending Score (1-100)]]-$C$8)^2)</f>
        <v>2.559223530530657</v>
      </c>
      <c r="Q3">
        <f>MIN(Table389101112[[#This Row],[DIst1]:[DIst6]])</f>
        <v>0.39105987116346502</v>
      </c>
      <c r="R3" t="str">
        <f>IF(MIN(Table389101112[[#This Row],[DIst1]:[DIst6]])=Table389101112[[#This Row],[DIst1]],"Cluster1",IF(MIN(Table389101112[[#This Row],[DIst1]:[DIst6]])=Table389101112[[#This Row],[DIst2]],"Cluster2",IF(MIN(Table389101112[[#This Row],[DIst1]:[DIst6]])=Table389101112[[#This Row],[DIst3]],"Cluster3",IF(MIN(Table389101112[[#This Row],[DIst1]:[DIst6]])=Table389101112[[#This Row],[DIst4]],"Cluster4",IF(MIN(Table389101112[[#This Row],[DIst1]:[DIst6]])=Table389101112[[#This Row],[DIst5]],"Cluster5","Cluster6")))))</f>
        <v>Cluster2</v>
      </c>
    </row>
    <row r="4" spans="1:18" x14ac:dyDescent="0.3">
      <c r="A4" t="s">
        <v>17</v>
      </c>
      <c r="B4">
        <v>-1.3687385880355962</v>
      </c>
      <c r="C4">
        <v>1.0698672421403481</v>
      </c>
      <c r="G4">
        <v>3</v>
      </c>
      <c r="H4">
        <v>-1.7008297640000001</v>
      </c>
      <c r="I4">
        <v>-1.7159129829999999</v>
      </c>
      <c r="J4">
        <v>1</v>
      </c>
      <c r="K4">
        <f>SQRT((Table389101112[[#This Row],[Annual Income (k$)]]-$B$3)^2+(Table389101112[[#This Row],[Spending Score (1-100)]]-$C$3)^2)</f>
        <v>0.32269300575491067</v>
      </c>
      <c r="L4">
        <f>SQRT((Table389101112[[#This Row],[Annual Income (k$)]]-$B$4)^2+(Table389101112[[#This Row],[Spending Score (1-100)]]-$C$4)^2)</f>
        <v>2.8055045913233556</v>
      </c>
      <c r="M4">
        <f>SQRT((Table389101112[[#This Row],[Annual Income (k$)]]-$B$5)^2+(Table389101112[[#This Row],[Spending Score (1-100)]]-$C$5)^2)</f>
        <v>2.2887730601676419</v>
      </c>
      <c r="N4">
        <f>SQRT((Table389101112[[#This Row],[Annual Income (k$)]]-$B$6)^2+(Table389101112[[#This Row],[Spending Score (1-100)]]-$C$6)^2)</f>
        <v>1.2023243247584559</v>
      </c>
      <c r="O4">
        <f>SQRT((Table389101112[[#This Row],[Annual Income (k$)]]-$B$7)^2+(Table389101112[[#This Row],[Spending Score (1-100)]]-$C$7)^2)</f>
        <v>2.6667713839344818</v>
      </c>
      <c r="P4">
        <f>SQRT((Table389101112[[#This Row],[Annual Income (k$)]]-$B$8)^2+(Table389101112[[#This Row],[Spending Score (1-100)]]-$C$8)^2)</f>
        <v>3.8974107982678201</v>
      </c>
      <c r="Q4">
        <f>MIN(Table389101112[[#This Row],[DIst1]:[DIst6]])</f>
        <v>0.32269300575491067</v>
      </c>
      <c r="R4" t="str">
        <f>IF(MIN(Table389101112[[#This Row],[DIst1]:[DIst6]])=Table389101112[[#This Row],[DIst1]],"Cluster1",IF(MIN(Table389101112[[#This Row],[DIst1]:[DIst6]])=Table389101112[[#This Row],[DIst2]],"Cluster2",IF(MIN(Table389101112[[#This Row],[DIst1]:[DIst6]])=Table389101112[[#This Row],[DIst3]],"Cluster3",IF(MIN(Table389101112[[#This Row],[DIst1]:[DIst6]])=Table389101112[[#This Row],[DIst4]],"Cluster4",IF(MIN(Table389101112[[#This Row],[DIst1]:[DIst6]])=Table389101112[[#This Row],[DIst5]],"Cluster5","Cluster6")))))</f>
        <v>Cluster1</v>
      </c>
    </row>
    <row r="5" spans="1:18" x14ac:dyDescent="0.3">
      <c r="A5" t="s">
        <v>47</v>
      </c>
      <c r="B5">
        <v>-0.17980239656142116</v>
      </c>
      <c r="C5">
        <v>-5.6621626663215536E-3</v>
      </c>
      <c r="G5">
        <v>4</v>
      </c>
      <c r="H5">
        <v>-1.7008297640000001</v>
      </c>
      <c r="I5">
        <v>1.040417827</v>
      </c>
      <c r="K5">
        <f>SQRT((Table389101112[[#This Row],[Annual Income (k$)]]-$B$3)^2+(Table389101112[[#This Row],[Spending Score (1-100)]]-$C$3)^2)</f>
        <v>2.6323430946076294</v>
      </c>
      <c r="L5">
        <f>SQRT((Table389101112[[#This Row],[Annual Income (k$)]]-$B$4)^2+(Table389101112[[#This Row],[Spending Score (1-100)]]-$C$4)^2)</f>
        <v>0.33339438688365647</v>
      </c>
      <c r="M5">
        <f>SQRT((Table389101112[[#This Row],[Annual Income (k$)]]-$B$5)^2+(Table389101112[[#This Row],[Spending Score (1-100)]]-$C$5)^2)</f>
        <v>1.8460248094967264</v>
      </c>
      <c r="N5">
        <f>SQRT((Table389101112[[#This Row],[Annual Income (k$)]]-$B$6)^2+(Table389101112[[#This Row],[Spending Score (1-100)]]-$C$6)^2)</f>
        <v>1.7673430653912015</v>
      </c>
      <c r="O5">
        <f>SQRT((Table389101112[[#This Row],[Annual Income (k$)]]-$B$7)^2+(Table389101112[[#This Row],[Spending Score (1-100)]]-$C$7)^2)</f>
        <v>3.5367793139143808</v>
      </c>
      <c r="P5">
        <f>SQRT((Table389101112[[#This Row],[Annual Income (k$)]]-$B$8)^2+(Table389101112[[#This Row],[Spending Score (1-100)]]-$C$8)^2)</f>
        <v>2.5296043777592438</v>
      </c>
      <c r="Q5">
        <f>MIN(Table389101112[[#This Row],[DIst1]:[DIst6]])</f>
        <v>0.33339438688365647</v>
      </c>
      <c r="R5" t="str">
        <f>IF(MIN(Table389101112[[#This Row],[DIst1]:[DIst6]])=Table389101112[[#This Row],[DIst1]],"Cluster1",IF(MIN(Table389101112[[#This Row],[DIst1]:[DIst6]])=Table389101112[[#This Row],[DIst2]],"Cluster2",IF(MIN(Table389101112[[#This Row],[DIst1]:[DIst6]])=Table389101112[[#This Row],[DIst3]],"Cluster3",IF(MIN(Table389101112[[#This Row],[DIst1]:[DIst6]])=Table389101112[[#This Row],[DIst4]],"Cluster4",IF(MIN(Table389101112[[#This Row],[DIst1]:[DIst6]])=Table389101112[[#This Row],[DIst5]],"Cluster5","Cluster6")))))</f>
        <v>Cluster2</v>
      </c>
    </row>
    <row r="6" spans="1:18" x14ac:dyDescent="0.3">
      <c r="A6" t="s">
        <v>51</v>
      </c>
      <c r="B6">
        <v>-1.1599430168028739</v>
      </c>
      <c r="C6">
        <v>-0.64212282258112696</v>
      </c>
      <c r="G6">
        <v>5</v>
      </c>
      <c r="H6">
        <v>-1.662660335</v>
      </c>
      <c r="I6">
        <v>-0.39597991900000001</v>
      </c>
      <c r="K6">
        <f>SQRT((Table389101112[[#This Row],[Annual Income (k$)]]-$B$3)^2+(Table389101112[[#This Row],[Spending Score (1-100)]]-$C$3)^2)</f>
        <v>1.206567286201204</v>
      </c>
      <c r="L6">
        <f>SQRT((Table389101112[[#This Row],[Annual Income (k$)]]-$B$4)^2+(Table389101112[[#This Row],[Spending Score (1-100)]]-$C$4)^2)</f>
        <v>1.495024378785117</v>
      </c>
      <c r="M6">
        <f>SQRT((Table389101112[[#This Row],[Annual Income (k$)]]-$B$5)^2+(Table389101112[[#This Row],[Spending Score (1-100)]]-$C$5)^2)</f>
        <v>1.5333674107987523</v>
      </c>
      <c r="N6">
        <f>SQRT((Table389101112[[#This Row],[Annual Income (k$)]]-$B$6)^2+(Table389101112[[#This Row],[Spending Score (1-100)]]-$C$6)^2)</f>
        <v>0.55974193249984272</v>
      </c>
      <c r="O6">
        <f>SQRT((Table389101112[[#This Row],[Annual Income (k$)]]-$B$7)^2+(Table389101112[[#This Row],[Spending Score (1-100)]]-$C$7)^2)</f>
        <v>2.7568890802922472</v>
      </c>
      <c r="P6">
        <f>SQRT((Table389101112[[#This Row],[Annual Income (k$)]]-$B$8)^2+(Table389101112[[#This Row],[Spending Score (1-100)]]-$C$8)^2)</f>
        <v>2.9821448114062488</v>
      </c>
      <c r="Q6">
        <f>MIN(Table389101112[[#This Row],[DIst1]:[DIst6]])</f>
        <v>0.55974193249984272</v>
      </c>
      <c r="R6" t="str">
        <f>IF(MIN(Table389101112[[#This Row],[DIst1]:[DIst6]])=Table389101112[[#This Row],[DIst1]],"Cluster1",IF(MIN(Table389101112[[#This Row],[DIst1]:[DIst6]])=Table389101112[[#This Row],[DIst2]],"Cluster2",IF(MIN(Table389101112[[#This Row],[DIst1]:[DIst6]])=Table389101112[[#This Row],[DIst3]],"Cluster3",IF(MIN(Table389101112[[#This Row],[DIst1]:[DIst6]])=Table389101112[[#This Row],[DIst4]],"Cluster4",IF(MIN(Table389101112[[#This Row],[DIst1]:[DIst6]])=Table389101112[[#This Row],[DIst5]],"Cluster5","Cluster6")))))</f>
        <v>Cluster4</v>
      </c>
    </row>
    <row r="7" spans="1:18" x14ac:dyDescent="0.3">
      <c r="A7" t="s">
        <v>58</v>
      </c>
      <c r="B7">
        <v>0.93590528542365425</v>
      </c>
      <c r="C7">
        <v>-1.3167915812778306</v>
      </c>
      <c r="G7">
        <v>6</v>
      </c>
      <c r="H7">
        <v>-1.662660335</v>
      </c>
      <c r="I7">
        <v>1.001596266</v>
      </c>
      <c r="K7">
        <f>SQRT((Table389101112[[#This Row],[Annual Income (k$)]]-$B$3)^2+(Table389101112[[#This Row],[Spending Score (1-100)]]-$C$3)^2)</f>
        <v>2.5897624057599904</v>
      </c>
      <c r="L7">
        <f>SQRT((Table389101112[[#This Row],[Annual Income (k$)]]-$B$4)^2+(Table389101112[[#This Row],[Spending Score (1-100)]]-$C$4)^2)</f>
        <v>0.3017464490623924</v>
      </c>
      <c r="M7">
        <f>SQRT((Table389101112[[#This Row],[Annual Income (k$)]]-$B$5)^2+(Table389101112[[#This Row],[Spending Score (1-100)]]-$C$5)^2)</f>
        <v>1.7926062612045235</v>
      </c>
      <c r="N7">
        <f>SQRT((Table389101112[[#This Row],[Annual Income (k$)]]-$B$6)^2+(Table389101112[[#This Row],[Spending Score (1-100)]]-$C$6)^2)</f>
        <v>1.7188767100002493</v>
      </c>
      <c r="O7">
        <f>SQRT((Table389101112[[#This Row],[Annual Income (k$)]]-$B$7)^2+(Table389101112[[#This Row],[Spending Score (1-100)]]-$C$7)^2)</f>
        <v>3.4824510756151774</v>
      </c>
      <c r="P7">
        <f>SQRT((Table389101112[[#This Row],[Annual Income (k$)]]-$B$8)^2+(Table389101112[[#This Row],[Spending Score (1-100)]]-$C$8)^2)</f>
        <v>2.4952503797485122</v>
      </c>
      <c r="Q7">
        <f>MIN(Table389101112[[#This Row],[DIst1]:[DIst6]])</f>
        <v>0.3017464490623924</v>
      </c>
      <c r="R7" t="str">
        <f>IF(MIN(Table389101112[[#This Row],[DIst1]:[DIst6]])=Table389101112[[#This Row],[DIst1]],"Cluster1",IF(MIN(Table389101112[[#This Row],[DIst1]:[DIst6]])=Table389101112[[#This Row],[DIst2]],"Cluster2",IF(MIN(Table389101112[[#This Row],[DIst1]:[DIst6]])=Table389101112[[#This Row],[DIst3]],"Cluster3",IF(MIN(Table389101112[[#This Row],[DIst1]:[DIst6]])=Table389101112[[#This Row],[DIst4]],"Cluster4",IF(MIN(Table389101112[[#This Row],[DIst1]:[DIst6]])=Table389101112[[#This Row],[DIst5]],"Cluster5","Cluster6")))))</f>
        <v>Cluster2</v>
      </c>
    </row>
    <row r="8" spans="1:18" x14ac:dyDescent="0.3">
      <c r="A8" t="s">
        <v>65</v>
      </c>
      <c r="B8">
        <v>0.81949188212856128</v>
      </c>
      <c r="C8">
        <v>1.2569290461886391</v>
      </c>
      <c r="G8">
        <v>7</v>
      </c>
      <c r="H8">
        <v>-1.6244909059999999</v>
      </c>
      <c r="I8">
        <v>-1.7159129829999999</v>
      </c>
      <c r="K8">
        <f>SQRT((Table389101112[[#This Row],[Annual Income (k$)]]-$B$3)^2+(Table389101112[[#This Row],[Spending Score (1-100)]]-$C$3)^2)</f>
        <v>0.25607637965638108</v>
      </c>
      <c r="L8">
        <f>SQRT((Table389101112[[#This Row],[Annual Income (k$)]]-$B$4)^2+(Table389101112[[#This Row],[Spending Score (1-100)]]-$C$4)^2)</f>
        <v>2.7974954353719994</v>
      </c>
      <c r="M8">
        <f>SQRT((Table389101112[[#This Row],[Annual Income (k$)]]-$B$5)^2+(Table389101112[[#This Row],[Spending Score (1-100)]]-$C$5)^2)</f>
        <v>2.2387681339870555</v>
      </c>
      <c r="N8">
        <f>SQRT((Table389101112[[#This Row],[Annual Income (k$)]]-$B$6)^2+(Table389101112[[#This Row],[Spending Score (1-100)]]-$C$6)^2)</f>
        <v>1.1699701064428503</v>
      </c>
      <c r="O8">
        <f>SQRT((Table389101112[[#This Row],[Annual Income (k$)]]-$B$7)^2+(Table389101112[[#This Row],[Spending Score (1-100)]]-$C$7)^2)</f>
        <v>2.5913175317528001</v>
      </c>
      <c r="P8">
        <f>SQRT((Table389101112[[#This Row],[Annual Income (k$)]]-$B$8)^2+(Table389101112[[#This Row],[Spending Score (1-100)]]-$C$8)^2)</f>
        <v>3.8484856241356913</v>
      </c>
      <c r="Q8">
        <f>MIN(Table389101112[[#This Row],[DIst1]:[DIst6]])</f>
        <v>0.25607637965638108</v>
      </c>
      <c r="R8" t="str">
        <f>IF(MIN(Table389101112[[#This Row],[DIst1]:[DIst6]])=Table389101112[[#This Row],[DIst1]],"Cluster1",IF(MIN(Table389101112[[#This Row],[DIst1]:[DIst6]])=Table389101112[[#This Row],[DIst2]],"Cluster2",IF(MIN(Table389101112[[#This Row],[DIst1]:[DIst6]])=Table389101112[[#This Row],[DIst3]],"Cluster3",IF(MIN(Table389101112[[#This Row],[DIst1]:[DIst6]])=Table389101112[[#This Row],[DIst4]],"Cluster4",IF(MIN(Table389101112[[#This Row],[DIst1]:[DIst6]])=Table389101112[[#This Row],[DIst5]],"Cluster5","Cluster6")))))</f>
        <v>Cluster1</v>
      </c>
    </row>
    <row r="9" spans="1:18" x14ac:dyDescent="0.3">
      <c r="G9">
        <v>8</v>
      </c>
      <c r="H9">
        <v>-1.6244909059999999</v>
      </c>
      <c r="I9">
        <v>1.7003843590000001</v>
      </c>
      <c r="K9">
        <f>SQRT((Table389101112[[#This Row],[Annual Income (k$)]]-$B$3)^2+(Table389101112[[#This Row],[Spending Score (1-100)]]-$C$3)^2)</f>
        <v>3.2832141478647627</v>
      </c>
      <c r="L9">
        <f>SQRT((Table389101112[[#This Row],[Annual Income (k$)]]-$B$4)^2+(Table389101112[[#This Row],[Spending Score (1-100)]]-$C$4)^2)</f>
        <v>0.68041243580432409</v>
      </c>
      <c r="M9">
        <f>SQRT((Table389101112[[#This Row],[Annual Income (k$)]]-$B$5)^2+(Table389101112[[#This Row],[Spending Score (1-100)]]-$C$5)^2)</f>
        <v>2.2355580116368303</v>
      </c>
      <c r="N9">
        <f>SQRT((Table389101112[[#This Row],[Annual Income (k$)]]-$B$6)^2+(Table389101112[[#This Row],[Spending Score (1-100)]]-$C$6)^2)</f>
        <v>2.3881257582289632</v>
      </c>
      <c r="O9">
        <f>SQRT((Table389101112[[#This Row],[Annual Income (k$)]]-$B$7)^2+(Table389101112[[#This Row],[Spending Score (1-100)]]-$C$7)^2)</f>
        <v>3.9571428217399691</v>
      </c>
      <c r="P9">
        <f>SQRT((Table389101112[[#This Row],[Annual Income (k$)]]-$B$8)^2+(Table389101112[[#This Row],[Spending Score (1-100)]]-$C$8)^2)</f>
        <v>2.4838889836563305</v>
      </c>
      <c r="Q9">
        <f>MIN(Table389101112[[#This Row],[DIst1]:[DIst6]])</f>
        <v>0.68041243580432409</v>
      </c>
      <c r="R9" t="str">
        <f>IF(MIN(Table389101112[[#This Row],[DIst1]:[DIst6]])=Table389101112[[#This Row],[DIst1]],"Cluster1",IF(MIN(Table389101112[[#This Row],[DIst1]:[DIst6]])=Table389101112[[#This Row],[DIst2]],"Cluster2",IF(MIN(Table389101112[[#This Row],[DIst1]:[DIst6]])=Table389101112[[#This Row],[DIst3]],"Cluster3",IF(MIN(Table389101112[[#This Row],[DIst1]:[DIst6]])=Table389101112[[#This Row],[DIst4]],"Cluster4",IF(MIN(Table389101112[[#This Row],[DIst1]:[DIst6]])=Table389101112[[#This Row],[DIst5]],"Cluster5","Cluster6")))))</f>
        <v>Cluster2</v>
      </c>
    </row>
    <row r="10" spans="1:18" x14ac:dyDescent="0.3">
      <c r="G10">
        <v>9</v>
      </c>
      <c r="H10">
        <v>-1.586321476</v>
      </c>
      <c r="I10">
        <v>-1.832377666</v>
      </c>
      <c r="K10">
        <f>SQRT((Table389101112[[#This Row],[Annual Income (k$)]]-$B$3)^2+(Table389101112[[#This Row],[Spending Score (1-100)]]-$C$3)^2)</f>
        <v>0.31122777639569948</v>
      </c>
      <c r="L10">
        <f>SQRT((Table389101112[[#This Row],[Annual Income (k$)]]-$B$4)^2+(Table389101112[[#This Row],[Spending Score (1-100)]]-$C$4)^2)</f>
        <v>2.9103896337022483</v>
      </c>
      <c r="M10">
        <f>SQRT((Table389101112[[#This Row],[Annual Income (k$)]]-$B$5)^2+(Table389101112[[#This Row],[Spending Score (1-100)]]-$C$5)^2)</f>
        <v>2.3054685968245936</v>
      </c>
      <c r="N10">
        <f>SQRT((Table389101112[[#This Row],[Annual Income (k$)]]-$B$6)^2+(Table389101112[[#This Row],[Spending Score (1-100)]]-$C$6)^2)</f>
        <v>1.2643200475945167</v>
      </c>
      <c r="O10">
        <f>SQRT((Table389101112[[#This Row],[Annual Income (k$)]]-$B$7)^2+(Table389101112[[#This Row],[Spending Score (1-100)]]-$C$7)^2)</f>
        <v>2.574384751120312</v>
      </c>
      <c r="P10">
        <f>SQRT((Table389101112[[#This Row],[Annual Income (k$)]]-$B$8)^2+(Table389101112[[#This Row],[Spending Score (1-100)]]-$C$8)^2)</f>
        <v>3.9155783578066226</v>
      </c>
      <c r="Q10">
        <f>MIN(Table389101112[[#This Row],[DIst1]:[DIst6]])</f>
        <v>0.31122777639569948</v>
      </c>
      <c r="R10" t="str">
        <f>IF(MIN(Table389101112[[#This Row],[DIst1]:[DIst6]])=Table389101112[[#This Row],[DIst1]],"Cluster1",IF(MIN(Table389101112[[#This Row],[DIst1]:[DIst6]])=Table389101112[[#This Row],[DIst2]],"Cluster2",IF(MIN(Table389101112[[#This Row],[DIst1]:[DIst6]])=Table389101112[[#This Row],[DIst3]],"Cluster3",IF(MIN(Table389101112[[#This Row],[DIst1]:[DIst6]])=Table389101112[[#This Row],[DIst4]],"Cluster4",IF(MIN(Table389101112[[#This Row],[DIst1]:[DIst6]])=Table389101112[[#This Row],[DIst5]],"Cluster5","Cluster6")))))</f>
        <v>Cluster1</v>
      </c>
    </row>
    <row r="11" spans="1:18" x14ac:dyDescent="0.3">
      <c r="G11">
        <v>10</v>
      </c>
      <c r="H11">
        <v>-1.586321476</v>
      </c>
      <c r="I11">
        <v>0.84631002399999999</v>
      </c>
      <c r="K11">
        <f>SQRT((Table389101112[[#This Row],[Annual Income (k$)]]-$B$3)^2+(Table389101112[[#This Row],[Spending Score (1-100)]]-$C$3)^2)</f>
        <v>2.4285343538968904</v>
      </c>
      <c r="L11">
        <f>SQRT((Table389101112[[#This Row],[Annual Income (k$)]]-$B$4)^2+(Table389101112[[#This Row],[Spending Score (1-100)]]-$C$4)^2)</f>
        <v>0.31196176515333007</v>
      </c>
      <c r="M11">
        <f>SQRT((Table389101112[[#This Row],[Annual Income (k$)]]-$B$5)^2+(Table389101112[[#This Row],[Spending Score (1-100)]]-$C$5)^2)</f>
        <v>1.6444307609862265</v>
      </c>
      <c r="N11">
        <f>SQRT((Table389101112[[#This Row],[Annual Income (k$)]]-$B$6)^2+(Table389101112[[#This Row],[Spending Score (1-100)]]-$C$6)^2)</f>
        <v>1.5482993668050478</v>
      </c>
      <c r="O11">
        <f>SQRT((Table389101112[[#This Row],[Annual Income (k$)]]-$B$7)^2+(Table389101112[[#This Row],[Spending Score (1-100)]]-$C$7)^2)</f>
        <v>3.3227453093484582</v>
      </c>
      <c r="P11">
        <f>SQRT((Table389101112[[#This Row],[Annual Income (k$)]]-$B$8)^2+(Table389101112[[#This Row],[Spending Score (1-100)]]-$C$8)^2)</f>
        <v>2.4406035924608851</v>
      </c>
      <c r="Q11">
        <f>MIN(Table389101112[[#This Row],[DIst1]:[DIst6]])</f>
        <v>0.31196176515333007</v>
      </c>
      <c r="R11" t="str">
        <f>IF(MIN(Table389101112[[#This Row],[DIst1]:[DIst6]])=Table389101112[[#This Row],[DIst1]],"Cluster1",IF(MIN(Table389101112[[#This Row],[DIst1]:[DIst6]])=Table389101112[[#This Row],[DIst2]],"Cluster2",IF(MIN(Table389101112[[#This Row],[DIst1]:[DIst6]])=Table389101112[[#This Row],[DIst3]],"Cluster3",IF(MIN(Table389101112[[#This Row],[DIst1]:[DIst6]])=Table389101112[[#This Row],[DIst4]],"Cluster4",IF(MIN(Table389101112[[#This Row],[DIst1]:[DIst6]])=Table389101112[[#This Row],[DIst5]],"Cluster5","Cluster6")))))</f>
        <v>Cluster2</v>
      </c>
    </row>
    <row r="12" spans="1:18" x14ac:dyDescent="0.3">
      <c r="G12">
        <v>11</v>
      </c>
      <c r="H12">
        <v>-1.586321476</v>
      </c>
      <c r="I12">
        <v>-1.4053404979999999</v>
      </c>
      <c r="K12">
        <f>SQRT((Table389101112[[#This Row],[Annual Income (k$)]]-$B$3)^2+(Table389101112[[#This Row],[Spending Score (1-100)]]-$C$3)^2)</f>
        <v>0.2451694051642597</v>
      </c>
      <c r="L12">
        <f>SQRT((Table389101112[[#This Row],[Annual Income (k$)]]-$B$4)^2+(Table389101112[[#This Row],[Spending Score (1-100)]]-$C$4)^2)</f>
        <v>2.4847526375850011</v>
      </c>
      <c r="M12">
        <f>SQRT((Table389101112[[#This Row],[Annual Income (k$)]]-$B$5)^2+(Table389101112[[#This Row],[Spending Score (1-100)]]-$C$5)^2)</f>
        <v>1.9842871171348173</v>
      </c>
      <c r="N12">
        <f>SQRT((Table389101112[[#This Row],[Annual Income (k$)]]-$B$6)^2+(Table389101112[[#This Row],[Spending Score (1-100)]]-$C$6)^2)</f>
        <v>0.87424242092173921</v>
      </c>
      <c r="O12">
        <f>SQRT((Table389101112[[#This Row],[Annual Income (k$)]]-$B$7)^2+(Table389101112[[#This Row],[Spending Score (1-100)]]-$C$7)^2)</f>
        <v>2.5237806455186087</v>
      </c>
      <c r="P12">
        <f>SQRT((Table389101112[[#This Row],[Annual Income (k$)]]-$B$8)^2+(Table389101112[[#This Row],[Spending Score (1-100)]]-$C$8)^2)</f>
        <v>3.588261005008444</v>
      </c>
      <c r="Q12">
        <f>MIN(Table389101112[[#This Row],[DIst1]:[DIst6]])</f>
        <v>0.2451694051642597</v>
      </c>
      <c r="R12" t="str">
        <f>IF(MIN(Table389101112[[#This Row],[DIst1]:[DIst6]])=Table389101112[[#This Row],[DIst1]],"Cluster1",IF(MIN(Table389101112[[#This Row],[DIst1]:[DIst6]])=Table389101112[[#This Row],[DIst2]],"Cluster2",IF(MIN(Table389101112[[#This Row],[DIst1]:[DIst6]])=Table389101112[[#This Row],[DIst3]],"Cluster3",IF(MIN(Table389101112[[#This Row],[DIst1]:[DIst6]])=Table389101112[[#This Row],[DIst4]],"Cluster4",IF(MIN(Table389101112[[#This Row],[DIst1]:[DIst6]])=Table389101112[[#This Row],[DIst5]],"Cluster5","Cluster6")))))</f>
        <v>Cluster1</v>
      </c>
    </row>
    <row r="13" spans="1:18" x14ac:dyDescent="0.3">
      <c r="G13">
        <v>12</v>
      </c>
      <c r="H13">
        <v>-1.586321476</v>
      </c>
      <c r="I13">
        <v>1.894492163</v>
      </c>
      <c r="K13">
        <f>SQRT((Table389101112[[#This Row],[Annual Income (k$)]]-$B$3)^2+(Table389101112[[#This Row],[Spending Score (1-100)]]-$C$3)^2)</f>
        <v>3.4747865109310014</v>
      </c>
      <c r="L13">
        <f>SQRT((Table389101112[[#This Row],[Annual Income (k$)]]-$B$4)^2+(Table389101112[[#This Row],[Spending Score (1-100)]]-$C$4)^2)</f>
        <v>0.85284733290180215</v>
      </c>
      <c r="M13">
        <f>SQRT((Table389101112[[#This Row],[Annual Income (k$)]]-$B$5)^2+(Table389101112[[#This Row],[Spending Score (1-100)]]-$C$5)^2)</f>
        <v>2.3640817207053524</v>
      </c>
      <c r="N13">
        <f>SQRT((Table389101112[[#This Row],[Annual Income (k$)]]-$B$6)^2+(Table389101112[[#This Row],[Spending Score (1-100)]]-$C$6)^2)</f>
        <v>2.5722002596108369</v>
      </c>
      <c r="O13">
        <f>SQRT((Table389101112[[#This Row],[Annual Income (k$)]]-$B$7)^2+(Table389101112[[#This Row],[Spending Score (1-100)]]-$C$7)^2)</f>
        <v>4.0833774160986751</v>
      </c>
      <c r="P13">
        <f>SQRT((Table389101112[[#This Row],[Annual Income (k$)]]-$B$8)^2+(Table389101112[[#This Row],[Spending Score (1-100)]]-$C$8)^2)</f>
        <v>2.4888601089792175</v>
      </c>
      <c r="Q13">
        <f>MIN(Table389101112[[#This Row],[DIst1]:[DIst6]])</f>
        <v>0.85284733290180215</v>
      </c>
      <c r="R13" t="str">
        <f>IF(MIN(Table389101112[[#This Row],[DIst1]:[DIst6]])=Table389101112[[#This Row],[DIst1]],"Cluster1",IF(MIN(Table389101112[[#This Row],[DIst1]:[DIst6]])=Table389101112[[#This Row],[DIst2]],"Cluster2",IF(MIN(Table389101112[[#This Row],[DIst1]:[DIst6]])=Table389101112[[#This Row],[DIst3]],"Cluster3",IF(MIN(Table389101112[[#This Row],[DIst1]:[DIst6]])=Table389101112[[#This Row],[DIst4]],"Cluster4",IF(MIN(Table389101112[[#This Row],[DIst1]:[DIst6]])=Table389101112[[#This Row],[DIst5]],"Cluster5","Cluster6")))))</f>
        <v>Cluster2</v>
      </c>
    </row>
    <row r="14" spans="1:18" x14ac:dyDescent="0.3">
      <c r="G14">
        <v>13</v>
      </c>
      <c r="H14">
        <v>-1.5481520470000001</v>
      </c>
      <c r="I14">
        <v>-1.3665189369999999</v>
      </c>
      <c r="K14">
        <f>SQRT((Table389101112[[#This Row],[Annual Income (k$)]]-$B$3)^2+(Table389101112[[#This Row],[Spending Score (1-100)]]-$C$3)^2)</f>
        <v>0.2507164921332844</v>
      </c>
      <c r="L14">
        <f>SQRT((Table389101112[[#This Row],[Annual Income (k$)]]-$B$4)^2+(Table389101112[[#This Row],[Spending Score (1-100)]]-$C$4)^2)</f>
        <v>2.4429831770120063</v>
      </c>
      <c r="M14">
        <f>SQRT((Table389101112[[#This Row],[Annual Income (k$)]]-$B$5)^2+(Table389101112[[#This Row],[Spending Score (1-100)]]-$C$5)^2)</f>
        <v>1.9298476432364409</v>
      </c>
      <c r="N14">
        <f>SQRT((Table389101112[[#This Row],[Annual Income (k$)]]-$B$6)^2+(Table389101112[[#This Row],[Spending Score (1-100)]]-$C$6)^2)</f>
        <v>0.82186129104110639</v>
      </c>
      <c r="O14">
        <f>SQRT((Table389101112[[#This Row],[Annual Income (k$)]]-$B$7)^2+(Table389101112[[#This Row],[Spending Score (1-100)]]-$C$7)^2)</f>
        <v>2.4845550186451577</v>
      </c>
      <c r="P14">
        <f>SQRT((Table389101112[[#This Row],[Annual Income (k$)]]-$B$8)^2+(Table389101112[[#This Row],[Spending Score (1-100)]]-$C$8)^2)</f>
        <v>3.5338671587420869</v>
      </c>
      <c r="Q14">
        <f>MIN(Table389101112[[#This Row],[DIst1]:[DIst6]])</f>
        <v>0.2507164921332844</v>
      </c>
      <c r="R14" t="str">
        <f>IF(MIN(Table389101112[[#This Row],[DIst1]:[DIst6]])=Table389101112[[#This Row],[DIst1]],"Cluster1",IF(MIN(Table389101112[[#This Row],[DIst1]:[DIst6]])=Table389101112[[#This Row],[DIst2]],"Cluster2",IF(MIN(Table389101112[[#This Row],[DIst1]:[DIst6]])=Table389101112[[#This Row],[DIst3]],"Cluster3",IF(MIN(Table389101112[[#This Row],[DIst1]:[DIst6]])=Table389101112[[#This Row],[DIst4]],"Cluster4",IF(MIN(Table389101112[[#This Row],[DIst1]:[DIst6]])=Table389101112[[#This Row],[DIst5]],"Cluster5","Cluster6")))))</f>
        <v>Cluster1</v>
      </c>
    </row>
    <row r="15" spans="1:18" x14ac:dyDescent="0.3">
      <c r="G15">
        <v>14</v>
      </c>
      <c r="H15">
        <v>-1.5481520470000001</v>
      </c>
      <c r="I15">
        <v>1.040417827</v>
      </c>
      <c r="J15">
        <v>2</v>
      </c>
      <c r="K15">
        <f>SQRT((Table389101112[[#This Row],[Annual Income (k$)]]-$B$3)^2+(Table389101112[[#This Row],[Spending Score (1-100)]]-$C$3)^2)</f>
        <v>2.6198805473615541</v>
      </c>
      <c r="L15">
        <f>SQRT((Table389101112[[#This Row],[Annual Income (k$)]]-$B$4)^2+(Table389101112[[#This Row],[Spending Score (1-100)]]-$C$4)^2)</f>
        <v>0.18181434847030195</v>
      </c>
      <c r="M15">
        <f>SQRT((Table389101112[[#This Row],[Annual Income (k$)]]-$B$5)^2+(Table389101112[[#This Row],[Spending Score (1-100)]]-$C$5)^2)</f>
        <v>1.7224006823720408</v>
      </c>
      <c r="N15">
        <f>SQRT((Table389101112[[#This Row],[Annual Income (k$)]]-$B$6)^2+(Table389101112[[#This Row],[Spending Score (1-100)]]-$C$6)^2)</f>
        <v>1.7267452877073313</v>
      </c>
      <c r="O15">
        <f>SQRT((Table389101112[[#This Row],[Annual Income (k$)]]-$B$7)^2+(Table389101112[[#This Row],[Spending Score (1-100)]]-$C$7)^2)</f>
        <v>3.4244674075308761</v>
      </c>
      <c r="P15">
        <f>SQRT((Table389101112[[#This Row],[Annual Income (k$)]]-$B$8)^2+(Table389101112[[#This Row],[Spending Score (1-100)]]-$C$8)^2)</f>
        <v>2.3775228459835844</v>
      </c>
      <c r="Q15">
        <f>MIN(Table389101112[[#This Row],[DIst1]:[DIst6]])</f>
        <v>0.18181434847030195</v>
      </c>
      <c r="R15" t="str">
        <f>IF(MIN(Table389101112[[#This Row],[DIst1]:[DIst6]])=Table389101112[[#This Row],[DIst1]],"Cluster1",IF(MIN(Table389101112[[#This Row],[DIst1]:[DIst6]])=Table389101112[[#This Row],[DIst2]],"Cluster2",IF(MIN(Table389101112[[#This Row],[DIst1]:[DIst6]])=Table389101112[[#This Row],[DIst3]],"Cluster3",IF(MIN(Table389101112[[#This Row],[DIst1]:[DIst6]])=Table389101112[[#This Row],[DIst4]],"Cluster4",IF(MIN(Table389101112[[#This Row],[DIst1]:[DIst6]])=Table389101112[[#This Row],[DIst5]],"Cluster5","Cluster6")))))</f>
        <v>Cluster2</v>
      </c>
    </row>
    <row r="16" spans="1:18" x14ac:dyDescent="0.3">
      <c r="G16">
        <v>15</v>
      </c>
      <c r="H16">
        <v>-1.5481520470000001</v>
      </c>
      <c r="I16">
        <v>-1.4441620580000001</v>
      </c>
      <c r="K16">
        <f>SQRT((Table389101112[[#This Row],[Annual Income (k$)]]-$B$3)^2+(Table389101112[[#This Row],[Spending Score (1-100)]]-$C$3)^2)</f>
        <v>0.19074834730390586</v>
      </c>
      <c r="L16">
        <f>SQRT((Table389101112[[#This Row],[Annual Income (k$)]]-$B$4)^2+(Table389101112[[#This Row],[Spending Score (1-100)]]-$C$4)^2)</f>
        <v>2.5204230817903848</v>
      </c>
      <c r="M16">
        <f>SQRT((Table389101112[[#This Row],[Annual Income (k$)]]-$B$5)^2+(Table389101112[[#This Row],[Spending Score (1-100)]]-$C$5)^2)</f>
        <v>1.985362111739414</v>
      </c>
      <c r="N16">
        <f>SQRT((Table389101112[[#This Row],[Annual Income (k$)]]-$B$6)^2+(Table389101112[[#This Row],[Spending Score (1-100)]]-$C$6)^2)</f>
        <v>0.8910517304163007</v>
      </c>
      <c r="O16">
        <f>SQRT((Table389101112[[#This Row],[Annual Income (k$)]]-$B$7)^2+(Table389101112[[#This Row],[Spending Score (1-100)]]-$C$7)^2)</f>
        <v>2.4873206606925762</v>
      </c>
      <c r="P16">
        <f>SQRT((Table389101112[[#This Row],[Annual Income (k$)]]-$B$8)^2+(Table389101112[[#This Row],[Spending Score (1-100)]]-$C$8)^2)</f>
        <v>3.5918840360271003</v>
      </c>
      <c r="Q16">
        <f>MIN(Table389101112[[#This Row],[DIst1]:[DIst6]])</f>
        <v>0.19074834730390586</v>
      </c>
      <c r="R16" t="str">
        <f>IF(MIN(Table389101112[[#This Row],[DIst1]:[DIst6]])=Table389101112[[#This Row],[DIst1]],"Cluster1",IF(MIN(Table389101112[[#This Row],[DIst1]:[DIst6]])=Table389101112[[#This Row],[DIst2]],"Cluster2",IF(MIN(Table389101112[[#This Row],[DIst1]:[DIst6]])=Table389101112[[#This Row],[DIst3]],"Cluster3",IF(MIN(Table389101112[[#This Row],[DIst1]:[DIst6]])=Table389101112[[#This Row],[DIst4]],"Cluster4",IF(MIN(Table389101112[[#This Row],[DIst1]:[DIst6]])=Table389101112[[#This Row],[DIst5]],"Cluster5","Cluster6")))))</f>
        <v>Cluster1</v>
      </c>
    </row>
    <row r="17" spans="7:18" x14ac:dyDescent="0.3">
      <c r="G17">
        <v>16</v>
      </c>
      <c r="H17">
        <v>-1.5481520470000001</v>
      </c>
      <c r="I17">
        <v>1.1180609480000001</v>
      </c>
      <c r="K17">
        <f>SQRT((Table389101112[[#This Row],[Annual Income (k$)]]-$B$3)^2+(Table389101112[[#This Row],[Spending Score (1-100)]]-$C$3)^2)</f>
        <v>2.6974189483953666</v>
      </c>
      <c r="L17">
        <f>SQRT((Table389101112[[#This Row],[Annual Income (k$)]]-$B$4)^2+(Table389101112[[#This Row],[Spending Score (1-100)]]-$C$4)^2)</f>
        <v>0.18577357869745223</v>
      </c>
      <c r="M17">
        <f>SQRT((Table389101112[[#This Row],[Annual Income (k$)]]-$B$5)^2+(Table389101112[[#This Row],[Spending Score (1-100)]]-$C$5)^2)</f>
        <v>1.7706310726125234</v>
      </c>
      <c r="N17">
        <f>SQRT((Table389101112[[#This Row],[Annual Income (k$)]]-$B$6)^2+(Table389101112[[#This Row],[Spending Score (1-100)]]-$C$6)^2)</f>
        <v>1.8024852724346423</v>
      </c>
      <c r="O17">
        <f>SQRT((Table389101112[[#This Row],[Annual Income (k$)]]-$B$7)^2+(Table389101112[[#This Row],[Spending Score (1-100)]]-$C$7)^2)</f>
        <v>3.4783685356928999</v>
      </c>
      <c r="P17">
        <f>SQRT((Table389101112[[#This Row],[Annual Income (k$)]]-$B$8)^2+(Table389101112[[#This Row],[Spending Score (1-100)]]-$C$8)^2)</f>
        <v>2.3717129092354035</v>
      </c>
      <c r="Q17">
        <f>MIN(Table389101112[[#This Row],[DIst1]:[DIst6]])</f>
        <v>0.18577357869745223</v>
      </c>
      <c r="R17" t="str">
        <f>IF(MIN(Table389101112[[#This Row],[DIst1]:[DIst6]])=Table389101112[[#This Row],[DIst1]],"Cluster1",IF(MIN(Table389101112[[#This Row],[DIst1]:[DIst6]])=Table389101112[[#This Row],[DIst2]],"Cluster2",IF(MIN(Table389101112[[#This Row],[DIst1]:[DIst6]])=Table389101112[[#This Row],[DIst3]],"Cluster3",IF(MIN(Table389101112[[#This Row],[DIst1]:[DIst6]])=Table389101112[[#This Row],[DIst4]],"Cluster4",IF(MIN(Table389101112[[#This Row],[DIst1]:[DIst6]])=Table389101112[[#This Row],[DIst5]],"Cluster5","Cluster6")))))</f>
        <v>Cluster2</v>
      </c>
    </row>
    <row r="18" spans="7:18" x14ac:dyDescent="0.3">
      <c r="G18">
        <v>17</v>
      </c>
      <c r="H18">
        <v>-1.509982618</v>
      </c>
      <c r="I18">
        <v>-0.59008772300000001</v>
      </c>
      <c r="K18">
        <f>SQRT((Table389101112[[#This Row],[Annual Income (k$)]]-$B$3)^2+(Table389101112[[#This Row],[Spending Score (1-100)]]-$C$3)^2)</f>
        <v>0.99078126406452238</v>
      </c>
      <c r="L18">
        <f>SQRT((Table389101112[[#This Row],[Annual Income (k$)]]-$B$4)^2+(Table389101112[[#This Row],[Spending Score (1-100)]]-$C$4)^2)</f>
        <v>1.6659532893495783</v>
      </c>
      <c r="M18">
        <f>SQRT((Table389101112[[#This Row],[Annual Income (k$)]]-$B$5)^2+(Table389101112[[#This Row],[Spending Score (1-100)]]-$C$5)^2)</f>
        <v>1.4529049029711893</v>
      </c>
      <c r="N18">
        <f>SQRT((Table389101112[[#This Row],[Annual Income (k$)]]-$B$6)^2+(Table389101112[[#This Row],[Spending Score (1-100)]]-$C$6)^2)</f>
        <v>0.35388610313865232</v>
      </c>
      <c r="O18">
        <f>SQRT((Table389101112[[#This Row],[Annual Income (k$)]]-$B$7)^2+(Table389101112[[#This Row],[Spending Score (1-100)]]-$C$7)^2)</f>
        <v>2.5515615089097974</v>
      </c>
      <c r="P18">
        <f>SQRT((Table389101112[[#This Row],[Annual Income (k$)]]-$B$8)^2+(Table389101112[[#This Row],[Spending Score (1-100)]]-$C$8)^2)</f>
        <v>2.9728643414076679</v>
      </c>
      <c r="Q18">
        <f>MIN(Table389101112[[#This Row],[DIst1]:[DIst6]])</f>
        <v>0.35388610313865232</v>
      </c>
      <c r="R18" t="str">
        <f>IF(MIN(Table389101112[[#This Row],[DIst1]:[DIst6]])=Table389101112[[#This Row],[DIst1]],"Cluster1",IF(MIN(Table389101112[[#This Row],[DIst1]:[DIst6]])=Table389101112[[#This Row],[DIst2]],"Cluster2",IF(MIN(Table389101112[[#This Row],[DIst1]:[DIst6]])=Table389101112[[#This Row],[DIst3]],"Cluster3",IF(MIN(Table389101112[[#This Row],[DIst1]:[DIst6]])=Table389101112[[#This Row],[DIst4]],"Cluster4",IF(MIN(Table389101112[[#This Row],[DIst1]:[DIst6]])=Table389101112[[#This Row],[DIst5]],"Cluster5","Cluster6")))))</f>
        <v>Cluster4</v>
      </c>
    </row>
    <row r="19" spans="7:18" x14ac:dyDescent="0.3">
      <c r="G19">
        <v>18</v>
      </c>
      <c r="H19">
        <v>-1.509982618</v>
      </c>
      <c r="I19">
        <v>0.61338065900000005</v>
      </c>
      <c r="K19">
        <f>SQRT((Table389101112[[#This Row],[Annual Income (k$)]]-$B$3)^2+(Table389101112[[#This Row],[Spending Score (1-100)]]-$C$3)^2)</f>
        <v>2.1914812027369241</v>
      </c>
      <c r="L19">
        <f>SQRT((Table389101112[[#This Row],[Annual Income (k$)]]-$B$4)^2+(Table389101112[[#This Row],[Spending Score (1-100)]]-$C$4)^2)</f>
        <v>0.47783875584524882</v>
      </c>
      <c r="M19">
        <f>SQRT((Table389101112[[#This Row],[Annual Income (k$)]]-$B$5)^2+(Table389101112[[#This Row],[Spending Score (1-100)]]-$C$5)^2)</f>
        <v>1.4671719178620439</v>
      </c>
      <c r="N19">
        <f>SQRT((Table389101112[[#This Row],[Annual Income (k$)]]-$B$6)^2+(Table389101112[[#This Row],[Spending Score (1-100)]]-$C$6)^2)</f>
        <v>1.3033866328409902</v>
      </c>
      <c r="O19">
        <f>SQRT((Table389101112[[#This Row],[Annual Income (k$)]]-$B$7)^2+(Table389101112[[#This Row],[Spending Score (1-100)]]-$C$7)^2)</f>
        <v>3.1157555284799381</v>
      </c>
      <c r="P19">
        <f>SQRT((Table389101112[[#This Row],[Annual Income (k$)]]-$B$8)^2+(Table389101112[[#This Row],[Spending Score (1-100)]]-$C$8)^2)</f>
        <v>2.4167345682557504</v>
      </c>
      <c r="Q19">
        <f>MIN(Table389101112[[#This Row],[DIst1]:[DIst6]])</f>
        <v>0.47783875584524882</v>
      </c>
      <c r="R19" t="str">
        <f>IF(MIN(Table389101112[[#This Row],[DIst1]:[DIst6]])=Table389101112[[#This Row],[DIst1]],"Cluster1",IF(MIN(Table389101112[[#This Row],[DIst1]:[DIst6]])=Table389101112[[#This Row],[DIst2]],"Cluster2",IF(MIN(Table389101112[[#This Row],[DIst1]:[DIst6]])=Table389101112[[#This Row],[DIst3]],"Cluster3",IF(MIN(Table389101112[[#This Row],[DIst1]:[DIst6]])=Table389101112[[#This Row],[DIst4]],"Cluster4",IF(MIN(Table389101112[[#This Row],[DIst1]:[DIst6]])=Table389101112[[#This Row],[DIst5]],"Cluster5","Cluster6")))))</f>
        <v>Cluster2</v>
      </c>
    </row>
    <row r="20" spans="7:18" x14ac:dyDescent="0.3">
      <c r="G20">
        <v>19</v>
      </c>
      <c r="H20">
        <v>-1.43364376</v>
      </c>
      <c r="I20">
        <v>-0.82301708699999998</v>
      </c>
      <c r="K20">
        <f>SQRT((Table389101112[[#This Row],[Annual Income (k$)]]-$B$3)^2+(Table389101112[[#This Row],[Spending Score (1-100)]]-$C$3)^2)</f>
        <v>0.75317457557498857</v>
      </c>
      <c r="L20">
        <f>SQRT((Table389101112[[#This Row],[Annual Income (k$)]]-$B$4)^2+(Table389101112[[#This Row],[Spending Score (1-100)]]-$C$4)^2)</f>
        <v>1.8939967700217535</v>
      </c>
      <c r="M20">
        <f>SQRT((Table389101112[[#This Row],[Annual Income (k$)]]-$B$5)^2+(Table389101112[[#This Row],[Spending Score (1-100)]]-$C$5)^2)</f>
        <v>1.4967255048946106</v>
      </c>
      <c r="N20">
        <f>SQRT((Table389101112[[#This Row],[Annual Income (k$)]]-$B$6)^2+(Table389101112[[#This Row],[Spending Score (1-100)]]-$C$6)^2)</f>
        <v>0.32807747823693162</v>
      </c>
      <c r="O20">
        <f>SQRT((Table389101112[[#This Row],[Annual Income (k$)]]-$B$7)^2+(Table389101112[[#This Row],[Spending Score (1-100)]]-$C$7)^2)</f>
        <v>2.4204495305350777</v>
      </c>
      <c r="P20">
        <f>SQRT((Table389101112[[#This Row],[Annual Income (k$)]]-$B$8)^2+(Table389101112[[#This Row],[Spending Score (1-100)]]-$C$8)^2)</f>
        <v>3.0663979094038756</v>
      </c>
      <c r="Q20">
        <f>MIN(Table389101112[[#This Row],[DIst1]:[DIst6]])</f>
        <v>0.32807747823693162</v>
      </c>
      <c r="R20" t="str">
        <f>IF(MIN(Table389101112[[#This Row],[DIst1]:[DIst6]])=Table389101112[[#This Row],[DIst1]],"Cluster1",IF(MIN(Table389101112[[#This Row],[DIst1]:[DIst6]])=Table389101112[[#This Row],[DIst2]],"Cluster2",IF(MIN(Table389101112[[#This Row],[DIst1]:[DIst6]])=Table389101112[[#This Row],[DIst3]],"Cluster3",IF(MIN(Table389101112[[#This Row],[DIst1]:[DIst6]])=Table389101112[[#This Row],[DIst4]],"Cluster4",IF(MIN(Table389101112[[#This Row],[DIst1]:[DIst6]])=Table389101112[[#This Row],[DIst5]],"Cluster5","Cluster6")))))</f>
        <v>Cluster4</v>
      </c>
    </row>
    <row r="21" spans="7:18" x14ac:dyDescent="0.3">
      <c r="G21">
        <v>20</v>
      </c>
      <c r="H21">
        <v>-1.43364376</v>
      </c>
      <c r="I21">
        <v>1.855670602</v>
      </c>
      <c r="K21">
        <f>SQRT((Table389101112[[#This Row],[Annual Income (k$)]]-$B$3)^2+(Table389101112[[#This Row],[Spending Score (1-100)]]-$C$3)^2)</f>
        <v>3.4315757064596277</v>
      </c>
      <c r="L21">
        <f>SQRT((Table389101112[[#This Row],[Annual Income (k$)]]-$B$4)^2+(Table389101112[[#This Row],[Spending Score (1-100)]]-$C$4)^2)</f>
        <v>0.7884792969472606</v>
      </c>
      <c r="M21">
        <f>SQRT((Table389101112[[#This Row],[Annual Income (k$)]]-$B$5)^2+(Table389101112[[#This Row],[Spending Score (1-100)]]-$C$5)^2)</f>
        <v>2.2442544030233931</v>
      </c>
      <c r="N21">
        <f>SQRT((Table389101112[[#This Row],[Annual Income (k$)]]-$B$6)^2+(Table389101112[[#This Row],[Spending Score (1-100)]]-$C$6)^2)</f>
        <v>2.5127443341309861</v>
      </c>
      <c r="O21">
        <f>SQRT((Table389101112[[#This Row],[Annual Income (k$)]]-$B$7)^2+(Table389101112[[#This Row],[Spending Score (1-100)]]-$C$7)^2)</f>
        <v>3.9597069314528937</v>
      </c>
      <c r="P21">
        <f>SQRT((Table389101112[[#This Row],[Annual Income (k$)]]-$B$8)^2+(Table389101112[[#This Row],[Spending Score (1-100)]]-$C$8)^2)</f>
        <v>2.3313325958527438</v>
      </c>
      <c r="Q21">
        <f>MIN(Table389101112[[#This Row],[DIst1]:[DIst6]])</f>
        <v>0.7884792969472606</v>
      </c>
      <c r="R21" t="str">
        <f>IF(MIN(Table389101112[[#This Row],[DIst1]:[DIst6]])=Table389101112[[#This Row],[DIst1]],"Cluster1",IF(MIN(Table389101112[[#This Row],[DIst1]:[DIst6]])=Table389101112[[#This Row],[DIst2]],"Cluster2",IF(MIN(Table389101112[[#This Row],[DIst1]:[DIst6]])=Table389101112[[#This Row],[DIst3]],"Cluster3",IF(MIN(Table389101112[[#This Row],[DIst1]:[DIst6]])=Table389101112[[#This Row],[DIst4]],"Cluster4",IF(MIN(Table389101112[[#This Row],[DIst1]:[DIst6]])=Table389101112[[#This Row],[DIst5]],"Cluster5","Cluster6")))))</f>
        <v>Cluster2</v>
      </c>
    </row>
    <row r="22" spans="7:18" x14ac:dyDescent="0.3">
      <c r="G22">
        <v>21</v>
      </c>
      <c r="H22">
        <v>-1.395474331</v>
      </c>
      <c r="I22">
        <v>-0.59008772300000001</v>
      </c>
      <c r="J22">
        <v>3</v>
      </c>
      <c r="K22">
        <f>SQRT((Table389101112[[#This Row],[Annual Income (k$)]]-$B$3)^2+(Table389101112[[#This Row],[Spending Score (1-100)]]-$C$3)^2)</f>
        <v>0.98584577549869301</v>
      </c>
      <c r="L22">
        <f>SQRT((Table389101112[[#This Row],[Annual Income (k$)]]-$B$4)^2+(Table389101112[[#This Row],[Spending Score (1-100)]]-$C$4)^2)</f>
        <v>1.6601702582102695</v>
      </c>
      <c r="M22">
        <f>SQRT((Table389101112[[#This Row],[Annual Income (k$)]]-$B$5)^2+(Table389101112[[#This Row],[Spending Score (1-100)]]-$C$5)^2)</f>
        <v>1.3488556215373722</v>
      </c>
      <c r="N22">
        <f>SQRT((Table389101112[[#This Row],[Annual Income (k$)]]-$B$6)^2+(Table389101112[[#This Row],[Spending Score (1-100)]]-$C$6)^2)</f>
        <v>0.24121080314911914</v>
      </c>
      <c r="O22">
        <f>SQRT((Table389101112[[#This Row],[Annual Income (k$)]]-$B$7)^2+(Table389101112[[#This Row],[Spending Score (1-100)]]-$C$7)^2)</f>
        <v>2.4420133933931631</v>
      </c>
      <c r="P22">
        <f>SQRT((Table389101112[[#This Row],[Annual Income (k$)]]-$B$8)^2+(Table389101112[[#This Row],[Spending Score (1-100)]]-$C$8)^2)</f>
        <v>2.8840156502635552</v>
      </c>
      <c r="Q22">
        <f>MIN(Table389101112[[#This Row],[DIst1]:[DIst6]])</f>
        <v>0.24121080314911914</v>
      </c>
      <c r="R22" t="str">
        <f>IF(MIN(Table389101112[[#This Row],[DIst1]:[DIst6]])=Table389101112[[#This Row],[DIst1]],"Cluster1",IF(MIN(Table389101112[[#This Row],[DIst1]:[DIst6]])=Table389101112[[#This Row],[DIst2]],"Cluster2",IF(MIN(Table389101112[[#This Row],[DIst1]:[DIst6]])=Table389101112[[#This Row],[DIst3]],"Cluster3",IF(MIN(Table389101112[[#This Row],[DIst1]:[DIst6]])=Table389101112[[#This Row],[DIst4]],"Cluster4",IF(MIN(Table389101112[[#This Row],[DIst1]:[DIst6]])=Table389101112[[#This Row],[DIst5]],"Cluster5","Cluster6")))))</f>
        <v>Cluster4</v>
      </c>
    </row>
    <row r="23" spans="7:18" x14ac:dyDescent="0.3">
      <c r="G23">
        <v>22</v>
      </c>
      <c r="H23">
        <v>-1.395474331</v>
      </c>
      <c r="I23">
        <v>0.88513158400000003</v>
      </c>
      <c r="K23">
        <f>SQRT((Table389101112[[#This Row],[Annual Income (k$)]]-$B$3)^2+(Table389101112[[#This Row],[Spending Score (1-100)]]-$C$3)^2)</f>
        <v>2.4609997738191414</v>
      </c>
      <c r="L23">
        <f>SQRT((Table389101112[[#This Row],[Annual Income (k$)]]-$B$4)^2+(Table389101112[[#This Row],[Spending Score (1-100)]]-$C$4)^2)</f>
        <v>0.18666028860045789</v>
      </c>
      <c r="M23">
        <f>SQRT((Table389101112[[#This Row],[Annual Income (k$)]]-$B$5)^2+(Table389101112[[#This Row],[Spending Score (1-100)]]-$C$5)^2)</f>
        <v>1.5071070802306847</v>
      </c>
      <c r="N23">
        <f>SQRT((Table389101112[[#This Row],[Annual Income (k$)]]-$B$6)^2+(Table389101112[[#This Row],[Spending Score (1-100)]]-$C$6)^2)</f>
        <v>1.5453093613865465</v>
      </c>
      <c r="O23">
        <f>SQRT((Table389101112[[#This Row],[Annual Income (k$)]]-$B$7)^2+(Table389101112[[#This Row],[Spending Score (1-100)]]-$C$7)^2)</f>
        <v>3.2068359081285784</v>
      </c>
      <c r="P23">
        <f>SQRT((Table389101112[[#This Row],[Annual Income (k$)]]-$B$8)^2+(Table389101112[[#This Row],[Spending Score (1-100)]]-$C$8)^2)</f>
        <v>2.2459538459618873</v>
      </c>
      <c r="Q23">
        <f>MIN(Table389101112[[#This Row],[DIst1]:[DIst6]])</f>
        <v>0.18666028860045789</v>
      </c>
      <c r="R23" t="str">
        <f>IF(MIN(Table389101112[[#This Row],[DIst1]:[DIst6]])=Table389101112[[#This Row],[DIst1]],"Cluster1",IF(MIN(Table389101112[[#This Row],[DIst1]:[DIst6]])=Table389101112[[#This Row],[DIst2]],"Cluster2",IF(MIN(Table389101112[[#This Row],[DIst1]:[DIst6]])=Table389101112[[#This Row],[DIst3]],"Cluster3",IF(MIN(Table389101112[[#This Row],[DIst1]:[DIst6]])=Table389101112[[#This Row],[DIst4]],"Cluster4",IF(MIN(Table389101112[[#This Row],[DIst1]:[DIst6]])=Table389101112[[#This Row],[DIst5]],"Cluster5","Cluster6")))))</f>
        <v>Cluster2</v>
      </c>
    </row>
    <row r="24" spans="7:18" x14ac:dyDescent="0.3">
      <c r="G24">
        <v>23</v>
      </c>
      <c r="H24">
        <v>-1.357304901</v>
      </c>
      <c r="I24">
        <v>-1.754734544</v>
      </c>
      <c r="K24">
        <f>SQRT((Table389101112[[#This Row],[Annual Income (k$)]]-$B$3)^2+(Table389101112[[#This Row],[Spending Score (1-100)]]-$C$3)^2)</f>
        <v>0.18654581463533854</v>
      </c>
      <c r="L24">
        <f>SQRT((Table389101112[[#This Row],[Annual Income (k$)]]-$B$4)^2+(Table389101112[[#This Row],[Spending Score (1-100)]]-$C$4)^2)</f>
        <v>2.8246249272189168</v>
      </c>
      <c r="M24">
        <f>SQRT((Table389101112[[#This Row],[Annual Income (k$)]]-$B$5)^2+(Table389101112[[#This Row],[Spending Score (1-100)]]-$C$5)^2)</f>
        <v>2.1084985992652188</v>
      </c>
      <c r="N24">
        <f>SQRT((Table389101112[[#This Row],[Annual Income (k$)]]-$B$6)^2+(Table389101112[[#This Row],[Spending Score (1-100)]]-$C$6)^2)</f>
        <v>1.1299807768154764</v>
      </c>
      <c r="O24">
        <f>SQRT((Table389101112[[#This Row],[Annual Income (k$)]]-$B$7)^2+(Table389101112[[#This Row],[Spending Score (1-100)]]-$C$7)^2)</f>
        <v>2.3346535069930789</v>
      </c>
      <c r="P24">
        <f>SQRT((Table389101112[[#This Row],[Annual Income (k$)]]-$B$8)^2+(Table389101112[[#This Row],[Spending Score (1-100)]]-$C$8)^2)</f>
        <v>3.7159873271456099</v>
      </c>
      <c r="Q24">
        <f>MIN(Table389101112[[#This Row],[DIst1]:[DIst6]])</f>
        <v>0.18654581463533854</v>
      </c>
      <c r="R24" t="str">
        <f>IF(MIN(Table389101112[[#This Row],[DIst1]:[DIst6]])=Table389101112[[#This Row],[DIst1]],"Cluster1",IF(MIN(Table389101112[[#This Row],[DIst1]:[DIst6]])=Table389101112[[#This Row],[DIst2]],"Cluster2",IF(MIN(Table389101112[[#This Row],[DIst1]:[DIst6]])=Table389101112[[#This Row],[DIst3]],"Cluster3",IF(MIN(Table389101112[[#This Row],[DIst1]:[DIst6]])=Table389101112[[#This Row],[DIst4]],"Cluster4",IF(MIN(Table389101112[[#This Row],[DIst1]:[DIst6]])=Table389101112[[#This Row],[DIst5]],"Cluster5","Cluster6")))))</f>
        <v>Cluster1</v>
      </c>
    </row>
    <row r="25" spans="7:18" x14ac:dyDescent="0.3">
      <c r="G25">
        <v>24</v>
      </c>
      <c r="H25">
        <v>-1.357304901</v>
      </c>
      <c r="I25">
        <v>0.88513158400000003</v>
      </c>
      <c r="K25">
        <f>SQRT((Table389101112[[#This Row],[Annual Income (k$)]]-$B$3)^2+(Table389101112[[#This Row],[Spending Score (1-100)]]-$C$3)^2)</f>
        <v>2.4615230315193144</v>
      </c>
      <c r="L25">
        <f>SQRT((Table389101112[[#This Row],[Annual Income (k$)]]-$B$4)^2+(Table389101112[[#This Row],[Spending Score (1-100)]]-$C$4)^2)</f>
        <v>0.18508914767693843</v>
      </c>
      <c r="M25">
        <f>SQRT((Table389101112[[#This Row],[Annual Income (k$)]]-$B$5)^2+(Table389101112[[#This Row],[Spending Score (1-100)]]-$C$5)^2)</f>
        <v>1.4764909911878732</v>
      </c>
      <c r="N25">
        <f>SQRT((Table389101112[[#This Row],[Annual Income (k$)]]-$B$6)^2+(Table389101112[[#This Row],[Spending Score (1-100)]]-$C$6)^2)</f>
        <v>1.5399538096174543</v>
      </c>
      <c r="O25">
        <f>SQRT((Table389101112[[#This Row],[Annual Income (k$)]]-$B$7)^2+(Table389101112[[#This Row],[Spending Score (1-100)]]-$C$7)^2)</f>
        <v>3.179194644073299</v>
      </c>
      <c r="P25">
        <f>SQRT((Table389101112[[#This Row],[Annual Income (k$)]]-$B$8)^2+(Table389101112[[#This Row],[Spending Score (1-100)]]-$C$8)^2)</f>
        <v>2.2083200827617282</v>
      </c>
      <c r="Q25">
        <f>MIN(Table389101112[[#This Row],[DIst1]:[DIst6]])</f>
        <v>0.18508914767693843</v>
      </c>
      <c r="R25" t="str">
        <f>IF(MIN(Table389101112[[#This Row],[DIst1]:[DIst6]])=Table389101112[[#This Row],[DIst1]],"Cluster1",IF(MIN(Table389101112[[#This Row],[DIst1]:[DIst6]])=Table389101112[[#This Row],[DIst2]],"Cluster2",IF(MIN(Table389101112[[#This Row],[DIst1]:[DIst6]])=Table389101112[[#This Row],[DIst3]],"Cluster3",IF(MIN(Table389101112[[#This Row],[DIst1]:[DIst6]])=Table389101112[[#This Row],[DIst4]],"Cluster4",IF(MIN(Table389101112[[#This Row],[DIst1]:[DIst6]])=Table389101112[[#This Row],[DIst5]],"Cluster5","Cluster6")))))</f>
        <v>Cluster2</v>
      </c>
    </row>
    <row r="26" spans="7:18" x14ac:dyDescent="0.3">
      <c r="G26">
        <v>25</v>
      </c>
      <c r="H26">
        <v>-1.242796614</v>
      </c>
      <c r="I26">
        <v>-1.4053404979999999</v>
      </c>
      <c r="K26">
        <f>SQRT((Table389101112[[#This Row],[Annual Income (k$)]]-$B$3)^2+(Table389101112[[#This Row],[Spending Score (1-100)]]-$C$3)^2)</f>
        <v>0.2388838058316069</v>
      </c>
      <c r="L26">
        <f>SQRT((Table389101112[[#This Row],[Annual Income (k$)]]-$B$4)^2+(Table389101112[[#This Row],[Spending Score (1-100)]]-$C$4)^2)</f>
        <v>2.4784097194924555</v>
      </c>
      <c r="M26">
        <f>SQRT((Table389101112[[#This Row],[Annual Income (k$)]]-$B$5)^2+(Table389101112[[#This Row],[Spending Score (1-100)]]-$C$5)^2)</f>
        <v>1.7575710935010036</v>
      </c>
      <c r="N26">
        <f>SQRT((Table389101112[[#This Row],[Annual Income (k$)]]-$B$6)^2+(Table389101112[[#This Row],[Spending Score (1-100)]]-$C$6)^2)</f>
        <v>0.7677017250470991</v>
      </c>
      <c r="O26">
        <f>SQRT((Table389101112[[#This Row],[Annual Income (k$)]]-$B$7)^2+(Table389101112[[#This Row],[Spending Score (1-100)]]-$C$7)^2)</f>
        <v>2.1805006024316773</v>
      </c>
      <c r="P26">
        <f>SQRT((Table389101112[[#This Row],[Annual Income (k$)]]-$B$8)^2+(Table389101112[[#This Row],[Spending Score (1-100)]]-$C$8)^2)</f>
        <v>3.3675975067069084</v>
      </c>
      <c r="Q26">
        <f>MIN(Table389101112[[#This Row],[DIst1]:[DIst6]])</f>
        <v>0.2388838058316069</v>
      </c>
      <c r="R26" t="str">
        <f>IF(MIN(Table389101112[[#This Row],[DIst1]:[DIst6]])=Table389101112[[#This Row],[DIst1]],"Cluster1",IF(MIN(Table389101112[[#This Row],[DIst1]:[DIst6]])=Table389101112[[#This Row],[DIst2]],"Cluster2",IF(MIN(Table389101112[[#This Row],[DIst1]:[DIst6]])=Table389101112[[#This Row],[DIst3]],"Cluster3",IF(MIN(Table389101112[[#This Row],[DIst1]:[DIst6]])=Table389101112[[#This Row],[DIst4]],"Cluster4",IF(MIN(Table389101112[[#This Row],[DIst1]:[DIst6]])=Table389101112[[#This Row],[DIst5]],"Cluster5","Cluster6")))))</f>
        <v>Cluster1</v>
      </c>
    </row>
    <row r="27" spans="7:18" x14ac:dyDescent="0.3">
      <c r="G27">
        <v>26</v>
      </c>
      <c r="H27">
        <v>-1.242796614</v>
      </c>
      <c r="I27">
        <v>1.2345256309999999</v>
      </c>
      <c r="K27">
        <f>SQRT((Table389101112[[#This Row],[Annual Income (k$)]]-$B$3)^2+(Table389101112[[#This Row],[Spending Score (1-100)]]-$C$3)^2)</f>
        <v>2.8153274741620939</v>
      </c>
      <c r="L27">
        <f>SQRT((Table389101112[[#This Row],[Annual Income (k$)]]-$B$4)^2+(Table389101112[[#This Row],[Spending Score (1-100)]]-$C$4)^2)</f>
        <v>0.20730114771954136</v>
      </c>
      <c r="M27">
        <f>SQRT((Table389101112[[#This Row],[Annual Income (k$)]]-$B$5)^2+(Table389101112[[#This Row],[Spending Score (1-100)]]-$C$5)^2)</f>
        <v>1.6334082373573346</v>
      </c>
      <c r="N27">
        <f>SQRT((Table389101112[[#This Row],[Annual Income (k$)]]-$B$6)^2+(Table389101112[[#This Row],[Spending Score (1-100)]]-$C$6)^2)</f>
        <v>1.8784765468051332</v>
      </c>
      <c r="O27">
        <f>SQRT((Table389101112[[#This Row],[Annual Income (k$)]]-$B$7)^2+(Table389101112[[#This Row],[Spending Score (1-100)]]-$C$7)^2)</f>
        <v>3.3549905341472068</v>
      </c>
      <c r="P27">
        <f>SQRT((Table389101112[[#This Row],[Annual Income (k$)]]-$B$8)^2+(Table389101112[[#This Row],[Spending Score (1-100)]]-$C$8)^2)</f>
        <v>2.0624101808991142</v>
      </c>
      <c r="Q27">
        <f>MIN(Table389101112[[#This Row],[DIst1]:[DIst6]])</f>
        <v>0.20730114771954136</v>
      </c>
      <c r="R27" t="str">
        <f>IF(MIN(Table389101112[[#This Row],[DIst1]:[DIst6]])=Table389101112[[#This Row],[DIst1]],"Cluster1",IF(MIN(Table389101112[[#This Row],[DIst1]:[DIst6]])=Table389101112[[#This Row],[DIst2]],"Cluster2",IF(MIN(Table389101112[[#This Row],[DIst1]:[DIst6]])=Table389101112[[#This Row],[DIst3]],"Cluster3",IF(MIN(Table389101112[[#This Row],[DIst1]:[DIst6]])=Table389101112[[#This Row],[DIst4]],"Cluster4",IF(MIN(Table389101112[[#This Row],[DIst1]:[DIst6]])=Table389101112[[#This Row],[DIst5]],"Cluster5","Cluster6")))))</f>
        <v>Cluster2</v>
      </c>
    </row>
    <row r="28" spans="7:18" x14ac:dyDescent="0.3">
      <c r="G28">
        <v>27</v>
      </c>
      <c r="H28">
        <v>-1.242796614</v>
      </c>
      <c r="I28">
        <v>-0.70655240500000005</v>
      </c>
      <c r="K28">
        <f>SQRT((Table389101112[[#This Row],[Annual Income (k$)]]-$B$3)^2+(Table389101112[[#This Row],[Spending Score (1-100)]]-$C$3)^2)</f>
        <v>0.88523144946860266</v>
      </c>
      <c r="L28">
        <f>SQRT((Table389101112[[#This Row],[Annual Income (k$)]]-$B$4)^2+(Table389101112[[#This Row],[Spending Score (1-100)]]-$C$4)^2)</f>
        <v>1.7808784752391786</v>
      </c>
      <c r="M28">
        <f>SQRT((Table389101112[[#This Row],[Annual Income (k$)]]-$B$5)^2+(Table389101112[[#This Row],[Spending Score (1-100)]]-$C$5)^2)</f>
        <v>1.2732650305833499</v>
      </c>
      <c r="N28">
        <f>SQRT((Table389101112[[#This Row],[Annual Income (k$)]]-$B$6)^2+(Table389101112[[#This Row],[Spending Score (1-100)]]-$C$6)^2)</f>
        <v>0.1049566084588006</v>
      </c>
      <c r="O28">
        <f>SQRT((Table389101112[[#This Row],[Annual Income (k$)]]-$B$7)^2+(Table389101112[[#This Row],[Spending Score (1-100)]]-$C$7)^2)</f>
        <v>2.2625502908922228</v>
      </c>
      <c r="P28">
        <f>SQRT((Table389101112[[#This Row],[Annual Income (k$)]]-$B$8)^2+(Table389101112[[#This Row],[Spending Score (1-100)]]-$C$8)^2)</f>
        <v>2.8475064969945278</v>
      </c>
      <c r="Q28">
        <f>MIN(Table389101112[[#This Row],[DIst1]:[DIst6]])</f>
        <v>0.1049566084588006</v>
      </c>
      <c r="R28" t="str">
        <f>IF(MIN(Table389101112[[#This Row],[DIst1]:[DIst6]])=Table389101112[[#This Row],[DIst1]],"Cluster1",IF(MIN(Table389101112[[#This Row],[DIst1]:[DIst6]])=Table389101112[[#This Row],[DIst2]],"Cluster2",IF(MIN(Table389101112[[#This Row],[DIst1]:[DIst6]])=Table389101112[[#This Row],[DIst3]],"Cluster3",IF(MIN(Table389101112[[#This Row],[DIst1]:[DIst6]])=Table389101112[[#This Row],[DIst4]],"Cluster4",IF(MIN(Table389101112[[#This Row],[DIst1]:[DIst6]])=Table389101112[[#This Row],[DIst5]],"Cluster5","Cluster6")))))</f>
        <v>Cluster4</v>
      </c>
    </row>
    <row r="29" spans="7:18" x14ac:dyDescent="0.3">
      <c r="G29">
        <v>28</v>
      </c>
      <c r="H29">
        <v>-1.242796614</v>
      </c>
      <c r="I29">
        <v>0.41927285600000003</v>
      </c>
      <c r="K29">
        <f>SQRT((Table389101112[[#This Row],[Annual Income (k$)]]-$B$3)^2+(Table389101112[[#This Row],[Spending Score (1-100)]]-$C$3)^2)</f>
        <v>2.0021024725542387</v>
      </c>
      <c r="L29">
        <f>SQRT((Table389101112[[#This Row],[Annual Income (k$)]]-$B$4)^2+(Table389101112[[#This Row],[Spending Score (1-100)]]-$C$4)^2)</f>
        <v>0.66267219354769902</v>
      </c>
      <c r="M29">
        <f>SQRT((Table389101112[[#This Row],[Annual Income (k$)]]-$B$5)^2+(Table389101112[[#This Row],[Spending Score (1-100)]]-$C$5)^2)</f>
        <v>1.1447822834044925</v>
      </c>
      <c r="N29">
        <f>SQRT((Table389101112[[#This Row],[Annual Income (k$)]]-$B$6)^2+(Table389101112[[#This Row],[Spending Score (1-100)]]-$C$6)^2)</f>
        <v>1.0646245841042723</v>
      </c>
      <c r="O29">
        <f>SQRT((Table389101112[[#This Row],[Annual Income (k$)]]-$B$7)^2+(Table389101112[[#This Row],[Spending Score (1-100)]]-$C$7)^2)</f>
        <v>2.785796420582995</v>
      </c>
      <c r="P29">
        <f>SQRT((Table389101112[[#This Row],[Annual Income (k$)]]-$B$8)^2+(Table389101112[[#This Row],[Spending Score (1-100)]]-$C$8)^2)</f>
        <v>2.2259159315269628</v>
      </c>
      <c r="Q29">
        <f>MIN(Table389101112[[#This Row],[DIst1]:[DIst6]])</f>
        <v>0.66267219354769902</v>
      </c>
      <c r="R29" t="str">
        <f>IF(MIN(Table389101112[[#This Row],[DIst1]:[DIst6]])=Table389101112[[#This Row],[DIst1]],"Cluster1",IF(MIN(Table389101112[[#This Row],[DIst1]:[DIst6]])=Table389101112[[#This Row],[DIst2]],"Cluster2",IF(MIN(Table389101112[[#This Row],[DIst1]:[DIst6]])=Table389101112[[#This Row],[DIst3]],"Cluster3",IF(MIN(Table389101112[[#This Row],[DIst1]:[DIst6]])=Table389101112[[#This Row],[DIst4]],"Cluster4",IF(MIN(Table389101112[[#This Row],[DIst1]:[DIst6]])=Table389101112[[#This Row],[DIst5]],"Cluster5","Cluster6")))))</f>
        <v>Cluster2</v>
      </c>
    </row>
    <row r="30" spans="7:18" x14ac:dyDescent="0.3">
      <c r="G30">
        <v>29</v>
      </c>
      <c r="H30">
        <v>-1.2046271850000001</v>
      </c>
      <c r="I30">
        <v>-0.74537396600000005</v>
      </c>
      <c r="K30">
        <f>SQRT((Table389101112[[#This Row],[Annual Income (k$)]]-$B$3)^2+(Table389101112[[#This Row],[Spending Score (1-100)]]-$C$3)^2)</f>
        <v>0.85549974876575741</v>
      </c>
      <c r="L30">
        <f>SQRT((Table389101112[[#This Row],[Annual Income (k$)]]-$B$4)^2+(Table389101112[[#This Row],[Spending Score (1-100)]]-$C$4)^2)</f>
        <v>1.8226445611630213</v>
      </c>
      <c r="M30">
        <f>SQRT((Table389101112[[#This Row],[Annual Income (k$)]]-$B$5)^2+(Table389101112[[#This Row],[Spending Score (1-100)]]-$C$5)^2)</f>
        <v>1.2638984923597862</v>
      </c>
      <c r="N30">
        <f>SQRT((Table389101112[[#This Row],[Annual Income (k$)]]-$B$6)^2+(Table389101112[[#This Row],[Spending Score (1-100)]]-$C$6)^2)</f>
        <v>0.11250543766758014</v>
      </c>
      <c r="O30">
        <f>SQRT((Table389101112[[#This Row],[Annual Income (k$)]]-$B$7)^2+(Table389101112[[#This Row],[Spending Score (1-100)]]-$C$7)^2)</f>
        <v>2.215490317737316</v>
      </c>
      <c r="P30">
        <f>SQRT((Table389101112[[#This Row],[Annual Income (k$)]]-$B$8)^2+(Table389101112[[#This Row],[Spending Score (1-100)]]-$C$8)^2)</f>
        <v>2.8471521474155703</v>
      </c>
      <c r="Q30">
        <f>MIN(Table389101112[[#This Row],[DIst1]:[DIst6]])</f>
        <v>0.11250543766758014</v>
      </c>
      <c r="R30" t="str">
        <f>IF(MIN(Table389101112[[#This Row],[DIst1]:[DIst6]])=Table389101112[[#This Row],[DIst1]],"Cluster1",IF(MIN(Table389101112[[#This Row],[DIst1]:[DIst6]])=Table389101112[[#This Row],[DIst2]],"Cluster2",IF(MIN(Table389101112[[#This Row],[DIst1]:[DIst6]])=Table389101112[[#This Row],[DIst3]],"Cluster3",IF(MIN(Table389101112[[#This Row],[DIst1]:[DIst6]])=Table389101112[[#This Row],[DIst4]],"Cluster4",IF(MIN(Table389101112[[#This Row],[DIst1]:[DIst6]])=Table389101112[[#This Row],[DIst5]],"Cluster5","Cluster6")))))</f>
        <v>Cluster4</v>
      </c>
    </row>
    <row r="31" spans="7:18" x14ac:dyDescent="0.3">
      <c r="G31">
        <v>30</v>
      </c>
      <c r="H31">
        <v>-1.2046271850000001</v>
      </c>
      <c r="I31">
        <v>1.428633434</v>
      </c>
      <c r="K31">
        <f>SQRT((Table389101112[[#This Row],[Annual Income (k$)]]-$B$3)^2+(Table389101112[[#This Row],[Spending Score (1-100)]]-$C$3)^2)</f>
        <v>3.0114779451206104</v>
      </c>
      <c r="L31">
        <f>SQRT((Table389101112[[#This Row],[Annual Income (k$)]]-$B$4)^2+(Table389101112[[#This Row],[Spending Score (1-100)]]-$C$4)^2)</f>
        <v>0.39451962312132005</v>
      </c>
      <c r="M31">
        <f>SQRT((Table389101112[[#This Row],[Annual Income (k$)]]-$B$5)^2+(Table389101112[[#This Row],[Spending Score (1-100)]]-$C$5)^2)</f>
        <v>1.7628016637201638</v>
      </c>
      <c r="N31">
        <f>SQRT((Table389101112[[#This Row],[Annual Income (k$)]]-$B$6)^2+(Table389101112[[#This Row],[Spending Score (1-100)]]-$C$6)^2)</f>
        <v>2.0712383129561287</v>
      </c>
      <c r="O31">
        <f>SQRT((Table389101112[[#This Row],[Annual Income (k$)]]-$B$7)^2+(Table389101112[[#This Row],[Spending Score (1-100)]]-$C$7)^2)</f>
        <v>3.4812695631696302</v>
      </c>
      <c r="P31">
        <f>SQRT((Table389101112[[#This Row],[Annual Income (k$)]]-$B$8)^2+(Table389101112[[#This Row],[Spending Score (1-100)]]-$C$8)^2)</f>
        <v>2.0313887847251375</v>
      </c>
      <c r="Q31">
        <f>MIN(Table389101112[[#This Row],[DIst1]:[DIst6]])</f>
        <v>0.39451962312132005</v>
      </c>
      <c r="R31" t="str">
        <f>IF(MIN(Table389101112[[#This Row],[DIst1]:[DIst6]])=Table389101112[[#This Row],[DIst1]],"Cluster1",IF(MIN(Table389101112[[#This Row],[DIst1]:[DIst6]])=Table389101112[[#This Row],[DIst2]],"Cluster2",IF(MIN(Table389101112[[#This Row],[DIst1]:[DIst6]])=Table389101112[[#This Row],[DIst3]],"Cluster3",IF(MIN(Table389101112[[#This Row],[DIst1]:[DIst6]])=Table389101112[[#This Row],[DIst4]],"Cluster4",IF(MIN(Table389101112[[#This Row],[DIst1]:[DIst6]])=Table389101112[[#This Row],[DIst5]],"Cluster5","Cluster6")))))</f>
        <v>Cluster2</v>
      </c>
    </row>
    <row r="32" spans="7:18" x14ac:dyDescent="0.3">
      <c r="G32">
        <v>31</v>
      </c>
      <c r="H32">
        <v>-1.1664577549999999</v>
      </c>
      <c r="I32">
        <v>-1.793556105</v>
      </c>
      <c r="J32">
        <v>4</v>
      </c>
      <c r="K32">
        <f>SQRT((Table389101112[[#This Row],[Annual Income (k$)]]-$B$3)^2+(Table389101112[[#This Row],[Spending Score (1-100)]]-$C$3)^2)</f>
        <v>0.32677742380314995</v>
      </c>
      <c r="L32">
        <f>SQRT((Table389101112[[#This Row],[Annual Income (k$)]]-$B$4)^2+(Table389101112[[#This Row],[Spending Score (1-100)]]-$C$4)^2)</f>
        <v>2.8705593183841382</v>
      </c>
      <c r="M32">
        <f>SQRT((Table389101112[[#This Row],[Annual Income (k$)]]-$B$5)^2+(Table389101112[[#This Row],[Spending Score (1-100)]]-$C$5)^2)</f>
        <v>2.0420708962641387</v>
      </c>
      <c r="N32">
        <f>SQRT((Table389101112[[#This Row],[Annual Income (k$)]]-$B$6)^2+(Table389101112[[#This Row],[Spending Score (1-100)]]-$C$6)^2)</f>
        <v>1.1514517122639913</v>
      </c>
      <c r="O32">
        <f>SQRT((Table389101112[[#This Row],[Annual Income (k$)]]-$B$7)^2+(Table389101112[[#This Row],[Spending Score (1-100)]]-$C$7)^2)</f>
        <v>2.1557445963795012</v>
      </c>
      <c r="P32">
        <f>SQRT((Table389101112[[#This Row],[Annual Income (k$)]]-$B$8)^2+(Table389101112[[#This Row],[Spending Score (1-100)]]-$C$8)^2)</f>
        <v>3.639980167368146</v>
      </c>
      <c r="Q32">
        <f>MIN(Table389101112[[#This Row],[DIst1]:[DIst6]])</f>
        <v>0.32677742380314995</v>
      </c>
      <c r="R32" t="str">
        <f>IF(MIN(Table389101112[[#This Row],[DIst1]:[DIst6]])=Table389101112[[#This Row],[DIst1]],"Cluster1",IF(MIN(Table389101112[[#This Row],[DIst1]:[DIst6]])=Table389101112[[#This Row],[DIst2]],"Cluster2",IF(MIN(Table389101112[[#This Row],[DIst1]:[DIst6]])=Table389101112[[#This Row],[DIst3]],"Cluster3",IF(MIN(Table389101112[[#This Row],[DIst1]:[DIst6]])=Table389101112[[#This Row],[DIst4]],"Cluster4",IF(MIN(Table389101112[[#This Row],[DIst1]:[DIst6]])=Table389101112[[#This Row],[DIst5]],"Cluster5","Cluster6")))))</f>
        <v>Cluster1</v>
      </c>
    </row>
    <row r="33" spans="7:18" x14ac:dyDescent="0.3">
      <c r="G33">
        <v>32</v>
      </c>
      <c r="H33">
        <v>-1.1664577549999999</v>
      </c>
      <c r="I33">
        <v>0.88513158400000003</v>
      </c>
      <c r="K33">
        <f>SQRT((Table389101112[[#This Row],[Annual Income (k$)]]-$B$3)^2+(Table389101112[[#This Row],[Spending Score (1-100)]]-$C$3)^2)</f>
        <v>2.4729904031672376</v>
      </c>
      <c r="L33">
        <f>SQRT((Table389101112[[#This Row],[Annual Income (k$)]]-$B$4)^2+(Table389101112[[#This Row],[Spending Score (1-100)]]-$C$4)^2)</f>
        <v>0.2739430575906649</v>
      </c>
      <c r="M33">
        <f>SQRT((Table389101112[[#This Row],[Annual Income (k$)]]-$B$5)^2+(Table389101112[[#This Row],[Spending Score (1-100)]]-$C$5)^2)</f>
        <v>1.3292863857857655</v>
      </c>
      <c r="N33">
        <f>SQRT((Table389101112[[#This Row],[Annual Income (k$)]]-$B$6)^2+(Table389101112[[#This Row],[Spending Score (1-100)]]-$C$6)^2)</f>
        <v>1.527268301326014</v>
      </c>
      <c r="O33">
        <f>SQRT((Table389101112[[#This Row],[Annual Income (k$)]]-$B$7)^2+(Table389101112[[#This Row],[Spending Score (1-100)]]-$C$7)^2)</f>
        <v>3.0444040434092403</v>
      </c>
      <c r="P33">
        <f>SQRT((Table389101112[[#This Row],[Annual Income (k$)]]-$B$8)^2+(Table389101112[[#This Row],[Spending Score (1-100)]]-$C$8)^2)</f>
        <v>2.0204527497818345</v>
      </c>
      <c r="Q33">
        <f>MIN(Table389101112[[#This Row],[DIst1]:[DIst6]])</f>
        <v>0.2739430575906649</v>
      </c>
      <c r="R33" t="str">
        <f>IF(MIN(Table389101112[[#This Row],[DIst1]:[DIst6]])=Table389101112[[#This Row],[DIst1]],"Cluster1",IF(MIN(Table389101112[[#This Row],[DIst1]:[DIst6]])=Table389101112[[#This Row],[DIst2]],"Cluster2",IF(MIN(Table389101112[[#This Row],[DIst1]:[DIst6]])=Table389101112[[#This Row],[DIst3]],"Cluster3",IF(MIN(Table389101112[[#This Row],[DIst1]:[DIst6]])=Table389101112[[#This Row],[DIst4]],"Cluster4",IF(MIN(Table389101112[[#This Row],[DIst1]:[DIst6]])=Table389101112[[#This Row],[DIst5]],"Cluster5","Cluster6")))))</f>
        <v>Cluster2</v>
      </c>
    </row>
    <row r="34" spans="7:18" x14ac:dyDescent="0.3">
      <c r="G34">
        <v>33</v>
      </c>
      <c r="H34">
        <v>-1.0519494680000001</v>
      </c>
      <c r="I34">
        <v>-1.793556105</v>
      </c>
      <c r="K34">
        <f>SQRT((Table389101112[[#This Row],[Annual Income (k$)]]-$B$3)^2+(Table389101112[[#This Row],[Spending Score (1-100)]]-$C$3)^2)</f>
        <v>0.41916673503849172</v>
      </c>
      <c r="L34">
        <f>SQRT((Table389101112[[#This Row],[Annual Income (k$)]]-$B$4)^2+(Table389101112[[#This Row],[Spending Score (1-100)]]-$C$4)^2)</f>
        <v>2.8808937174983322</v>
      </c>
      <c r="M34">
        <f>SQRT((Table389101112[[#This Row],[Annual Income (k$)]]-$B$5)^2+(Table389101112[[#This Row],[Spending Score (1-100)]]-$C$5)^2)</f>
        <v>1.9892725462470828</v>
      </c>
      <c r="N34">
        <f>SQRT((Table389101112[[#This Row],[Annual Income (k$)]]-$B$6)^2+(Table389101112[[#This Row],[Spending Score (1-100)]]-$C$6)^2)</f>
        <v>1.1564865803133813</v>
      </c>
      <c r="O34">
        <f>SQRT((Table389101112[[#This Row],[Annual Income (k$)]]-$B$7)^2+(Table389101112[[#This Row],[Spending Score (1-100)]]-$C$7)^2)</f>
        <v>2.0442286887207715</v>
      </c>
      <c r="P34">
        <f>SQRT((Table389101112[[#This Row],[Annual Income (k$)]]-$B$8)^2+(Table389101112[[#This Row],[Spending Score (1-100)]]-$C$8)^2)</f>
        <v>3.5787920286869683</v>
      </c>
      <c r="Q34">
        <f>MIN(Table389101112[[#This Row],[DIst1]:[DIst6]])</f>
        <v>0.41916673503849172</v>
      </c>
      <c r="R34" t="str">
        <f>IF(MIN(Table389101112[[#This Row],[DIst1]:[DIst6]])=Table389101112[[#This Row],[DIst1]],"Cluster1",IF(MIN(Table389101112[[#This Row],[DIst1]:[DIst6]])=Table389101112[[#This Row],[DIst2]],"Cluster2",IF(MIN(Table389101112[[#This Row],[DIst1]:[DIst6]])=Table389101112[[#This Row],[DIst3]],"Cluster3",IF(MIN(Table389101112[[#This Row],[DIst1]:[DIst6]])=Table389101112[[#This Row],[DIst4]],"Cluster4",IF(MIN(Table389101112[[#This Row],[DIst1]:[DIst6]])=Table389101112[[#This Row],[DIst5]],"Cluster5","Cluster6")))))</f>
        <v>Cluster1</v>
      </c>
    </row>
    <row r="35" spans="7:18" x14ac:dyDescent="0.3">
      <c r="G35">
        <v>34</v>
      </c>
      <c r="H35">
        <v>-1.0519494680000001</v>
      </c>
      <c r="I35">
        <v>1.6227412379999999</v>
      </c>
      <c r="K35">
        <f>SQRT((Table389101112[[#This Row],[Annual Income (k$)]]-$B$3)^2+(Table389101112[[#This Row],[Spending Score (1-100)]]-$C$3)^2)</f>
        <v>3.218558187147627</v>
      </c>
      <c r="L35">
        <f>SQRT((Table389101112[[#This Row],[Annual Income (k$)]]-$B$4)^2+(Table389101112[[#This Row],[Spending Score (1-100)]]-$C$4)^2)</f>
        <v>0.63720091169955617</v>
      </c>
      <c r="M35">
        <f>SQRT((Table389101112[[#This Row],[Annual Income (k$)]]-$B$5)^2+(Table389101112[[#This Row],[Spending Score (1-100)]]-$C$5)^2)</f>
        <v>1.8472515122528741</v>
      </c>
      <c r="N35">
        <f>SQRT((Table389101112[[#This Row],[Annual Income (k$)]]-$B$6)^2+(Table389101112[[#This Row],[Spending Score (1-100)]]-$C$6)^2)</f>
        <v>2.2674372801678704</v>
      </c>
      <c r="O35">
        <f>SQRT((Table389101112[[#This Row],[Annual Income (k$)]]-$B$7)^2+(Table389101112[[#This Row],[Spending Score (1-100)]]-$C$7)^2)</f>
        <v>3.548579957718367</v>
      </c>
      <c r="P35">
        <f>SQRT((Table389101112[[#This Row],[Annual Income (k$)]]-$B$8)^2+(Table389101112[[#This Row],[Spending Score (1-100)]]-$C$8)^2)</f>
        <v>1.90685901068979</v>
      </c>
      <c r="Q35">
        <f>MIN(Table389101112[[#This Row],[DIst1]:[DIst6]])</f>
        <v>0.63720091169955617</v>
      </c>
      <c r="R35" t="str">
        <f>IF(MIN(Table389101112[[#This Row],[DIst1]:[DIst6]])=Table389101112[[#This Row],[DIst1]],"Cluster1",IF(MIN(Table389101112[[#This Row],[DIst1]:[DIst6]])=Table389101112[[#This Row],[DIst2]],"Cluster2",IF(MIN(Table389101112[[#This Row],[DIst1]:[DIst6]])=Table389101112[[#This Row],[DIst3]],"Cluster3",IF(MIN(Table389101112[[#This Row],[DIst1]:[DIst6]])=Table389101112[[#This Row],[DIst4]],"Cluster4",IF(MIN(Table389101112[[#This Row],[DIst1]:[DIst6]])=Table389101112[[#This Row],[DIst5]],"Cluster5","Cluster6")))))</f>
        <v>Cluster2</v>
      </c>
    </row>
    <row r="36" spans="7:18" x14ac:dyDescent="0.3">
      <c r="G36">
        <v>35</v>
      </c>
      <c r="H36">
        <v>-1.0519494680000001</v>
      </c>
      <c r="I36">
        <v>-1.4053404979999999</v>
      </c>
      <c r="K36">
        <f>SQRT((Table389101112[[#This Row],[Annual Income (k$)]]-$B$3)^2+(Table389101112[[#This Row],[Spending Score (1-100)]]-$C$3)^2)</f>
        <v>0.39668442328935721</v>
      </c>
      <c r="L36">
        <f>SQRT((Table389101112[[#This Row],[Annual Income (k$)]]-$B$4)^2+(Table389101112[[#This Row],[Spending Score (1-100)]]-$C$4)^2)</f>
        <v>2.495397504091005</v>
      </c>
      <c r="M36">
        <f>SQRT((Table389101112[[#This Row],[Annual Income (k$)]]-$B$5)^2+(Table389101112[[#This Row],[Spending Score (1-100)]]-$C$5)^2)</f>
        <v>1.6491634111334592</v>
      </c>
      <c r="N36">
        <f>SQRT((Table389101112[[#This Row],[Annual Income (k$)]]-$B$6)^2+(Table389101112[[#This Row],[Spending Score (1-100)]]-$C$6)^2)</f>
        <v>0.77082022979085518</v>
      </c>
      <c r="O36">
        <f>SQRT((Table389101112[[#This Row],[Annual Income (k$)]]-$B$7)^2+(Table389101112[[#This Row],[Spending Score (1-100)]]-$C$7)^2)</f>
        <v>1.9898259801705493</v>
      </c>
      <c r="P36">
        <f>SQRT((Table389101112[[#This Row],[Annual Income (k$)]]-$B$8)^2+(Table389101112[[#This Row],[Spending Score (1-100)]]-$C$8)^2)</f>
        <v>3.2542236943525253</v>
      </c>
      <c r="Q36">
        <f>MIN(Table389101112[[#This Row],[DIst1]:[DIst6]])</f>
        <v>0.39668442328935721</v>
      </c>
      <c r="R36" t="str">
        <f>IF(MIN(Table389101112[[#This Row],[DIst1]:[DIst6]])=Table389101112[[#This Row],[DIst1]],"Cluster1",IF(MIN(Table389101112[[#This Row],[DIst1]:[DIst6]])=Table389101112[[#This Row],[DIst2]],"Cluster2",IF(MIN(Table389101112[[#This Row],[DIst1]:[DIst6]])=Table389101112[[#This Row],[DIst3]],"Cluster3",IF(MIN(Table389101112[[#This Row],[DIst1]:[DIst6]])=Table389101112[[#This Row],[DIst4]],"Cluster4",IF(MIN(Table389101112[[#This Row],[DIst1]:[DIst6]])=Table389101112[[#This Row],[DIst5]],"Cluster5","Cluster6")))))</f>
        <v>Cluster1</v>
      </c>
    </row>
    <row r="37" spans="7:18" x14ac:dyDescent="0.3">
      <c r="G37">
        <v>36</v>
      </c>
      <c r="H37">
        <v>-1.0519494680000001</v>
      </c>
      <c r="I37">
        <v>1.1957040699999999</v>
      </c>
      <c r="K37">
        <f>SQRT((Table389101112[[#This Row],[Annual Income (k$)]]-$B$3)^2+(Table389101112[[#This Row],[Spending Score (1-100)]]-$C$3)^2)</f>
        <v>2.7945777136445336</v>
      </c>
      <c r="L37">
        <f>SQRT((Table389101112[[#This Row],[Annual Income (k$)]]-$B$4)^2+(Table389101112[[#This Row],[Spending Score (1-100)]]-$C$4)^2)</f>
        <v>0.34086691511307893</v>
      </c>
      <c r="M37">
        <f>SQRT((Table389101112[[#This Row],[Annual Income (k$)]]-$B$5)^2+(Table389101112[[#This Row],[Spending Score (1-100)]]-$C$5)^2)</f>
        <v>1.4845609920814165</v>
      </c>
      <c r="N37">
        <f>SQRT((Table389101112[[#This Row],[Annual Income (k$)]]-$B$6)^2+(Table389101112[[#This Row],[Spending Score (1-100)]]-$C$6)^2)</f>
        <v>1.840997092251218</v>
      </c>
      <c r="O37">
        <f>SQRT((Table389101112[[#This Row],[Annual Income (k$)]]-$B$7)^2+(Table389101112[[#This Row],[Spending Score (1-100)]]-$C$7)^2)</f>
        <v>3.2037791619272116</v>
      </c>
      <c r="P37">
        <f>SQRT((Table389101112[[#This Row],[Annual Income (k$)]]-$B$8)^2+(Table389101112[[#This Row],[Spending Score (1-100)]]-$C$8)^2)</f>
        <v>1.8724425824789162</v>
      </c>
      <c r="Q37">
        <f>MIN(Table389101112[[#This Row],[DIst1]:[DIst6]])</f>
        <v>0.34086691511307893</v>
      </c>
      <c r="R37" t="str">
        <f>IF(MIN(Table389101112[[#This Row],[DIst1]:[DIst6]])=Table389101112[[#This Row],[DIst1]],"Cluster1",IF(MIN(Table389101112[[#This Row],[DIst1]:[DIst6]])=Table389101112[[#This Row],[DIst2]],"Cluster2",IF(MIN(Table389101112[[#This Row],[DIst1]:[DIst6]])=Table389101112[[#This Row],[DIst3]],"Cluster3",IF(MIN(Table389101112[[#This Row],[DIst1]:[DIst6]])=Table389101112[[#This Row],[DIst4]],"Cluster4",IF(MIN(Table389101112[[#This Row],[DIst1]:[DIst6]])=Table389101112[[#This Row],[DIst5]],"Cluster5","Cluster6")))))</f>
        <v>Cluster2</v>
      </c>
    </row>
    <row r="38" spans="7:18" x14ac:dyDescent="0.3">
      <c r="G38">
        <v>37</v>
      </c>
      <c r="H38">
        <v>-1.013780039</v>
      </c>
      <c r="I38">
        <v>-1.288875816</v>
      </c>
      <c r="K38">
        <f>SQRT((Table389101112[[#This Row],[Annual Income (k$)]]-$B$3)^2+(Table389101112[[#This Row],[Spending Score (1-100)]]-$C$3)^2)</f>
        <v>0.48931926042514223</v>
      </c>
      <c r="L38">
        <f>SQRT((Table389101112[[#This Row],[Annual Income (k$)]]-$B$4)^2+(Table389101112[[#This Row],[Spending Score (1-100)]]-$C$4)^2)</f>
        <v>2.3853017389543694</v>
      </c>
      <c r="M38">
        <f>SQRT((Table389101112[[#This Row],[Annual Income (k$)]]-$B$5)^2+(Table389101112[[#This Row],[Spending Score (1-100)]]-$C$5)^2)</f>
        <v>1.5304103986151478</v>
      </c>
      <c r="N38">
        <f>SQRT((Table389101112[[#This Row],[Annual Income (k$)]]-$B$6)^2+(Table389101112[[#This Row],[Spending Score (1-100)]]-$C$6)^2)</f>
        <v>0.66306338352866101</v>
      </c>
      <c r="O38">
        <f>SQRT((Table389101112[[#This Row],[Annual Income (k$)]]-$B$7)^2+(Table389101112[[#This Row],[Spending Score (1-100)]]-$C$7)^2)</f>
        <v>1.949885164368409</v>
      </c>
      <c r="P38">
        <f>SQRT((Table389101112[[#This Row],[Annual Income (k$)]]-$B$8)^2+(Table389101112[[#This Row],[Spending Score (1-100)]]-$C$8)^2)</f>
        <v>3.1371975285502383</v>
      </c>
      <c r="Q38">
        <f>MIN(Table389101112[[#This Row],[DIst1]:[DIst6]])</f>
        <v>0.48931926042514223</v>
      </c>
      <c r="R38" t="str">
        <f>IF(MIN(Table389101112[[#This Row],[DIst1]:[DIst6]])=Table389101112[[#This Row],[DIst1]],"Cluster1",IF(MIN(Table389101112[[#This Row],[DIst1]:[DIst6]])=Table389101112[[#This Row],[DIst2]],"Cluster2",IF(MIN(Table389101112[[#This Row],[DIst1]:[DIst6]])=Table389101112[[#This Row],[DIst3]],"Cluster3",IF(MIN(Table389101112[[#This Row],[DIst1]:[DIst6]])=Table389101112[[#This Row],[DIst4]],"Cluster4",IF(MIN(Table389101112[[#This Row],[DIst1]:[DIst6]])=Table389101112[[#This Row],[DIst5]],"Cluster5","Cluster6")))))</f>
        <v>Cluster1</v>
      </c>
    </row>
    <row r="39" spans="7:18" x14ac:dyDescent="0.3">
      <c r="G39">
        <v>38</v>
      </c>
      <c r="H39">
        <v>-1.013780039</v>
      </c>
      <c r="I39">
        <v>0.88513158400000003</v>
      </c>
      <c r="K39">
        <f>SQRT((Table389101112[[#This Row],[Annual Income (k$)]]-$B$3)^2+(Table389101112[[#This Row],[Spending Score (1-100)]]-$C$3)^2)</f>
        <v>2.4926690203083939</v>
      </c>
      <c r="L39">
        <f>SQRT((Table389101112[[#This Row],[Annual Income (k$)]]-$B$4)^2+(Table389101112[[#This Row],[Spending Score (1-100)]]-$C$4)^2)</f>
        <v>0.40015351419424433</v>
      </c>
      <c r="M39">
        <f>SQRT((Table389101112[[#This Row],[Annual Income (k$)]]-$B$5)^2+(Table389101112[[#This Row],[Spending Score (1-100)]]-$C$5)^2)</f>
        <v>1.2202590737983605</v>
      </c>
      <c r="N39">
        <f>SQRT((Table389101112[[#This Row],[Annual Income (k$)]]-$B$6)^2+(Table389101112[[#This Row],[Spending Score (1-100)]]-$C$6)^2)</f>
        <v>1.5342325894406212</v>
      </c>
      <c r="O39">
        <f>SQRT((Table389101112[[#This Row],[Annual Income (k$)]]-$B$7)^2+(Table389101112[[#This Row],[Spending Score (1-100)]]-$C$7)^2)</f>
        <v>2.9410437756109835</v>
      </c>
      <c r="P39">
        <f>SQRT((Table389101112[[#This Row],[Annual Income (k$)]]-$B$8)^2+(Table389101112[[#This Row],[Spending Score (1-100)]]-$C$8)^2)</f>
        <v>1.8705932988462026</v>
      </c>
      <c r="Q39">
        <f>MIN(Table389101112[[#This Row],[DIst1]:[DIst6]])</f>
        <v>0.40015351419424433</v>
      </c>
      <c r="R39" t="str">
        <f>IF(MIN(Table389101112[[#This Row],[DIst1]:[DIst6]])=Table389101112[[#This Row],[DIst1]],"Cluster1",IF(MIN(Table389101112[[#This Row],[DIst1]:[DIst6]])=Table389101112[[#This Row],[DIst2]],"Cluster2",IF(MIN(Table389101112[[#This Row],[DIst1]:[DIst6]])=Table389101112[[#This Row],[DIst3]],"Cluster3",IF(MIN(Table389101112[[#This Row],[DIst1]:[DIst6]])=Table389101112[[#This Row],[DIst4]],"Cluster4",IF(MIN(Table389101112[[#This Row],[DIst1]:[DIst6]])=Table389101112[[#This Row],[DIst5]],"Cluster5","Cluster6")))))</f>
        <v>Cluster2</v>
      </c>
    </row>
    <row r="40" spans="7:18" x14ac:dyDescent="0.3">
      <c r="G40">
        <v>39</v>
      </c>
      <c r="H40">
        <v>-0.89927175100000001</v>
      </c>
      <c r="I40">
        <v>-0.93948176900000002</v>
      </c>
      <c r="K40">
        <f>SQRT((Table389101112[[#This Row],[Annual Income (k$)]]-$B$3)^2+(Table389101112[[#This Row],[Spending Score (1-100)]]-$C$3)^2)</f>
        <v>0.81603240824600332</v>
      </c>
      <c r="L40">
        <f>SQRT((Table389101112[[#This Row],[Annual Income (k$)]]-$B$4)^2+(Table389101112[[#This Row],[Spending Score (1-100)]]-$C$4)^2)</f>
        <v>2.063463728696703</v>
      </c>
      <c r="M40">
        <f>SQRT((Table389101112[[#This Row],[Annual Income (k$)]]-$B$5)^2+(Table389101112[[#This Row],[Spending Score (1-100)]]-$C$5)^2)</f>
        <v>1.1788363792950451</v>
      </c>
      <c r="N40">
        <f>SQRT((Table389101112[[#This Row],[Annual Income (k$)]]-$B$6)^2+(Table389101112[[#This Row],[Spending Score (1-100)]]-$C$6)^2)</f>
        <v>0.39543880921150715</v>
      </c>
      <c r="O40">
        <f>SQRT((Table389101112[[#This Row],[Annual Income (k$)]]-$B$7)^2+(Table389101112[[#This Row],[Spending Score (1-100)]]-$C$7)^2)</f>
        <v>1.8735627690199861</v>
      </c>
      <c r="P40">
        <f>SQRT((Table389101112[[#This Row],[Annual Income (k$)]]-$B$8)^2+(Table389101112[[#This Row],[Spending Score (1-100)]]-$C$8)^2)</f>
        <v>2.7889727312476387</v>
      </c>
      <c r="Q40">
        <f>MIN(Table389101112[[#This Row],[DIst1]:[DIst6]])</f>
        <v>0.39543880921150715</v>
      </c>
      <c r="R40" t="str">
        <f>IF(MIN(Table389101112[[#This Row],[DIst1]:[DIst6]])=Table389101112[[#This Row],[DIst1]],"Cluster1",IF(MIN(Table389101112[[#This Row],[DIst1]:[DIst6]])=Table389101112[[#This Row],[DIst2]],"Cluster2",IF(MIN(Table389101112[[#This Row],[DIst1]:[DIst6]])=Table389101112[[#This Row],[DIst3]],"Cluster3",IF(MIN(Table389101112[[#This Row],[DIst1]:[DIst6]])=Table389101112[[#This Row],[DIst4]],"Cluster4",IF(MIN(Table389101112[[#This Row],[DIst1]:[DIst6]])=Table389101112[[#This Row],[DIst5]],"Cluster5","Cluster6")))))</f>
        <v>Cluster4</v>
      </c>
    </row>
    <row r="41" spans="7:18" x14ac:dyDescent="0.3">
      <c r="G41">
        <v>40</v>
      </c>
      <c r="H41">
        <v>-0.89927175100000001</v>
      </c>
      <c r="I41">
        <v>0.96277470600000004</v>
      </c>
      <c r="K41">
        <f>SQRT((Table389101112[[#This Row],[Annual Income (k$)]]-$B$3)^2+(Table389101112[[#This Row],[Spending Score (1-100)]]-$C$3)^2)</f>
        <v>2.5894908628943094</v>
      </c>
      <c r="L41">
        <f>SQRT((Table389101112[[#This Row],[Annual Income (k$)]]-$B$4)^2+(Table389101112[[#This Row],[Spending Score (1-100)]]-$C$4)^2)</f>
        <v>0.48152665800885708</v>
      </c>
      <c r="M41">
        <f>SQRT((Table389101112[[#This Row],[Annual Income (k$)]]-$B$5)^2+(Table389101112[[#This Row],[Spending Score (1-100)]]-$C$5)^2)</f>
        <v>1.2064435836658487</v>
      </c>
      <c r="N41">
        <f>SQRT((Table389101112[[#This Row],[Annual Income (k$)]]-$B$6)^2+(Table389101112[[#This Row],[Spending Score (1-100)]]-$C$6)^2)</f>
        <v>1.625929145461475</v>
      </c>
      <c r="O41">
        <f>SQRT((Table389101112[[#This Row],[Annual Income (k$)]]-$B$7)^2+(Table389101112[[#This Row],[Spending Score (1-100)]]-$C$7)^2)</f>
        <v>2.9264820541240879</v>
      </c>
      <c r="P41">
        <f>SQRT((Table389101112[[#This Row],[Annual Income (k$)]]-$B$8)^2+(Table389101112[[#This Row],[Spending Score (1-100)]]-$C$8)^2)</f>
        <v>1.743753194238538</v>
      </c>
      <c r="Q41">
        <f>MIN(Table389101112[[#This Row],[DIst1]:[DIst6]])</f>
        <v>0.48152665800885708</v>
      </c>
      <c r="R41" t="str">
        <f>IF(MIN(Table389101112[[#This Row],[DIst1]:[DIst6]])=Table389101112[[#This Row],[DIst1]],"Cluster1",IF(MIN(Table389101112[[#This Row],[DIst1]:[DIst6]])=Table389101112[[#This Row],[DIst2]],"Cluster2",IF(MIN(Table389101112[[#This Row],[DIst1]:[DIst6]])=Table389101112[[#This Row],[DIst3]],"Cluster3",IF(MIN(Table389101112[[#This Row],[DIst1]:[DIst6]])=Table389101112[[#This Row],[DIst4]],"Cluster4",IF(MIN(Table389101112[[#This Row],[DIst1]:[DIst6]])=Table389101112[[#This Row],[DIst5]],"Cluster5","Cluster6")))))</f>
        <v>Cluster2</v>
      </c>
    </row>
    <row r="42" spans="7:18" x14ac:dyDescent="0.3">
      <c r="G42">
        <v>41</v>
      </c>
      <c r="H42">
        <v>-0.86110232200000003</v>
      </c>
      <c r="I42">
        <v>-0.59008772300000001</v>
      </c>
      <c r="K42">
        <f>SQRT((Table389101112[[#This Row],[Annual Income (k$)]]-$B$3)^2+(Table389101112[[#This Row],[Spending Score (1-100)]]-$C$3)^2)</f>
        <v>1.1283213783350572</v>
      </c>
      <c r="L42">
        <f>SQRT((Table389101112[[#This Row],[Annual Income (k$)]]-$B$4)^2+(Table389101112[[#This Row],[Spending Score (1-100)]]-$C$4)^2)</f>
        <v>1.7358413132797181</v>
      </c>
      <c r="M42">
        <f>SQRT((Table389101112[[#This Row],[Annual Income (k$)]]-$B$5)^2+(Table389101112[[#This Row],[Spending Score (1-100)]]-$C$5)^2)</f>
        <v>0.89762064591560453</v>
      </c>
      <c r="N42">
        <f>SQRT((Table389101112[[#This Row],[Annual Income (k$)]]-$B$6)^2+(Table389101112[[#This Row],[Spending Score (1-100)]]-$C$6)^2)</f>
        <v>0.30333712673967594</v>
      </c>
      <c r="O42">
        <f>SQRT((Table389101112[[#This Row],[Annual Income (k$)]]-$B$7)^2+(Table389101112[[#This Row],[Spending Score (1-100)]]-$C$7)^2)</f>
        <v>1.9383845951653589</v>
      </c>
      <c r="P42">
        <f>SQRT((Table389101112[[#This Row],[Annual Income (k$)]]-$B$8)^2+(Table389101112[[#This Row],[Spending Score (1-100)]]-$C$8)^2)</f>
        <v>2.4971719653669329</v>
      </c>
      <c r="Q42">
        <f>MIN(Table389101112[[#This Row],[DIst1]:[DIst6]])</f>
        <v>0.30333712673967594</v>
      </c>
      <c r="R42" t="str">
        <f>IF(MIN(Table389101112[[#This Row],[DIst1]:[DIst6]])=Table389101112[[#This Row],[DIst1]],"Cluster1",IF(MIN(Table389101112[[#This Row],[DIst1]:[DIst6]])=Table389101112[[#This Row],[DIst2]],"Cluster2",IF(MIN(Table389101112[[#This Row],[DIst1]:[DIst6]])=Table389101112[[#This Row],[DIst3]],"Cluster3",IF(MIN(Table389101112[[#This Row],[DIst1]:[DIst6]])=Table389101112[[#This Row],[DIst4]],"Cluster4",IF(MIN(Table389101112[[#This Row],[DIst1]:[DIst6]])=Table389101112[[#This Row],[DIst5]],"Cluster5","Cluster6")))))</f>
        <v>Cluster4</v>
      </c>
    </row>
    <row r="43" spans="7:18" x14ac:dyDescent="0.3">
      <c r="G43">
        <v>42</v>
      </c>
      <c r="H43">
        <v>-0.86110232200000003</v>
      </c>
      <c r="I43">
        <v>1.6227412379999999</v>
      </c>
      <c r="K43">
        <f>SQRT((Table389101112[[#This Row],[Annual Income (k$)]]-$B$3)^2+(Table389101112[[#This Row],[Spending Score (1-100)]]-$C$3)^2)</f>
        <v>3.2453436072809807</v>
      </c>
      <c r="L43">
        <f>SQRT((Table389101112[[#This Row],[Annual Income (k$)]]-$B$4)^2+(Table389101112[[#This Row],[Spending Score (1-100)]]-$C$4)^2)</f>
        <v>0.75057593479432894</v>
      </c>
      <c r="M43">
        <f>SQRT((Table389101112[[#This Row],[Annual Income (k$)]]-$B$5)^2+(Table389101112[[#This Row],[Spending Score (1-100)]]-$C$5)^2)</f>
        <v>1.7651819236849935</v>
      </c>
      <c r="N43">
        <f>SQRT((Table389101112[[#This Row],[Annual Income (k$)]]-$B$6)^2+(Table389101112[[#This Row],[Spending Score (1-100)]]-$C$6)^2)</f>
        <v>2.2844944678817445</v>
      </c>
      <c r="O43">
        <f>SQRT((Table389101112[[#This Row],[Annual Income (k$)]]-$B$7)^2+(Table389101112[[#This Row],[Spending Score (1-100)]]-$C$7)^2)</f>
        <v>3.4452996294589471</v>
      </c>
      <c r="P43">
        <f>SQRT((Table389101112[[#This Row],[Annual Income (k$)]]-$B$8)^2+(Table389101112[[#This Row],[Spending Score (1-100)]]-$C$8)^2)</f>
        <v>1.7199463476016756</v>
      </c>
      <c r="Q43">
        <f>MIN(Table389101112[[#This Row],[DIst1]:[DIst6]])</f>
        <v>0.75057593479432894</v>
      </c>
      <c r="R43" t="str">
        <f>IF(MIN(Table389101112[[#This Row],[DIst1]:[DIst6]])=Table389101112[[#This Row],[DIst1]],"Cluster1",IF(MIN(Table389101112[[#This Row],[DIst1]:[DIst6]])=Table389101112[[#This Row],[DIst2]],"Cluster2",IF(MIN(Table389101112[[#This Row],[DIst1]:[DIst6]])=Table389101112[[#This Row],[DIst3]],"Cluster3",IF(MIN(Table389101112[[#This Row],[DIst1]:[DIst6]])=Table389101112[[#This Row],[DIst4]],"Cluster4",IF(MIN(Table389101112[[#This Row],[DIst1]:[DIst6]])=Table389101112[[#This Row],[DIst5]],"Cluster5","Cluster6")))))</f>
        <v>Cluster2</v>
      </c>
    </row>
    <row r="44" spans="7:18" x14ac:dyDescent="0.3">
      <c r="G44">
        <v>43</v>
      </c>
      <c r="H44">
        <v>-0.82293289300000005</v>
      </c>
      <c r="I44">
        <v>-0.551266162</v>
      </c>
      <c r="K44">
        <f>SQRT((Table389101112[[#This Row],[Annual Income (k$)]]-$B$3)^2+(Table389101112[[#This Row],[Spending Score (1-100)]]-$C$3)^2)</f>
        <v>1.1808983985479848</v>
      </c>
      <c r="L44">
        <f>SQRT((Table389101112[[#This Row],[Annual Income (k$)]]-$B$4)^2+(Table389101112[[#This Row],[Spending Score (1-100)]]-$C$4)^2)</f>
        <v>1.7105488507356239</v>
      </c>
      <c r="M44">
        <f>SQRT((Table389101112[[#This Row],[Annual Income (k$)]]-$B$5)^2+(Table389101112[[#This Row],[Spending Score (1-100)]]-$C$5)^2)</f>
        <v>0.84338636433027392</v>
      </c>
      <c r="N44">
        <f>SQRT((Table389101112[[#This Row],[Annual Income (k$)]]-$B$6)^2+(Table389101112[[#This Row],[Spending Score (1-100)]]-$C$6)^2)</f>
        <v>0.3490426282240931</v>
      </c>
      <c r="O44">
        <f>SQRT((Table389101112[[#This Row],[Annual Income (k$)]]-$B$7)^2+(Table389101112[[#This Row],[Spending Score (1-100)]]-$C$7)^2)</f>
        <v>1.9182129458016743</v>
      </c>
      <c r="P44">
        <f>SQRT((Table389101112[[#This Row],[Annual Income (k$)]]-$B$8)^2+(Table389101112[[#This Row],[Spending Score (1-100)]]-$C$8)^2)</f>
        <v>2.4427707737060516</v>
      </c>
      <c r="Q44">
        <f>MIN(Table389101112[[#This Row],[DIst1]:[DIst6]])</f>
        <v>0.3490426282240931</v>
      </c>
      <c r="R44" t="str">
        <f>IF(MIN(Table389101112[[#This Row],[DIst1]:[DIst6]])=Table389101112[[#This Row],[DIst1]],"Cluster1",IF(MIN(Table389101112[[#This Row],[DIst1]:[DIst6]])=Table389101112[[#This Row],[DIst2]],"Cluster2",IF(MIN(Table389101112[[#This Row],[DIst1]:[DIst6]])=Table389101112[[#This Row],[DIst3]],"Cluster3",IF(MIN(Table389101112[[#This Row],[DIst1]:[DIst6]])=Table389101112[[#This Row],[DIst4]],"Cluster4",IF(MIN(Table389101112[[#This Row],[DIst1]:[DIst6]])=Table389101112[[#This Row],[DIst5]],"Cluster5","Cluster6")))))</f>
        <v>Cluster4</v>
      </c>
    </row>
    <row r="45" spans="7:18" x14ac:dyDescent="0.3">
      <c r="G45">
        <v>44</v>
      </c>
      <c r="H45">
        <v>-0.82293289300000005</v>
      </c>
      <c r="I45">
        <v>0.41927285600000003</v>
      </c>
      <c r="K45">
        <f>SQRT((Table389101112[[#This Row],[Annual Income (k$)]]-$B$3)^2+(Table389101112[[#This Row],[Spending Score (1-100)]]-$C$3)^2)</f>
        <v>2.0797150746279804</v>
      </c>
      <c r="L45">
        <f>SQRT((Table389101112[[#This Row],[Annual Income (k$)]]-$B$4)^2+(Table389101112[[#This Row],[Spending Score (1-100)]]-$C$4)^2)</f>
        <v>0.84922135630860496</v>
      </c>
      <c r="M45">
        <f>SQRT((Table389101112[[#This Row],[Annual Income (k$)]]-$B$5)^2+(Table389101112[[#This Row],[Spending Score (1-100)]]-$C$5)^2)</f>
        <v>0.77083500539238625</v>
      </c>
      <c r="N45">
        <f>SQRT((Table389101112[[#This Row],[Annual Income (k$)]]-$B$6)^2+(Table389101112[[#This Row],[Spending Score (1-100)]]-$C$6)^2)</f>
        <v>1.11361421060272</v>
      </c>
      <c r="O45">
        <f>SQRT((Table389101112[[#This Row],[Annual Income (k$)]]-$B$7)^2+(Table389101112[[#This Row],[Spending Score (1-100)]]-$C$7)^2)</f>
        <v>2.47132180588879</v>
      </c>
      <c r="P45">
        <f>SQRT((Table389101112[[#This Row],[Annual Income (k$)]]-$B$8)^2+(Table389101112[[#This Row],[Spending Score (1-100)]]-$C$8)^2)</f>
        <v>1.8436992799579466</v>
      </c>
      <c r="Q45">
        <f>MIN(Table389101112[[#This Row],[DIst1]:[DIst6]])</f>
        <v>0.77083500539238625</v>
      </c>
      <c r="R45" t="str">
        <f>IF(MIN(Table389101112[[#This Row],[DIst1]:[DIst6]])=Table389101112[[#This Row],[DIst1]],"Cluster1",IF(MIN(Table389101112[[#This Row],[DIst1]:[DIst6]])=Table389101112[[#This Row],[DIst2]],"Cluster2",IF(MIN(Table389101112[[#This Row],[DIst1]:[DIst6]])=Table389101112[[#This Row],[DIst3]],"Cluster3",IF(MIN(Table389101112[[#This Row],[DIst1]:[DIst6]])=Table389101112[[#This Row],[DIst4]],"Cluster4",IF(MIN(Table389101112[[#This Row],[DIst1]:[DIst6]])=Table389101112[[#This Row],[DIst5]],"Cluster5","Cluster6")))))</f>
        <v>Cluster3</v>
      </c>
    </row>
    <row r="46" spans="7:18" x14ac:dyDescent="0.3">
      <c r="G46">
        <v>45</v>
      </c>
      <c r="H46">
        <v>-0.82293289300000005</v>
      </c>
      <c r="I46">
        <v>-0.86183864799999998</v>
      </c>
      <c r="K46">
        <f>SQRT((Table389101112[[#This Row],[Annual Income (k$)]]-$B$3)^2+(Table389101112[[#This Row],[Spending Score (1-100)]]-$C$3)^2)</f>
        <v>0.92443334380993758</v>
      </c>
      <c r="L46">
        <f>SQRT((Table389101112[[#This Row],[Annual Income (k$)]]-$B$4)^2+(Table389101112[[#This Row],[Spending Score (1-100)]]-$C$4)^2)</f>
        <v>2.0073344272283591</v>
      </c>
      <c r="M46">
        <f>SQRT((Table389101112[[#This Row],[Annual Income (k$)]]-$B$5)^2+(Table389101112[[#This Row],[Spending Score (1-100)]]-$C$5)^2)</f>
        <v>1.0708197838514486</v>
      </c>
      <c r="N46">
        <f>SQRT((Table389101112[[#This Row],[Annual Income (k$)]]-$B$6)^2+(Table389101112[[#This Row],[Spending Score (1-100)]]-$C$6)^2)</f>
        <v>0.40230693193769984</v>
      </c>
      <c r="O46">
        <f>SQRT((Table389101112[[#This Row],[Annual Income (k$)]]-$B$7)^2+(Table389101112[[#This Row],[Spending Score (1-100)]]-$C$7)^2)</f>
        <v>1.8167261514545172</v>
      </c>
      <c r="P46">
        <f>SQRT((Table389101112[[#This Row],[Annual Income (k$)]]-$B$8)^2+(Table389101112[[#This Row],[Spending Score (1-100)]]-$C$8)^2)</f>
        <v>2.6808087742122799</v>
      </c>
      <c r="Q46">
        <f>MIN(Table389101112[[#This Row],[DIst1]:[DIst6]])</f>
        <v>0.40230693193769984</v>
      </c>
      <c r="R46" t="str">
        <f>IF(MIN(Table389101112[[#This Row],[DIst1]:[DIst6]])=Table389101112[[#This Row],[DIst1]],"Cluster1",IF(MIN(Table389101112[[#This Row],[DIst1]:[DIst6]])=Table389101112[[#This Row],[DIst2]],"Cluster2",IF(MIN(Table389101112[[#This Row],[DIst1]:[DIst6]])=Table389101112[[#This Row],[DIst3]],"Cluster3",IF(MIN(Table389101112[[#This Row],[DIst1]:[DIst6]])=Table389101112[[#This Row],[DIst4]],"Cluster4",IF(MIN(Table389101112[[#This Row],[DIst1]:[DIst6]])=Table389101112[[#This Row],[DIst5]],"Cluster5","Cluster6")))))</f>
        <v>Cluster4</v>
      </c>
    </row>
    <row r="47" spans="7:18" x14ac:dyDescent="0.3">
      <c r="G47">
        <v>46</v>
      </c>
      <c r="H47">
        <v>-0.82293289300000005</v>
      </c>
      <c r="I47">
        <v>0.57455909900000002</v>
      </c>
      <c r="K47">
        <f>SQRT((Table389101112[[#This Row],[Annual Income (k$)]]-$B$3)^2+(Table389101112[[#This Row],[Spending Score (1-100)]]-$C$3)^2)</f>
        <v>2.2291143912511702</v>
      </c>
      <c r="L47">
        <f>SQRT((Table389101112[[#This Row],[Annual Income (k$)]]-$B$4)^2+(Table389101112[[#This Row],[Spending Score (1-100)]]-$C$4)^2)</f>
        <v>0.73704410546074495</v>
      </c>
      <c r="M47">
        <f>SQRT((Table389101112[[#This Row],[Annual Income (k$)]]-$B$5)^2+(Table389101112[[#This Row],[Spending Score (1-100)]]-$C$5)^2)</f>
        <v>0.86618332236253026</v>
      </c>
      <c r="N47">
        <f>SQRT((Table389101112[[#This Row],[Annual Income (k$)]]-$B$6)^2+(Table389101112[[#This Row],[Spending Score (1-100)]]-$C$6)^2)</f>
        <v>1.2624938502218424</v>
      </c>
      <c r="O47">
        <f>SQRT((Table389101112[[#This Row],[Annual Income (k$)]]-$B$7)^2+(Table389101112[[#This Row],[Spending Score (1-100)]]-$C$7)^2)</f>
        <v>2.5827735351106669</v>
      </c>
      <c r="P47">
        <f>SQRT((Table389101112[[#This Row],[Annual Income (k$)]]-$B$8)^2+(Table389101112[[#This Row],[Spending Score (1-100)]]-$C$8)^2)</f>
        <v>1.7785353206451457</v>
      </c>
      <c r="Q47">
        <f>MIN(Table389101112[[#This Row],[DIst1]:[DIst6]])</f>
        <v>0.73704410546074495</v>
      </c>
      <c r="R47" t="str">
        <f>IF(MIN(Table389101112[[#This Row],[DIst1]:[DIst6]])=Table389101112[[#This Row],[DIst1]],"Cluster1",IF(MIN(Table389101112[[#This Row],[DIst1]:[DIst6]])=Table389101112[[#This Row],[DIst2]],"Cluster2",IF(MIN(Table389101112[[#This Row],[DIst1]:[DIst6]])=Table389101112[[#This Row],[DIst3]],"Cluster3",IF(MIN(Table389101112[[#This Row],[DIst1]:[DIst6]])=Table389101112[[#This Row],[DIst4]],"Cluster4",IF(MIN(Table389101112[[#This Row],[DIst1]:[DIst6]])=Table389101112[[#This Row],[DIst5]],"Cluster5","Cluster6")))))</f>
        <v>Cluster2</v>
      </c>
    </row>
    <row r="48" spans="7:18" x14ac:dyDescent="0.3">
      <c r="G48">
        <v>47</v>
      </c>
      <c r="H48">
        <v>-0.78476346399999997</v>
      </c>
      <c r="I48">
        <v>0.186343491</v>
      </c>
      <c r="K48">
        <f>SQRT((Table389101112[[#This Row],[Annual Income (k$)]]-$B$3)^2+(Table389101112[[#This Row],[Spending Score (1-100)]]-$C$3)^2)</f>
        <v>1.8698449790117511</v>
      </c>
      <c r="L48">
        <f>SQRT((Table389101112[[#This Row],[Annual Income (k$)]]-$B$4)^2+(Table389101112[[#This Row],[Spending Score (1-100)]]-$C$4)^2)</f>
        <v>1.0590756178486509</v>
      </c>
      <c r="M48">
        <f>SQRT((Table389101112[[#This Row],[Annual Income (k$)]]-$B$5)^2+(Table389101112[[#This Row],[Spending Score (1-100)]]-$C$5)^2)</f>
        <v>0.63469997964097657</v>
      </c>
      <c r="N48">
        <f>SQRT((Table389101112[[#This Row],[Annual Income (k$)]]-$B$6)^2+(Table389101112[[#This Row],[Spending Score (1-100)]]-$C$6)^2)</f>
        <v>0.90945925119274407</v>
      </c>
      <c r="O48">
        <f>SQRT((Table389101112[[#This Row],[Annual Income (k$)]]-$B$7)^2+(Table389101112[[#This Row],[Spending Score (1-100)]]-$C$7)^2)</f>
        <v>2.2847573155052681</v>
      </c>
      <c r="P48">
        <f>SQRT((Table389101112[[#This Row],[Annual Income (k$)]]-$B$8)^2+(Table389101112[[#This Row],[Spending Score (1-100)]]-$C$8)^2)</f>
        <v>1.9286753605935438</v>
      </c>
      <c r="Q48">
        <f>MIN(Table389101112[[#This Row],[DIst1]:[DIst6]])</f>
        <v>0.63469997964097657</v>
      </c>
      <c r="R48" t="str">
        <f>IF(MIN(Table389101112[[#This Row],[DIst1]:[DIst6]])=Table389101112[[#This Row],[DIst1]],"Cluster1",IF(MIN(Table389101112[[#This Row],[DIst1]:[DIst6]])=Table389101112[[#This Row],[DIst2]],"Cluster2",IF(MIN(Table389101112[[#This Row],[DIst1]:[DIst6]])=Table389101112[[#This Row],[DIst3]],"Cluster3",IF(MIN(Table389101112[[#This Row],[DIst1]:[DIst6]])=Table389101112[[#This Row],[DIst4]],"Cluster4",IF(MIN(Table389101112[[#This Row],[DIst1]:[DIst6]])=Table389101112[[#This Row],[DIst5]],"Cluster5","Cluster6")))))</f>
        <v>Cluster3</v>
      </c>
    </row>
    <row r="49" spans="7:18" x14ac:dyDescent="0.3">
      <c r="G49">
        <v>48</v>
      </c>
      <c r="H49">
        <v>-0.78476346399999997</v>
      </c>
      <c r="I49">
        <v>-0.124228994</v>
      </c>
      <c r="K49">
        <f>SQRT((Table389101112[[#This Row],[Annual Income (k$)]]-$B$3)^2+(Table389101112[[#This Row],[Spending Score (1-100)]]-$C$3)^2)</f>
        <v>1.5805738516859815</v>
      </c>
      <c r="L49">
        <f>SQRT((Table389101112[[#This Row],[Annual Income (k$)]]-$B$4)^2+(Table389101112[[#This Row],[Spending Score (1-100)]]-$C$4)^2)</f>
        <v>1.3292451868097686</v>
      </c>
      <c r="M49">
        <f>SQRT((Table389101112[[#This Row],[Annual Income (k$)]]-$B$5)^2+(Table389101112[[#This Row],[Spending Score (1-100)]]-$C$5)^2)</f>
        <v>0.61647058860008375</v>
      </c>
      <c r="N49">
        <f>SQRT((Table389101112[[#This Row],[Annual Income (k$)]]-$B$6)^2+(Table389101112[[#This Row],[Spending Score (1-100)]]-$C$6)^2)</f>
        <v>0.63951052729707447</v>
      </c>
      <c r="O49">
        <f>SQRT((Table389101112[[#This Row],[Annual Income (k$)]]-$B$7)^2+(Table389101112[[#This Row],[Spending Score (1-100)]]-$C$7)^2)</f>
        <v>2.0935392209886956</v>
      </c>
      <c r="P49">
        <f>SQRT((Table389101112[[#This Row],[Annual Income (k$)]]-$B$8)^2+(Table389101112[[#This Row],[Spending Score (1-100)]]-$C$8)^2)</f>
        <v>2.1168922380602635</v>
      </c>
      <c r="Q49">
        <f>MIN(Table389101112[[#This Row],[DIst1]:[DIst6]])</f>
        <v>0.61647058860008375</v>
      </c>
      <c r="R49" t="str">
        <f>IF(MIN(Table389101112[[#This Row],[DIst1]:[DIst6]])=Table389101112[[#This Row],[DIst1]],"Cluster1",IF(MIN(Table389101112[[#This Row],[DIst1]:[DIst6]])=Table389101112[[#This Row],[DIst2]],"Cluster2",IF(MIN(Table389101112[[#This Row],[DIst1]:[DIst6]])=Table389101112[[#This Row],[DIst3]],"Cluster3",IF(MIN(Table389101112[[#This Row],[DIst1]:[DIst6]])=Table389101112[[#This Row],[DIst4]],"Cluster4",IF(MIN(Table389101112[[#This Row],[DIst1]:[DIst6]])=Table389101112[[#This Row],[DIst5]],"Cluster5","Cluster6")))))</f>
        <v>Cluster3</v>
      </c>
    </row>
    <row r="50" spans="7:18" x14ac:dyDescent="0.3">
      <c r="G50">
        <v>49</v>
      </c>
      <c r="H50">
        <v>-0.78476346399999997</v>
      </c>
      <c r="I50">
        <v>-0.31833679799999998</v>
      </c>
      <c r="K50">
        <f>SQRT((Table389101112[[#This Row],[Annual Income (k$)]]-$B$3)^2+(Table389101112[[#This Row],[Spending Score (1-100)]]-$C$3)^2)</f>
        <v>1.4044071666997231</v>
      </c>
      <c r="L50">
        <f>SQRT((Table389101112[[#This Row],[Annual Income (k$)]]-$B$4)^2+(Table389101112[[#This Row],[Spending Score (1-100)]]-$C$4)^2)</f>
        <v>1.5060336658104212</v>
      </c>
      <c r="M50">
        <f>SQRT((Table389101112[[#This Row],[Annual Income (k$)]]-$B$5)^2+(Table389101112[[#This Row],[Spending Score (1-100)]]-$C$5)^2)</f>
        <v>0.68098701947795859</v>
      </c>
      <c r="N50">
        <f>SQRT((Table389101112[[#This Row],[Annual Income (k$)]]-$B$6)^2+(Table389101112[[#This Row],[Spending Score (1-100)]]-$C$6)^2)</f>
        <v>0.49557752829947271</v>
      </c>
      <c r="O50">
        <f>SQRT((Table389101112[[#This Row],[Annual Income (k$)]]-$B$7)^2+(Table389101112[[#This Row],[Spending Score (1-100)]]-$C$7)^2)</f>
        <v>1.9893750022289767</v>
      </c>
      <c r="P50">
        <f>SQRT((Table389101112[[#This Row],[Annual Income (k$)]]-$B$8)^2+(Table389101112[[#This Row],[Spending Score (1-100)]]-$C$8)^2)</f>
        <v>2.2483544416860557</v>
      </c>
      <c r="Q50">
        <f>MIN(Table389101112[[#This Row],[DIst1]:[DIst6]])</f>
        <v>0.49557752829947271</v>
      </c>
      <c r="R50" t="str">
        <f>IF(MIN(Table389101112[[#This Row],[DIst1]:[DIst6]])=Table389101112[[#This Row],[DIst1]],"Cluster1",IF(MIN(Table389101112[[#This Row],[DIst1]:[DIst6]])=Table389101112[[#This Row],[DIst2]],"Cluster2",IF(MIN(Table389101112[[#This Row],[DIst1]:[DIst6]])=Table389101112[[#This Row],[DIst3]],"Cluster3",IF(MIN(Table389101112[[#This Row],[DIst1]:[DIst6]])=Table389101112[[#This Row],[DIst4]],"Cluster4",IF(MIN(Table389101112[[#This Row],[DIst1]:[DIst6]])=Table389101112[[#This Row],[DIst5]],"Cluster5","Cluster6")))))</f>
        <v>Cluster4</v>
      </c>
    </row>
    <row r="51" spans="7:18" x14ac:dyDescent="0.3">
      <c r="G51">
        <v>50</v>
      </c>
      <c r="H51">
        <v>-0.78476346399999997</v>
      </c>
      <c r="I51">
        <v>-0.31833679799999998</v>
      </c>
      <c r="K51">
        <f>SQRT((Table389101112[[#This Row],[Annual Income (k$)]]-$B$3)^2+(Table389101112[[#This Row],[Spending Score (1-100)]]-$C$3)^2)</f>
        <v>1.4044071666997231</v>
      </c>
      <c r="L51">
        <f>SQRT((Table389101112[[#This Row],[Annual Income (k$)]]-$B$4)^2+(Table389101112[[#This Row],[Spending Score (1-100)]]-$C$4)^2)</f>
        <v>1.5060336658104212</v>
      </c>
      <c r="M51">
        <f>SQRT((Table389101112[[#This Row],[Annual Income (k$)]]-$B$5)^2+(Table389101112[[#This Row],[Spending Score (1-100)]]-$C$5)^2)</f>
        <v>0.68098701947795859</v>
      </c>
      <c r="N51">
        <f>SQRT((Table389101112[[#This Row],[Annual Income (k$)]]-$B$6)^2+(Table389101112[[#This Row],[Spending Score (1-100)]]-$C$6)^2)</f>
        <v>0.49557752829947271</v>
      </c>
      <c r="O51">
        <f>SQRT((Table389101112[[#This Row],[Annual Income (k$)]]-$B$7)^2+(Table389101112[[#This Row],[Spending Score (1-100)]]-$C$7)^2)</f>
        <v>1.9893750022289767</v>
      </c>
      <c r="P51">
        <f>SQRT((Table389101112[[#This Row],[Annual Income (k$)]]-$B$8)^2+(Table389101112[[#This Row],[Spending Score (1-100)]]-$C$8)^2)</f>
        <v>2.2483544416860557</v>
      </c>
      <c r="Q51">
        <f>MIN(Table389101112[[#This Row],[DIst1]:[DIst6]])</f>
        <v>0.49557752829947271</v>
      </c>
      <c r="R51" t="str">
        <f>IF(MIN(Table389101112[[#This Row],[DIst1]:[DIst6]])=Table389101112[[#This Row],[DIst1]],"Cluster1",IF(MIN(Table389101112[[#This Row],[DIst1]:[DIst6]])=Table389101112[[#This Row],[DIst2]],"Cluster2",IF(MIN(Table389101112[[#This Row],[DIst1]:[DIst6]])=Table389101112[[#This Row],[DIst3]],"Cluster3",IF(MIN(Table389101112[[#This Row],[DIst1]:[DIst6]])=Table389101112[[#This Row],[DIst4]],"Cluster4",IF(MIN(Table389101112[[#This Row],[DIst1]:[DIst6]])=Table389101112[[#This Row],[DIst5]],"Cluster5","Cluster6")))))</f>
        <v>Cluster4</v>
      </c>
    </row>
    <row r="52" spans="7:18" x14ac:dyDescent="0.3">
      <c r="G52">
        <v>51</v>
      </c>
      <c r="H52">
        <v>-0.70842460500000004</v>
      </c>
      <c r="I52">
        <v>6.9878809E-2</v>
      </c>
      <c r="K52">
        <f>SQRT((Table389101112[[#This Row],[Annual Income (k$)]]-$B$3)^2+(Table389101112[[#This Row],[Spending Score (1-100)]]-$C$3)^2)</f>
        <v>1.7890586450119896</v>
      </c>
      <c r="L52">
        <f>SQRT((Table389101112[[#This Row],[Annual Income (k$)]]-$B$4)^2+(Table389101112[[#This Row],[Spending Score (1-100)]]-$C$4)^2)</f>
        <v>1.1983285954223166</v>
      </c>
      <c r="M52">
        <f>SQRT((Table389101112[[#This Row],[Annual Income (k$)]]-$B$5)^2+(Table389101112[[#This Row],[Spending Score (1-100)]]-$C$5)^2)</f>
        <v>0.53399239475368221</v>
      </c>
      <c r="N52">
        <f>SQRT((Table389101112[[#This Row],[Annual Income (k$)]]-$B$6)^2+(Table389101112[[#This Row],[Spending Score (1-100)]]-$C$6)^2)</f>
        <v>0.84309857049527515</v>
      </c>
      <c r="O52">
        <f>SQRT((Table389101112[[#This Row],[Annual Income (k$)]]-$B$7)^2+(Table389101112[[#This Row],[Spending Score (1-100)]]-$C$7)^2)</f>
        <v>2.1509708412281969</v>
      </c>
      <c r="P52">
        <f>SQRT((Table389101112[[#This Row],[Annual Income (k$)]]-$B$8)^2+(Table389101112[[#This Row],[Spending Score (1-100)]]-$C$8)^2)</f>
        <v>1.9348429024726757</v>
      </c>
      <c r="Q52">
        <f>MIN(Table389101112[[#This Row],[DIst1]:[DIst6]])</f>
        <v>0.53399239475368221</v>
      </c>
      <c r="R52" t="str">
        <f>IF(MIN(Table389101112[[#This Row],[DIst1]:[DIst6]])=Table389101112[[#This Row],[DIst1]],"Cluster1",IF(MIN(Table389101112[[#This Row],[DIst1]:[DIst6]])=Table389101112[[#This Row],[DIst2]],"Cluster2",IF(MIN(Table389101112[[#This Row],[DIst1]:[DIst6]])=Table389101112[[#This Row],[DIst3]],"Cluster3",IF(MIN(Table389101112[[#This Row],[DIst1]:[DIst6]])=Table389101112[[#This Row],[DIst4]],"Cluster4",IF(MIN(Table389101112[[#This Row],[DIst1]:[DIst6]])=Table389101112[[#This Row],[DIst5]],"Cluster5","Cluster6")))))</f>
        <v>Cluster3</v>
      </c>
    </row>
    <row r="53" spans="7:18" x14ac:dyDescent="0.3">
      <c r="G53">
        <v>52</v>
      </c>
      <c r="H53">
        <v>-0.70842460500000004</v>
      </c>
      <c r="I53">
        <v>0.38045129500000002</v>
      </c>
      <c r="K53">
        <f>SQRT((Table389101112[[#This Row],[Annual Income (k$)]]-$B$3)^2+(Table389101112[[#This Row],[Spending Score (1-100)]]-$C$3)^2)</f>
        <v>2.0783181829493493</v>
      </c>
      <c r="L53">
        <f>SQRT((Table389101112[[#This Row],[Annual Income (k$)]]-$B$4)^2+(Table389101112[[#This Row],[Spending Score (1-100)]]-$C$4)^2)</f>
        <v>0.95462500719589194</v>
      </c>
      <c r="M53">
        <f>SQRT((Table389101112[[#This Row],[Annual Income (k$)]]-$B$5)^2+(Table389101112[[#This Row],[Spending Score (1-100)]]-$C$5)^2)</f>
        <v>0.65461824099663057</v>
      </c>
      <c r="N53">
        <f>SQRT((Table389101112[[#This Row],[Annual Income (k$)]]-$B$6)^2+(Table389101112[[#This Row],[Spending Score (1-100)]]-$C$6)^2)</f>
        <v>1.117822303473951</v>
      </c>
      <c r="O53">
        <f>SQRT((Table389101112[[#This Row],[Annual Income (k$)]]-$B$7)^2+(Table389101112[[#This Row],[Spending Score (1-100)]]-$C$7)^2)</f>
        <v>2.3631449743120947</v>
      </c>
      <c r="P53">
        <f>SQRT((Table389101112[[#This Row],[Annual Income (k$)]]-$B$8)^2+(Table389101112[[#This Row],[Spending Score (1-100)]]-$C$8)^2)</f>
        <v>1.761460201074091</v>
      </c>
      <c r="Q53">
        <f>MIN(Table389101112[[#This Row],[DIst1]:[DIst6]])</f>
        <v>0.65461824099663057</v>
      </c>
      <c r="R53" t="str">
        <f>IF(MIN(Table389101112[[#This Row],[DIst1]:[DIst6]])=Table389101112[[#This Row],[DIst1]],"Cluster1",IF(MIN(Table389101112[[#This Row],[DIst1]:[DIst6]])=Table389101112[[#This Row],[DIst2]],"Cluster2",IF(MIN(Table389101112[[#This Row],[DIst1]:[DIst6]])=Table389101112[[#This Row],[DIst3]],"Cluster3",IF(MIN(Table389101112[[#This Row],[DIst1]:[DIst6]])=Table389101112[[#This Row],[DIst4]],"Cluster4",IF(MIN(Table389101112[[#This Row],[DIst1]:[DIst6]])=Table389101112[[#This Row],[DIst5]],"Cluster5","Cluster6")))))</f>
        <v>Cluster3</v>
      </c>
    </row>
    <row r="54" spans="7:18" x14ac:dyDescent="0.3">
      <c r="G54">
        <v>53</v>
      </c>
      <c r="H54">
        <v>-0.67025517599999995</v>
      </c>
      <c r="I54">
        <v>0.147521931</v>
      </c>
      <c r="K54">
        <f>SQRT((Table389101112[[#This Row],[Annual Income (k$)]]-$B$3)^2+(Table389101112[[#This Row],[Spending Score (1-100)]]-$C$3)^2)</f>
        <v>1.8754569368467786</v>
      </c>
      <c r="L54">
        <f>SQRT((Table389101112[[#This Row],[Annual Income (k$)]]-$B$4)^2+(Table389101112[[#This Row],[Spending Score (1-100)]]-$C$4)^2)</f>
        <v>1.1569788026889145</v>
      </c>
      <c r="M54">
        <f>SQRT((Table389101112[[#This Row],[Annual Income (k$)]]-$B$5)^2+(Table389101112[[#This Row],[Spending Score (1-100)]]-$C$5)^2)</f>
        <v>0.51381834865193321</v>
      </c>
      <c r="N54">
        <f>SQRT((Table389101112[[#This Row],[Annual Income (k$)]]-$B$6)^2+(Table389101112[[#This Row],[Spending Score (1-100)]]-$C$6)^2)</f>
        <v>0.92915715478512007</v>
      </c>
      <c r="O54">
        <f>SQRT((Table389101112[[#This Row],[Annual Income (k$)]]-$B$7)^2+(Table389101112[[#This Row],[Spending Score (1-100)]]-$C$7)^2)</f>
        <v>2.1734685390131787</v>
      </c>
      <c r="P54">
        <f>SQRT((Table389101112[[#This Row],[Annual Income (k$)]]-$B$8)^2+(Table389101112[[#This Row],[Spending Score (1-100)]]-$C$8)^2)</f>
        <v>1.857452676229971</v>
      </c>
      <c r="Q54">
        <f>MIN(Table389101112[[#This Row],[DIst1]:[DIst6]])</f>
        <v>0.51381834865193321</v>
      </c>
      <c r="R54" t="str">
        <f>IF(MIN(Table389101112[[#This Row],[DIst1]:[DIst6]])=Table389101112[[#This Row],[DIst1]],"Cluster1",IF(MIN(Table389101112[[#This Row],[DIst1]:[DIst6]])=Table389101112[[#This Row],[DIst2]],"Cluster2",IF(MIN(Table389101112[[#This Row],[DIst1]:[DIst6]])=Table389101112[[#This Row],[DIst3]],"Cluster3",IF(MIN(Table389101112[[#This Row],[DIst1]:[DIst6]])=Table389101112[[#This Row],[DIst4]],"Cluster4",IF(MIN(Table389101112[[#This Row],[DIst1]:[DIst6]])=Table389101112[[#This Row],[DIst5]],"Cluster5","Cluster6")))))</f>
        <v>Cluster3</v>
      </c>
    </row>
    <row r="55" spans="7:18" x14ac:dyDescent="0.3">
      <c r="G55">
        <v>54</v>
      </c>
      <c r="H55">
        <v>-0.67025517599999995</v>
      </c>
      <c r="I55">
        <v>0.38045129500000002</v>
      </c>
      <c r="K55">
        <f>SQRT((Table389101112[[#This Row],[Annual Income (k$)]]-$B$3)^2+(Table389101112[[#This Row],[Spending Score (1-100)]]-$C$3)^2)</f>
        <v>2.091513999213598</v>
      </c>
      <c r="L55">
        <f>SQRT((Table389101112[[#This Row],[Annual Income (k$)]]-$B$4)^2+(Table389101112[[#This Row],[Spending Score (1-100)]]-$C$4)^2)</f>
        <v>0.98141399269641127</v>
      </c>
      <c r="M55">
        <f>SQRT((Table389101112[[#This Row],[Annual Income (k$)]]-$B$5)^2+(Table389101112[[#This Row],[Spending Score (1-100)]]-$C$5)^2)</f>
        <v>0.6242015147771347</v>
      </c>
      <c r="N55">
        <f>SQRT((Table389101112[[#This Row],[Annual Income (k$)]]-$B$6)^2+(Table389101112[[#This Row],[Spending Score (1-100)]]-$C$6)^2)</f>
        <v>1.1337777592531093</v>
      </c>
      <c r="O55">
        <f>SQRT((Table389101112[[#This Row],[Annual Income (k$)]]-$B$7)^2+(Table389101112[[#This Row],[Spending Score (1-100)]]-$C$7)^2)</f>
        <v>2.336746629165535</v>
      </c>
      <c r="P55">
        <f>SQRT((Table389101112[[#This Row],[Annual Income (k$)]]-$B$8)^2+(Table389101112[[#This Row],[Spending Score (1-100)]]-$C$8)^2)</f>
        <v>1.7284558268961914</v>
      </c>
      <c r="Q55">
        <f>MIN(Table389101112[[#This Row],[DIst1]:[DIst6]])</f>
        <v>0.6242015147771347</v>
      </c>
      <c r="R55" t="str">
        <f>IF(MIN(Table389101112[[#This Row],[DIst1]:[DIst6]])=Table389101112[[#This Row],[DIst1]],"Cluster1",IF(MIN(Table389101112[[#This Row],[DIst1]:[DIst6]])=Table389101112[[#This Row],[DIst2]],"Cluster2",IF(MIN(Table389101112[[#This Row],[DIst1]:[DIst6]])=Table389101112[[#This Row],[DIst3]],"Cluster3",IF(MIN(Table389101112[[#This Row],[DIst1]:[DIst6]])=Table389101112[[#This Row],[DIst4]],"Cluster4",IF(MIN(Table389101112[[#This Row],[DIst1]:[DIst6]])=Table389101112[[#This Row],[DIst5]],"Cluster5","Cluster6")))))</f>
        <v>Cluster3</v>
      </c>
    </row>
    <row r="56" spans="7:18" x14ac:dyDescent="0.3">
      <c r="G56">
        <v>55</v>
      </c>
      <c r="H56">
        <v>-0.67025517599999995</v>
      </c>
      <c r="I56">
        <v>-0.20187211599999999</v>
      </c>
      <c r="K56">
        <f>SQRT((Table389101112[[#This Row],[Annual Income (k$)]]-$B$3)^2+(Table389101112[[#This Row],[Spending Score (1-100)]]-$C$3)^2)</f>
        <v>1.5605002150302891</v>
      </c>
      <c r="L56">
        <f>SQRT((Table389101112[[#This Row],[Annual Income (k$)]]-$B$4)^2+(Table389101112[[#This Row],[Spending Score (1-100)]]-$C$4)^2)</f>
        <v>1.450930760557551</v>
      </c>
      <c r="M56">
        <f>SQRT((Table389101112[[#This Row],[Annual Income (k$)]]-$B$5)^2+(Table389101112[[#This Row],[Spending Score (1-100)]]-$C$5)^2)</f>
        <v>0.52824452164336877</v>
      </c>
      <c r="N56">
        <f>SQRT((Table389101112[[#This Row],[Annual Income (k$)]]-$B$6)^2+(Table389101112[[#This Row],[Spending Score (1-100)]]-$C$6)^2)</f>
        <v>0.65849439335150184</v>
      </c>
      <c r="O56">
        <f>SQRT((Table389101112[[#This Row],[Annual Income (k$)]]-$B$7)^2+(Table389101112[[#This Row],[Spending Score (1-100)]]-$C$7)^2)</f>
        <v>1.9551973920543289</v>
      </c>
      <c r="P56">
        <f>SQRT((Table389101112[[#This Row],[Annual Income (k$)]]-$B$8)^2+(Table389101112[[#This Row],[Spending Score (1-100)]]-$C$8)^2)</f>
        <v>2.0850532674264288</v>
      </c>
      <c r="Q56">
        <f>MIN(Table389101112[[#This Row],[DIst1]:[DIst6]])</f>
        <v>0.52824452164336877</v>
      </c>
      <c r="R56" t="str">
        <f>IF(MIN(Table389101112[[#This Row],[DIst1]:[DIst6]])=Table389101112[[#This Row],[DIst1]],"Cluster1",IF(MIN(Table389101112[[#This Row],[DIst1]:[DIst6]])=Table389101112[[#This Row],[DIst2]],"Cluster2",IF(MIN(Table389101112[[#This Row],[DIst1]:[DIst6]])=Table389101112[[#This Row],[DIst3]],"Cluster3",IF(MIN(Table389101112[[#This Row],[DIst1]:[DIst6]])=Table389101112[[#This Row],[DIst4]],"Cluster4",IF(MIN(Table389101112[[#This Row],[DIst1]:[DIst6]])=Table389101112[[#This Row],[DIst5]],"Cluster5","Cluster6")))))</f>
        <v>Cluster3</v>
      </c>
    </row>
    <row r="57" spans="7:18" x14ac:dyDescent="0.3">
      <c r="G57">
        <v>56</v>
      </c>
      <c r="H57">
        <v>-0.67025517599999995</v>
      </c>
      <c r="I57">
        <v>-0.35715835899999998</v>
      </c>
      <c r="K57">
        <f>SQRT((Table389101112[[#This Row],[Annual Income (k$)]]-$B$3)^2+(Table389101112[[#This Row],[Spending Score (1-100)]]-$C$3)^2)</f>
        <v>1.4256798084113833</v>
      </c>
      <c r="L57">
        <f>SQRT((Table389101112[[#This Row],[Annual Income (k$)]]-$B$4)^2+(Table389101112[[#This Row],[Spending Score (1-100)]]-$C$4)^2)</f>
        <v>1.5887986477835574</v>
      </c>
      <c r="M57">
        <f>SQRT((Table389101112[[#This Row],[Annual Income (k$)]]-$B$5)^2+(Table389101112[[#This Row],[Spending Score (1-100)]]-$C$5)^2)</f>
        <v>0.60340161161209294</v>
      </c>
      <c r="N57">
        <f>SQRT((Table389101112[[#This Row],[Annual Income (k$)]]-$B$6)^2+(Table389101112[[#This Row],[Spending Score (1-100)]]-$C$6)^2)</f>
        <v>0.56656767198125613</v>
      </c>
      <c r="O57">
        <f>SQRT((Table389101112[[#This Row],[Annual Income (k$)]]-$B$7)^2+(Table389101112[[#This Row],[Spending Score (1-100)]]-$C$7)^2)</f>
        <v>1.871001696722902</v>
      </c>
      <c r="P57">
        <f>SQRT((Table389101112[[#This Row],[Annual Income (k$)]]-$B$8)^2+(Table389101112[[#This Row],[Spending Score (1-100)]]-$C$8)^2)</f>
        <v>2.1965027768685603</v>
      </c>
      <c r="Q57">
        <f>MIN(Table389101112[[#This Row],[DIst1]:[DIst6]])</f>
        <v>0.56656767198125613</v>
      </c>
      <c r="R57" t="str">
        <f>IF(MIN(Table389101112[[#This Row],[DIst1]:[DIst6]])=Table389101112[[#This Row],[DIst1]],"Cluster1",IF(MIN(Table389101112[[#This Row],[DIst1]:[DIst6]])=Table389101112[[#This Row],[DIst2]],"Cluster2",IF(MIN(Table389101112[[#This Row],[DIst1]:[DIst6]])=Table389101112[[#This Row],[DIst3]],"Cluster3",IF(MIN(Table389101112[[#This Row],[DIst1]:[DIst6]])=Table389101112[[#This Row],[DIst4]],"Cluster4",IF(MIN(Table389101112[[#This Row],[DIst1]:[DIst6]])=Table389101112[[#This Row],[DIst5]],"Cluster5","Cluster6")))))</f>
        <v>Cluster4</v>
      </c>
    </row>
    <row r="58" spans="7:18" x14ac:dyDescent="0.3">
      <c r="G58">
        <v>57</v>
      </c>
      <c r="H58">
        <v>-0.63208574699999998</v>
      </c>
      <c r="I58">
        <v>-7.7643119999999998E-3</v>
      </c>
      <c r="K58">
        <f>SQRT((Table389101112[[#This Row],[Annual Income (k$)]]-$B$3)^2+(Table389101112[[#This Row],[Spending Score (1-100)]]-$C$3)^2)</f>
        <v>1.7504761321273692</v>
      </c>
      <c r="L58">
        <f>SQRT((Table389101112[[#This Row],[Annual Income (k$)]]-$B$4)^2+(Table389101112[[#This Row],[Spending Score (1-100)]]-$C$4)^2)</f>
        <v>1.3053532758164577</v>
      </c>
      <c r="M58">
        <f>SQRT((Table389101112[[#This Row],[Annual Income (k$)]]-$B$5)^2+(Table389101112[[#This Row],[Spending Score (1-100)]]-$C$5)^2)</f>
        <v>0.45228823565926118</v>
      </c>
      <c r="N58">
        <f>SQRT((Table389101112[[#This Row],[Annual Income (k$)]]-$B$6)^2+(Table389101112[[#This Row],[Spending Score (1-100)]]-$C$6)^2)</f>
        <v>0.8252539107634993</v>
      </c>
      <c r="O58">
        <f>SQRT((Table389101112[[#This Row],[Annual Income (k$)]]-$B$7)^2+(Table389101112[[#This Row],[Spending Score (1-100)]]-$C$7)^2)</f>
        <v>2.0425837239814602</v>
      </c>
      <c r="P58">
        <f>SQRT((Table389101112[[#This Row],[Annual Income (k$)]]-$B$8)^2+(Table389101112[[#This Row],[Spending Score (1-100)]]-$C$8)^2)</f>
        <v>1.9252342464315744</v>
      </c>
      <c r="Q58">
        <f>MIN(Table389101112[[#This Row],[DIst1]:[DIst6]])</f>
        <v>0.45228823565926118</v>
      </c>
      <c r="R58" t="str">
        <f>IF(MIN(Table389101112[[#This Row],[DIst1]:[DIst6]])=Table389101112[[#This Row],[DIst1]],"Cluster1",IF(MIN(Table389101112[[#This Row],[DIst1]:[DIst6]])=Table389101112[[#This Row],[DIst2]],"Cluster2",IF(MIN(Table389101112[[#This Row],[DIst1]:[DIst6]])=Table389101112[[#This Row],[DIst3]],"Cluster3",IF(MIN(Table389101112[[#This Row],[DIst1]:[DIst6]])=Table389101112[[#This Row],[DIst4]],"Cluster4",IF(MIN(Table389101112[[#This Row],[DIst1]:[DIst6]])=Table389101112[[#This Row],[DIst5]],"Cluster5","Cluster6")))))</f>
        <v>Cluster3</v>
      </c>
    </row>
    <row r="59" spans="7:18" x14ac:dyDescent="0.3">
      <c r="G59">
        <v>58</v>
      </c>
      <c r="H59">
        <v>-0.63208574699999998</v>
      </c>
      <c r="I59">
        <v>-0.16305055500000001</v>
      </c>
      <c r="K59">
        <f>SQRT((Table389101112[[#This Row],[Annual Income (k$)]]-$B$3)^2+(Table389101112[[#This Row],[Spending Score (1-100)]]-$C$3)^2)</f>
        <v>1.612849695696922</v>
      </c>
      <c r="L59">
        <f>SQRT((Table389101112[[#This Row],[Annual Income (k$)]]-$B$4)^2+(Table389101112[[#This Row],[Spending Score (1-100)]]-$C$4)^2)</f>
        <v>1.4362255055217561</v>
      </c>
      <c r="M59">
        <f>SQRT((Table389101112[[#This Row],[Annual Income (k$)]]-$B$5)^2+(Table389101112[[#This Row],[Spending Score (1-100)]]-$C$5)^2)</f>
        <v>0.47888551358892262</v>
      </c>
      <c r="N59">
        <f>SQRT((Table389101112[[#This Row],[Annual Income (k$)]]-$B$6)^2+(Table389101112[[#This Row],[Spending Score (1-100)]]-$C$6)^2)</f>
        <v>0.71284187226135021</v>
      </c>
      <c r="O59">
        <f>SQRT((Table389101112[[#This Row],[Annual Income (k$)]]-$B$7)^2+(Table389101112[[#This Row],[Spending Score (1-100)]]-$C$7)^2)</f>
        <v>1.9467188378082794</v>
      </c>
      <c r="P59">
        <f>SQRT((Table389101112[[#This Row],[Annual Income (k$)]]-$B$8)^2+(Table389101112[[#This Row],[Spending Score (1-100)]]-$C$8)^2)</f>
        <v>2.0306205162901172</v>
      </c>
      <c r="Q59">
        <f>MIN(Table389101112[[#This Row],[DIst1]:[DIst6]])</f>
        <v>0.47888551358892262</v>
      </c>
      <c r="R59" t="str">
        <f>IF(MIN(Table389101112[[#This Row],[DIst1]:[DIst6]])=Table389101112[[#This Row],[DIst1]],"Cluster1",IF(MIN(Table389101112[[#This Row],[DIst1]:[DIst6]])=Table389101112[[#This Row],[DIst2]],"Cluster2",IF(MIN(Table389101112[[#This Row],[DIst1]:[DIst6]])=Table389101112[[#This Row],[DIst3]],"Cluster3",IF(MIN(Table389101112[[#This Row],[DIst1]:[DIst6]])=Table389101112[[#This Row],[DIst4]],"Cluster4",IF(MIN(Table389101112[[#This Row],[DIst1]:[DIst6]])=Table389101112[[#This Row],[DIst5]],"Cluster5","Cluster6")))))</f>
        <v>Cluster3</v>
      </c>
    </row>
    <row r="60" spans="7:18" x14ac:dyDescent="0.3">
      <c r="G60">
        <v>59</v>
      </c>
      <c r="H60">
        <v>-0.55574688900000002</v>
      </c>
      <c r="I60">
        <v>3.1057248999999999E-2</v>
      </c>
      <c r="K60">
        <f>SQRT((Table389101112[[#This Row],[Annual Income (k$)]]-$B$3)^2+(Table389101112[[#This Row],[Spending Score (1-100)]]-$C$3)^2)</f>
        <v>1.8199012683837705</v>
      </c>
      <c r="L60">
        <f>SQRT((Table389101112[[#This Row],[Annual Income (k$)]]-$B$4)^2+(Table389101112[[#This Row],[Spending Score (1-100)]]-$C$4)^2)</f>
        <v>1.3191215654931259</v>
      </c>
      <c r="M60">
        <f>SQRT((Table389101112[[#This Row],[Annual Income (k$)]]-$B$5)^2+(Table389101112[[#This Row],[Spending Score (1-100)]]-$C$5)^2)</f>
        <v>0.37773347295152632</v>
      </c>
      <c r="N60">
        <f>SQRT((Table389101112[[#This Row],[Annual Income (k$)]]-$B$6)^2+(Table389101112[[#This Row],[Spending Score (1-100)]]-$C$6)^2)</f>
        <v>0.90455755462323006</v>
      </c>
      <c r="O60">
        <f>SQRT((Table389101112[[#This Row],[Annual Income (k$)]]-$B$7)^2+(Table389101112[[#This Row],[Spending Score (1-100)]]-$C$7)^2)</f>
        <v>2.0104036109060619</v>
      </c>
      <c r="P60">
        <f>SQRT((Table389101112[[#This Row],[Annual Income (k$)]]-$B$8)^2+(Table389101112[[#This Row],[Spending Score (1-100)]]-$C$8)^2)</f>
        <v>1.8422929573652773</v>
      </c>
      <c r="Q60">
        <f>MIN(Table389101112[[#This Row],[DIst1]:[DIst6]])</f>
        <v>0.37773347295152632</v>
      </c>
      <c r="R60" t="str">
        <f>IF(MIN(Table389101112[[#This Row],[DIst1]:[DIst6]])=Table389101112[[#This Row],[DIst1]],"Cluster1",IF(MIN(Table389101112[[#This Row],[DIst1]:[DIst6]])=Table389101112[[#This Row],[DIst2]],"Cluster2",IF(MIN(Table389101112[[#This Row],[DIst1]:[DIst6]])=Table389101112[[#This Row],[DIst3]],"Cluster3",IF(MIN(Table389101112[[#This Row],[DIst1]:[DIst6]])=Table389101112[[#This Row],[DIst4]],"Cluster4",IF(MIN(Table389101112[[#This Row],[DIst1]:[DIst6]])=Table389101112[[#This Row],[DIst5]],"Cluster5","Cluster6")))))</f>
        <v>Cluster3</v>
      </c>
    </row>
    <row r="61" spans="7:18" x14ac:dyDescent="0.3">
      <c r="G61">
        <v>60</v>
      </c>
      <c r="H61">
        <v>-0.55574688900000002</v>
      </c>
      <c r="I61">
        <v>-0.16305055500000001</v>
      </c>
      <c r="K61">
        <f>SQRT((Table389101112[[#This Row],[Annual Income (k$)]]-$B$3)^2+(Table389101112[[#This Row],[Spending Score (1-100)]]-$C$3)^2)</f>
        <v>1.6510305486782066</v>
      </c>
      <c r="L61">
        <f>SQRT((Table389101112[[#This Row],[Annual Income (k$)]]-$B$4)^2+(Table389101112[[#This Row],[Spending Score (1-100)]]-$C$4)^2)</f>
        <v>1.476835060934766</v>
      </c>
      <c r="M61">
        <f>SQRT((Table389101112[[#This Row],[Annual Income (k$)]]-$B$5)^2+(Table389101112[[#This Row],[Spending Score (1-100)]]-$C$5)^2)</f>
        <v>0.40756026233709364</v>
      </c>
      <c r="N61">
        <f>SQRT((Table389101112[[#This Row],[Annual Income (k$)]]-$B$6)^2+(Table389101112[[#This Row],[Spending Score (1-100)]]-$C$6)^2)</f>
        <v>0.77107924263159211</v>
      </c>
      <c r="O61">
        <f>SQRT((Table389101112[[#This Row],[Annual Income (k$)]]-$B$7)^2+(Table389101112[[#This Row],[Spending Score (1-100)]]-$C$7)^2)</f>
        <v>1.8857742614585229</v>
      </c>
      <c r="P61">
        <f>SQRT((Table389101112[[#This Row],[Annual Income (k$)]]-$B$8)^2+(Table389101112[[#This Row],[Spending Score (1-100)]]-$C$8)^2)</f>
        <v>1.9767710402085119</v>
      </c>
      <c r="Q61">
        <f>MIN(Table389101112[[#This Row],[DIst1]:[DIst6]])</f>
        <v>0.40756026233709364</v>
      </c>
      <c r="R61" t="str">
        <f>IF(MIN(Table389101112[[#This Row],[DIst1]:[DIst6]])=Table389101112[[#This Row],[DIst1]],"Cluster1",IF(MIN(Table389101112[[#This Row],[DIst1]:[DIst6]])=Table389101112[[#This Row],[DIst2]],"Cluster2",IF(MIN(Table389101112[[#This Row],[DIst1]:[DIst6]])=Table389101112[[#This Row],[DIst3]],"Cluster3",IF(MIN(Table389101112[[#This Row],[DIst1]:[DIst6]])=Table389101112[[#This Row],[DIst4]],"Cluster4",IF(MIN(Table389101112[[#This Row],[DIst1]:[DIst6]])=Table389101112[[#This Row],[DIst5]],"Cluster5","Cluster6")))))</f>
        <v>Cluster3</v>
      </c>
    </row>
    <row r="62" spans="7:18" x14ac:dyDescent="0.3">
      <c r="G62">
        <v>61</v>
      </c>
      <c r="H62">
        <v>-0.55574688900000002</v>
      </c>
      <c r="I62">
        <v>0.225165052</v>
      </c>
      <c r="K62">
        <f>SQRT((Table389101112[[#This Row],[Annual Income (k$)]]-$B$3)^2+(Table389101112[[#This Row],[Spending Score (1-100)]]-$C$3)^2)</f>
        <v>1.9933727840538202</v>
      </c>
      <c r="L62">
        <f>SQRT((Table389101112[[#This Row],[Annual Income (k$)]]-$B$4)^2+(Table389101112[[#This Row],[Spending Score (1-100)]]-$C$4)^2)</f>
        <v>1.1723810356401565</v>
      </c>
      <c r="M62">
        <f>SQRT((Table389101112[[#This Row],[Annual Income (k$)]]-$B$5)^2+(Table389101112[[#This Row],[Spending Score (1-100)]]-$C$5)^2)</f>
        <v>0.44115242765456114</v>
      </c>
      <c r="N62">
        <f>SQRT((Table389101112[[#This Row],[Annual Income (k$)]]-$B$6)^2+(Table389101112[[#This Row],[Spending Score (1-100)]]-$C$6)^2)</f>
        <v>1.0569963189375049</v>
      </c>
      <c r="O62">
        <f>SQRT((Table389101112[[#This Row],[Annual Income (k$)]]-$B$7)^2+(Table389101112[[#This Row],[Spending Score (1-100)]]-$C$7)^2)</f>
        <v>2.1453802619517872</v>
      </c>
      <c r="P62">
        <f>SQRT((Table389101112[[#This Row],[Annual Income (k$)]]-$B$8)^2+(Table389101112[[#This Row],[Spending Score (1-100)]]-$C$8)^2)</f>
        <v>1.7192494342937239</v>
      </c>
      <c r="Q62">
        <f>MIN(Table389101112[[#This Row],[DIst1]:[DIst6]])</f>
        <v>0.44115242765456114</v>
      </c>
      <c r="R62" t="str">
        <f>IF(MIN(Table389101112[[#This Row],[DIst1]:[DIst6]])=Table389101112[[#This Row],[DIst1]],"Cluster1",IF(MIN(Table389101112[[#This Row],[DIst1]:[DIst6]])=Table389101112[[#This Row],[DIst2]],"Cluster2",IF(MIN(Table389101112[[#This Row],[DIst1]:[DIst6]])=Table389101112[[#This Row],[DIst3]],"Cluster3",IF(MIN(Table389101112[[#This Row],[DIst1]:[DIst6]])=Table389101112[[#This Row],[DIst4]],"Cluster4",IF(MIN(Table389101112[[#This Row],[DIst1]:[DIst6]])=Table389101112[[#This Row],[DIst5]],"Cluster5","Cluster6")))))</f>
        <v>Cluster3</v>
      </c>
    </row>
    <row r="63" spans="7:18" x14ac:dyDescent="0.3">
      <c r="G63">
        <v>62</v>
      </c>
      <c r="H63">
        <v>-0.55574688900000002</v>
      </c>
      <c r="I63">
        <v>0.186343491</v>
      </c>
      <c r="K63">
        <f>SQRT((Table389101112[[#This Row],[Annual Income (k$)]]-$B$3)^2+(Table389101112[[#This Row],[Spending Score (1-100)]]-$C$3)^2)</f>
        <v>1.9583686360383588</v>
      </c>
      <c r="L63">
        <f>SQRT((Table389101112[[#This Row],[Annual Income (k$)]]-$B$4)^2+(Table389101112[[#This Row],[Spending Score (1-100)]]-$C$4)^2)</f>
        <v>1.2006538724919422</v>
      </c>
      <c r="M63">
        <f>SQRT((Table389101112[[#This Row],[Annual Income (k$)]]-$B$5)^2+(Table389101112[[#This Row],[Spending Score (1-100)]]-$C$5)^2)</f>
        <v>0.42213793058043492</v>
      </c>
      <c r="N63">
        <f>SQRT((Table389101112[[#This Row],[Annual Income (k$)]]-$B$6)^2+(Table389101112[[#This Row],[Spending Score (1-100)]]-$C$6)^2)</f>
        <v>1.0253825596286925</v>
      </c>
      <c r="O63">
        <f>SQRT((Table389101112[[#This Row],[Annual Income (k$)]]-$B$7)^2+(Table389101112[[#This Row],[Spending Score (1-100)]]-$C$7)^2)</f>
        <v>2.1176499368343427</v>
      </c>
      <c r="P63">
        <f>SQRT((Table389101112[[#This Row],[Annual Income (k$)]]-$B$8)^2+(Table389101112[[#This Row],[Spending Score (1-100)]]-$C$8)^2)</f>
        <v>1.7428238891505254</v>
      </c>
      <c r="Q63">
        <f>MIN(Table389101112[[#This Row],[DIst1]:[DIst6]])</f>
        <v>0.42213793058043492</v>
      </c>
      <c r="R63" t="str">
        <f>IF(MIN(Table389101112[[#This Row],[DIst1]:[DIst6]])=Table389101112[[#This Row],[DIst1]],"Cluster1",IF(MIN(Table389101112[[#This Row],[DIst1]:[DIst6]])=Table389101112[[#This Row],[DIst2]],"Cluster2",IF(MIN(Table389101112[[#This Row],[DIst1]:[DIst6]])=Table389101112[[#This Row],[DIst3]],"Cluster3",IF(MIN(Table389101112[[#This Row],[DIst1]:[DIst6]])=Table389101112[[#This Row],[DIst4]],"Cluster4",IF(MIN(Table389101112[[#This Row],[DIst1]:[DIst6]])=Table389101112[[#This Row],[DIst5]],"Cluster5","Cluster6")))))</f>
        <v>Cluster3</v>
      </c>
    </row>
    <row r="64" spans="7:18" x14ac:dyDescent="0.3">
      <c r="G64">
        <v>63</v>
      </c>
      <c r="H64">
        <v>-0.51757746000000004</v>
      </c>
      <c r="I64">
        <v>6.9878809E-2</v>
      </c>
      <c r="J64">
        <v>5</v>
      </c>
      <c r="K64">
        <f>SQRT((Table389101112[[#This Row],[Annual Income (k$)]]-$B$3)^2+(Table389101112[[#This Row],[Spending Score (1-100)]]-$C$3)^2)</f>
        <v>1.8721620224058386</v>
      </c>
      <c r="L64">
        <f>SQRT((Table389101112[[#This Row],[Annual Income (k$)]]-$B$4)^2+(Table389101112[[#This Row],[Spending Score (1-100)]]-$C$4)^2)</f>
        <v>1.3131839674216699</v>
      </c>
      <c r="M64">
        <f>SQRT((Table389101112[[#This Row],[Annual Income (k$)]]-$B$5)^2+(Table389101112[[#This Row],[Spending Score (1-100)]]-$C$5)^2)</f>
        <v>0.34611910071712021</v>
      </c>
      <c r="N64">
        <f>SQRT((Table389101112[[#This Row],[Annual Income (k$)]]-$B$6)^2+(Table389101112[[#This Row],[Spending Score (1-100)]]-$C$6)^2)</f>
        <v>0.95894725190745134</v>
      </c>
      <c r="O64">
        <f>SQRT((Table389101112[[#This Row],[Annual Income (k$)]]-$B$7)^2+(Table389101112[[#This Row],[Spending Score (1-100)]]-$C$7)^2)</f>
        <v>2.0088471476241181</v>
      </c>
      <c r="P64">
        <f>SQRT((Table389101112[[#This Row],[Annual Income (k$)]]-$B$8)^2+(Table389101112[[#This Row],[Spending Score (1-100)]]-$C$8)^2)</f>
        <v>1.7879716695937071</v>
      </c>
      <c r="Q64">
        <f>MIN(Table389101112[[#This Row],[DIst1]:[DIst6]])</f>
        <v>0.34611910071712021</v>
      </c>
      <c r="R64" t="str">
        <f>IF(MIN(Table389101112[[#This Row],[DIst1]:[DIst6]])=Table389101112[[#This Row],[DIst1]],"Cluster1",IF(MIN(Table389101112[[#This Row],[DIst1]:[DIst6]])=Table389101112[[#This Row],[DIst2]],"Cluster2",IF(MIN(Table389101112[[#This Row],[DIst1]:[DIst6]])=Table389101112[[#This Row],[DIst3]],"Cluster3",IF(MIN(Table389101112[[#This Row],[DIst1]:[DIst6]])=Table389101112[[#This Row],[DIst4]],"Cluster4",IF(MIN(Table389101112[[#This Row],[DIst1]:[DIst6]])=Table389101112[[#This Row],[DIst5]],"Cluster5","Cluster6")))))</f>
        <v>Cluster3</v>
      </c>
    </row>
    <row r="65" spans="7:18" x14ac:dyDescent="0.3">
      <c r="G65">
        <v>64</v>
      </c>
      <c r="H65">
        <v>-0.51757746000000004</v>
      </c>
      <c r="I65">
        <v>0.34162973400000002</v>
      </c>
      <c r="K65">
        <f>SQRT((Table389101112[[#This Row],[Annual Income (k$)]]-$B$3)^2+(Table389101112[[#This Row],[Spending Score (1-100)]]-$C$3)^2)</f>
        <v>2.1150134803652105</v>
      </c>
      <c r="L65">
        <f>SQRT((Table389101112[[#This Row],[Annual Income (k$)]]-$B$4)^2+(Table389101112[[#This Row],[Spending Score (1-100)]]-$C$4)^2)</f>
        <v>1.1201808488549034</v>
      </c>
      <c r="M65">
        <f>SQRT((Table389101112[[#This Row],[Annual Income (k$)]]-$B$5)^2+(Table389101112[[#This Row],[Spending Score (1-100)]]-$C$5)^2)</f>
        <v>0.48446223276022971</v>
      </c>
      <c r="N65">
        <f>SQRT((Table389101112[[#This Row],[Annual Income (k$)]]-$B$6)^2+(Table389101112[[#This Row],[Spending Score (1-100)]]-$C$6)^2)</f>
        <v>1.1749053583785247</v>
      </c>
      <c r="O65">
        <f>SQRT((Table389101112[[#This Row],[Annual Income (k$)]]-$B$7)^2+(Table389101112[[#This Row],[Spending Score (1-100)]]-$C$7)^2)</f>
        <v>2.2052150349143127</v>
      </c>
      <c r="P65">
        <f>SQRT((Table389101112[[#This Row],[Annual Income (k$)]]-$B$8)^2+(Table389101112[[#This Row],[Spending Score (1-100)]]-$C$8)^2)</f>
        <v>1.6203478813369367</v>
      </c>
      <c r="Q65">
        <f>MIN(Table389101112[[#This Row],[DIst1]:[DIst6]])</f>
        <v>0.48446223276022971</v>
      </c>
      <c r="R65" t="str">
        <f>IF(MIN(Table389101112[[#This Row],[DIst1]:[DIst6]])=Table389101112[[#This Row],[DIst1]],"Cluster1",IF(MIN(Table389101112[[#This Row],[DIst1]:[DIst6]])=Table389101112[[#This Row],[DIst2]],"Cluster2",IF(MIN(Table389101112[[#This Row],[DIst1]:[DIst6]])=Table389101112[[#This Row],[DIst3]],"Cluster3",IF(MIN(Table389101112[[#This Row],[DIst1]:[DIst6]])=Table389101112[[#This Row],[DIst4]],"Cluster4",IF(MIN(Table389101112[[#This Row],[DIst1]:[DIst6]])=Table389101112[[#This Row],[DIst5]],"Cluster5","Cluster6")))))</f>
        <v>Cluster3</v>
      </c>
    </row>
    <row r="66" spans="7:18" x14ac:dyDescent="0.3">
      <c r="G66">
        <v>65</v>
      </c>
      <c r="H66">
        <v>-0.47940802999999999</v>
      </c>
      <c r="I66">
        <v>3.1057248999999999E-2</v>
      </c>
      <c r="K66">
        <f>SQRT((Table389101112[[#This Row],[Annual Income (k$)]]-$B$3)^2+(Table389101112[[#This Row],[Spending Score (1-100)]]-$C$3)^2)</f>
        <v>1.856963543736601</v>
      </c>
      <c r="L66">
        <f>SQRT((Table389101112[[#This Row],[Annual Income (k$)]]-$B$4)^2+(Table389101112[[#This Row],[Spending Score (1-100)]]-$C$4)^2)</f>
        <v>1.3674922461586958</v>
      </c>
      <c r="M66">
        <f>SQRT((Table389101112[[#This Row],[Annual Income (k$)]]-$B$5)^2+(Table389101112[[#This Row],[Spending Score (1-100)]]-$C$5)^2)</f>
        <v>0.30184739651229864</v>
      </c>
      <c r="N66">
        <f>SQRT((Table389101112[[#This Row],[Annual Income (k$)]]-$B$6)^2+(Table389101112[[#This Row],[Spending Score (1-100)]]-$C$6)^2)</f>
        <v>0.95723522555156682</v>
      </c>
      <c r="O66">
        <f>SQRT((Table389101112[[#This Row],[Annual Income (k$)]]-$B$7)^2+(Table389101112[[#This Row],[Spending Score (1-100)]]-$C$7)^2)</f>
        <v>1.9544329740609709</v>
      </c>
      <c r="P66">
        <f>SQRT((Table389101112[[#This Row],[Annual Income (k$)]]-$B$8)^2+(Table389101112[[#This Row],[Spending Score (1-100)]]-$C$8)^2)</f>
        <v>1.7860298555371599</v>
      </c>
      <c r="Q66">
        <f>MIN(Table389101112[[#This Row],[DIst1]:[DIst6]])</f>
        <v>0.30184739651229864</v>
      </c>
      <c r="R66" t="str">
        <f>IF(MIN(Table389101112[[#This Row],[DIst1]:[DIst6]])=Table389101112[[#This Row],[DIst1]],"Cluster1",IF(MIN(Table389101112[[#This Row],[DIst1]:[DIst6]])=Table389101112[[#This Row],[DIst2]],"Cluster2",IF(MIN(Table389101112[[#This Row],[DIst1]:[DIst6]])=Table389101112[[#This Row],[DIst3]],"Cluster3",IF(MIN(Table389101112[[#This Row],[DIst1]:[DIst6]])=Table389101112[[#This Row],[DIst4]],"Cluster4",IF(MIN(Table389101112[[#This Row],[DIst1]:[DIst6]])=Table389101112[[#This Row],[DIst5]],"Cluster5","Cluster6")))))</f>
        <v>Cluster3</v>
      </c>
    </row>
    <row r="67" spans="7:18" x14ac:dyDescent="0.3">
      <c r="G67">
        <v>66</v>
      </c>
      <c r="H67">
        <v>-0.47940802999999999</v>
      </c>
      <c r="I67">
        <v>0.34162973400000002</v>
      </c>
      <c r="K67">
        <f>SQRT((Table389101112[[#This Row],[Annual Income (k$)]]-$B$3)^2+(Table389101112[[#This Row],[Spending Score (1-100)]]-$C$3)^2)</f>
        <v>2.1314022183573047</v>
      </c>
      <c r="L67">
        <f>SQRT((Table389101112[[#This Row],[Annual Income (k$)]]-$B$4)^2+(Table389101112[[#This Row],[Spending Score (1-100)]]-$C$4)^2)</f>
        <v>1.1494514821071695</v>
      </c>
      <c r="M67">
        <f>SQRT((Table389101112[[#This Row],[Annual Income (k$)]]-$B$5)^2+(Table389101112[[#This Row],[Spending Score (1-100)]]-$C$5)^2)</f>
        <v>0.45866676038080528</v>
      </c>
      <c r="N67">
        <f>SQRT((Table389101112[[#This Row],[Annual Income (k$)]]-$B$6)^2+(Table389101112[[#This Row],[Spending Score (1-100)]]-$C$6)^2)</f>
        <v>1.1962010536873353</v>
      </c>
      <c r="O67">
        <f>SQRT((Table389101112[[#This Row],[Annual Income (k$)]]-$B$7)^2+(Table389101112[[#This Row],[Spending Score (1-100)]]-$C$7)^2)</f>
        <v>2.1802460961513832</v>
      </c>
      <c r="P67">
        <f>SQRT((Table389101112[[#This Row],[Annual Income (k$)]]-$B$8)^2+(Table389101112[[#This Row],[Spending Score (1-100)]]-$C$8)^2)</f>
        <v>1.5889977383937899</v>
      </c>
      <c r="Q67">
        <f>MIN(Table389101112[[#This Row],[DIst1]:[DIst6]])</f>
        <v>0.45866676038080528</v>
      </c>
      <c r="R67" t="str">
        <f>IF(MIN(Table389101112[[#This Row],[DIst1]:[DIst6]])=Table389101112[[#This Row],[DIst1]],"Cluster1",IF(MIN(Table389101112[[#This Row],[DIst1]:[DIst6]])=Table389101112[[#This Row],[DIst2]],"Cluster2",IF(MIN(Table389101112[[#This Row],[DIst1]:[DIst6]])=Table389101112[[#This Row],[DIst3]],"Cluster3",IF(MIN(Table389101112[[#This Row],[DIst1]:[DIst6]])=Table389101112[[#This Row],[DIst4]],"Cluster4",IF(MIN(Table389101112[[#This Row],[DIst1]:[DIst6]])=Table389101112[[#This Row],[DIst5]],"Cluster5","Cluster6")))))</f>
        <v>Cluster3</v>
      </c>
    </row>
    <row r="68" spans="7:18" x14ac:dyDescent="0.3">
      <c r="G68">
        <v>67</v>
      </c>
      <c r="H68">
        <v>-0.47940802999999999</v>
      </c>
      <c r="I68">
        <v>-7.7643119999999998E-3</v>
      </c>
      <c r="K68">
        <f>SQRT((Table389101112[[#This Row],[Annual Income (k$)]]-$B$3)^2+(Table389101112[[#This Row],[Spending Score (1-100)]]-$C$3)^2)</f>
        <v>1.8234739913167228</v>
      </c>
      <c r="L68">
        <f>SQRT((Table389101112[[#This Row],[Annual Income (k$)]]-$B$4)^2+(Table389101112[[#This Row],[Spending Score (1-100)]]-$C$4)^2)</f>
        <v>1.3972110105259143</v>
      </c>
      <c r="M68">
        <f>SQRT((Table389101112[[#This Row],[Annual Income (k$)]]-$B$5)^2+(Table389101112[[#This Row],[Spending Score (1-100)]]-$C$5)^2)</f>
        <v>0.29961300809536484</v>
      </c>
      <c r="N68">
        <f>SQRT((Table389101112[[#This Row],[Annual Income (k$)]]-$B$6)^2+(Table389101112[[#This Row],[Spending Score (1-100)]]-$C$6)^2)</f>
        <v>0.93034326364492659</v>
      </c>
      <c r="O68">
        <f>SQRT((Table389101112[[#This Row],[Annual Income (k$)]]-$B$7)^2+(Table389101112[[#This Row],[Spending Score (1-100)]]-$C$7)^2)</f>
        <v>1.9278651852576387</v>
      </c>
      <c r="P68">
        <f>SQRT((Table389101112[[#This Row],[Annual Income (k$)]]-$B$8)^2+(Table389101112[[#This Row],[Spending Score (1-100)]]-$C$8)^2)</f>
        <v>1.8128955491075709</v>
      </c>
      <c r="Q68">
        <f>MIN(Table389101112[[#This Row],[DIst1]:[DIst6]])</f>
        <v>0.29961300809536484</v>
      </c>
      <c r="R68" t="str">
        <f>IF(MIN(Table389101112[[#This Row],[DIst1]:[DIst6]])=Table389101112[[#This Row],[DIst1]],"Cluster1",IF(MIN(Table389101112[[#This Row],[DIst1]:[DIst6]])=Table389101112[[#This Row],[DIst2]],"Cluster2",IF(MIN(Table389101112[[#This Row],[DIst1]:[DIst6]])=Table389101112[[#This Row],[DIst3]],"Cluster3",IF(MIN(Table389101112[[#This Row],[DIst1]:[DIst6]])=Table389101112[[#This Row],[DIst4]],"Cluster4",IF(MIN(Table389101112[[#This Row],[DIst1]:[DIst6]])=Table389101112[[#This Row],[DIst5]],"Cluster5","Cluster6")))))</f>
        <v>Cluster3</v>
      </c>
    </row>
    <row r="69" spans="7:18" x14ac:dyDescent="0.3">
      <c r="G69">
        <v>68</v>
      </c>
      <c r="H69">
        <v>-0.47940802999999999</v>
      </c>
      <c r="I69">
        <v>-8.5407434000000004E-2</v>
      </c>
      <c r="K69">
        <f>SQRT((Table389101112[[#This Row],[Annual Income (k$)]]-$B$3)^2+(Table389101112[[#This Row],[Spending Score (1-100)]]-$C$3)^2)</f>
        <v>1.7571532850274869</v>
      </c>
      <c r="L69">
        <f>SQRT((Table389101112[[#This Row],[Annual Income (k$)]]-$B$4)^2+(Table389101112[[#This Row],[Spending Score (1-100)]]-$C$4)^2)</f>
        <v>1.4579329267106533</v>
      </c>
      <c r="M69">
        <f>SQRT((Table389101112[[#This Row],[Annual Income (k$)]]-$B$5)^2+(Table389101112[[#This Row],[Spending Score (1-100)]]-$C$5)^2)</f>
        <v>0.31003684279164961</v>
      </c>
      <c r="N69">
        <f>SQRT((Table389101112[[#This Row],[Annual Income (k$)]]-$B$6)^2+(Table389101112[[#This Row],[Spending Score (1-100)]]-$C$6)^2)</f>
        <v>0.87923824538393625</v>
      </c>
      <c r="O69">
        <f>SQRT((Table389101112[[#This Row],[Annual Income (k$)]]-$B$7)^2+(Table389101112[[#This Row],[Spending Score (1-100)]]-$C$7)^2)</f>
        <v>1.8760113802913472</v>
      </c>
      <c r="P69">
        <f>SQRT((Table389101112[[#This Row],[Annual Income (k$)]]-$B$8)^2+(Table389101112[[#This Row],[Spending Score (1-100)]]-$C$8)^2)</f>
        <v>1.8678887032617357</v>
      </c>
      <c r="Q69">
        <f>MIN(Table389101112[[#This Row],[DIst1]:[DIst6]])</f>
        <v>0.31003684279164961</v>
      </c>
      <c r="R69" t="str">
        <f>IF(MIN(Table389101112[[#This Row],[DIst1]:[DIst6]])=Table389101112[[#This Row],[DIst1]],"Cluster1",IF(MIN(Table389101112[[#This Row],[DIst1]:[DIst6]])=Table389101112[[#This Row],[DIst2]],"Cluster2",IF(MIN(Table389101112[[#This Row],[DIst1]:[DIst6]])=Table389101112[[#This Row],[DIst3]],"Cluster3",IF(MIN(Table389101112[[#This Row],[DIst1]:[DIst6]])=Table389101112[[#This Row],[DIst4]],"Cluster4",IF(MIN(Table389101112[[#This Row],[DIst1]:[DIst6]])=Table389101112[[#This Row],[DIst5]],"Cluster5","Cluster6")))))</f>
        <v>Cluster3</v>
      </c>
    </row>
    <row r="70" spans="7:18" x14ac:dyDescent="0.3">
      <c r="G70">
        <v>69</v>
      </c>
      <c r="H70">
        <v>-0.47940802999999999</v>
      </c>
      <c r="I70">
        <v>0.34162973400000002</v>
      </c>
      <c r="J70">
        <v>6</v>
      </c>
      <c r="K70">
        <f>SQRT((Table389101112[[#This Row],[Annual Income (k$)]]-$B$3)^2+(Table389101112[[#This Row],[Spending Score (1-100)]]-$C$3)^2)</f>
        <v>2.1314022183573047</v>
      </c>
      <c r="L70">
        <f>SQRT((Table389101112[[#This Row],[Annual Income (k$)]]-$B$4)^2+(Table389101112[[#This Row],[Spending Score (1-100)]]-$C$4)^2)</f>
        <v>1.1494514821071695</v>
      </c>
      <c r="M70">
        <f>SQRT((Table389101112[[#This Row],[Annual Income (k$)]]-$B$5)^2+(Table389101112[[#This Row],[Spending Score (1-100)]]-$C$5)^2)</f>
        <v>0.45866676038080528</v>
      </c>
      <c r="N70">
        <f>SQRT((Table389101112[[#This Row],[Annual Income (k$)]]-$B$6)^2+(Table389101112[[#This Row],[Spending Score (1-100)]]-$C$6)^2)</f>
        <v>1.1962010536873353</v>
      </c>
      <c r="O70">
        <f>SQRT((Table389101112[[#This Row],[Annual Income (k$)]]-$B$7)^2+(Table389101112[[#This Row],[Spending Score (1-100)]]-$C$7)^2)</f>
        <v>2.1802460961513832</v>
      </c>
      <c r="P70">
        <f>SQRT((Table389101112[[#This Row],[Annual Income (k$)]]-$B$8)^2+(Table389101112[[#This Row],[Spending Score (1-100)]]-$C$8)^2)</f>
        <v>1.5889977383937899</v>
      </c>
      <c r="Q70">
        <f>MIN(Table389101112[[#This Row],[DIst1]:[DIst6]])</f>
        <v>0.45866676038080528</v>
      </c>
      <c r="R70" t="str">
        <f>IF(MIN(Table389101112[[#This Row],[DIst1]:[DIst6]])=Table389101112[[#This Row],[DIst1]],"Cluster1",IF(MIN(Table389101112[[#This Row],[DIst1]:[DIst6]])=Table389101112[[#This Row],[DIst2]],"Cluster2",IF(MIN(Table389101112[[#This Row],[DIst1]:[DIst6]])=Table389101112[[#This Row],[DIst3]],"Cluster3",IF(MIN(Table389101112[[#This Row],[DIst1]:[DIst6]])=Table389101112[[#This Row],[DIst4]],"Cluster4",IF(MIN(Table389101112[[#This Row],[DIst1]:[DIst6]])=Table389101112[[#This Row],[DIst5]],"Cluster5","Cluster6")))))</f>
        <v>Cluster3</v>
      </c>
    </row>
    <row r="71" spans="7:18" x14ac:dyDescent="0.3">
      <c r="G71">
        <v>70</v>
      </c>
      <c r="H71">
        <v>-0.47940802999999999</v>
      </c>
      <c r="I71">
        <v>-0.124228994</v>
      </c>
      <c r="K71">
        <f>SQRT((Table389101112[[#This Row],[Annual Income (k$)]]-$B$3)^2+(Table389101112[[#This Row],[Spending Score (1-100)]]-$C$3)^2)</f>
        <v>1.724347455073566</v>
      </c>
      <c r="L71">
        <f>SQRT((Table389101112[[#This Row],[Annual Income (k$)]]-$B$4)^2+(Table389101112[[#This Row],[Spending Score (1-100)]]-$C$4)^2)</f>
        <v>1.4888836968079311</v>
      </c>
      <c r="M71">
        <f>SQRT((Table389101112[[#This Row],[Annual Income (k$)]]-$B$5)^2+(Table389101112[[#This Row],[Spending Score (1-100)]]-$C$5)^2)</f>
        <v>0.32221363888054305</v>
      </c>
      <c r="N71">
        <f>SQRT((Table389101112[[#This Row],[Annual Income (k$)]]-$B$6)^2+(Table389101112[[#This Row],[Spending Score (1-100)]]-$C$6)^2)</f>
        <v>0.8551852933401074</v>
      </c>
      <c r="O71">
        <f>SQRT((Table389101112[[#This Row],[Annual Income (k$)]]-$B$7)^2+(Table389101112[[#This Row],[Spending Score (1-100)]]-$C$7)^2)</f>
        <v>1.8507612772560076</v>
      </c>
      <c r="P71">
        <f>SQRT((Table389101112[[#This Row],[Annual Income (k$)]]-$B$8)^2+(Table389101112[[#This Row],[Spending Score (1-100)]]-$C$8)^2)</f>
        <v>1.8959795657404399</v>
      </c>
      <c r="Q71">
        <f>MIN(Table389101112[[#This Row],[DIst1]:[DIst6]])</f>
        <v>0.32221363888054305</v>
      </c>
      <c r="R71" t="str">
        <f>IF(MIN(Table389101112[[#This Row],[DIst1]:[DIst6]])=Table389101112[[#This Row],[DIst1]],"Cluster1",IF(MIN(Table389101112[[#This Row],[DIst1]:[DIst6]])=Table389101112[[#This Row],[DIst2]],"Cluster2",IF(MIN(Table389101112[[#This Row],[DIst1]:[DIst6]])=Table389101112[[#This Row],[DIst3]],"Cluster3",IF(MIN(Table389101112[[#This Row],[DIst1]:[DIst6]])=Table389101112[[#This Row],[DIst4]],"Cluster4",IF(MIN(Table389101112[[#This Row],[DIst1]:[DIst6]])=Table389101112[[#This Row],[DIst5]],"Cluster5","Cluster6")))))</f>
        <v>Cluster3</v>
      </c>
    </row>
    <row r="72" spans="7:18" x14ac:dyDescent="0.3">
      <c r="G72">
        <v>71</v>
      </c>
      <c r="H72">
        <v>-0.44123860100000001</v>
      </c>
      <c r="I72">
        <v>0.186343491</v>
      </c>
      <c r="K72">
        <f>SQRT((Table389101112[[#This Row],[Annual Income (k$)]]-$B$3)^2+(Table389101112[[#This Row],[Spending Score (1-100)]]-$C$3)^2)</f>
        <v>2.0109669052094876</v>
      </c>
      <c r="L72">
        <f>SQRT((Table389101112[[#This Row],[Annual Income (k$)]]-$B$4)^2+(Table389101112[[#This Row],[Spending Score (1-100)]]-$C$4)^2)</f>
        <v>1.2809646539932875</v>
      </c>
      <c r="M72">
        <f>SQRT((Table389101112[[#This Row],[Annual Income (k$)]]-$B$5)^2+(Table389101112[[#This Row],[Spending Score (1-100)]]-$C$5)^2)</f>
        <v>0.32436871000619311</v>
      </c>
      <c r="N72">
        <f>SQRT((Table389101112[[#This Row],[Annual Income (k$)]]-$B$6)^2+(Table389101112[[#This Row],[Spending Score (1-100)]]-$C$6)^2)</f>
        <v>1.0967645463057476</v>
      </c>
      <c r="O72">
        <f>SQRT((Table389101112[[#This Row],[Annual Income (k$)]]-$B$7)^2+(Table389101112[[#This Row],[Spending Score (1-100)]]-$C$7)^2)</f>
        <v>2.0386123538882339</v>
      </c>
      <c r="P72">
        <f>SQRT((Table389101112[[#This Row],[Annual Income (k$)]]-$B$8)^2+(Table389101112[[#This Row],[Spending Score (1-100)]]-$C$8)^2)</f>
        <v>1.653963355721082</v>
      </c>
      <c r="Q72">
        <f>MIN(Table389101112[[#This Row],[DIst1]:[DIst6]])</f>
        <v>0.32436871000619311</v>
      </c>
      <c r="R72" t="str">
        <f>IF(MIN(Table389101112[[#This Row],[DIst1]:[DIst6]])=Table389101112[[#This Row],[DIst1]],"Cluster1",IF(MIN(Table389101112[[#This Row],[DIst1]:[DIst6]])=Table389101112[[#This Row],[DIst2]],"Cluster2",IF(MIN(Table389101112[[#This Row],[DIst1]:[DIst6]])=Table389101112[[#This Row],[DIst3]],"Cluster3",IF(MIN(Table389101112[[#This Row],[DIst1]:[DIst6]])=Table389101112[[#This Row],[DIst4]],"Cluster4",IF(MIN(Table389101112[[#This Row],[DIst1]:[DIst6]])=Table389101112[[#This Row],[DIst5]],"Cluster5","Cluster6")))))</f>
        <v>Cluster3</v>
      </c>
    </row>
    <row r="73" spans="7:18" x14ac:dyDescent="0.3">
      <c r="G73">
        <v>72</v>
      </c>
      <c r="H73">
        <v>-0.44123860100000001</v>
      </c>
      <c r="I73">
        <v>-0.31833679799999998</v>
      </c>
      <c r="K73">
        <f>SQRT((Table389101112[[#This Row],[Annual Income (k$)]]-$B$3)^2+(Table389101112[[#This Row],[Spending Score (1-100)]]-$C$3)^2)</f>
        <v>1.5874593343421155</v>
      </c>
      <c r="L73">
        <f>SQRT((Table389101112[[#This Row],[Annual Income (k$)]]-$B$4)^2+(Table389101112[[#This Row],[Spending Score (1-100)]]-$C$4)^2)</f>
        <v>1.6695408599411445</v>
      </c>
      <c r="M73">
        <f>SQRT((Table389101112[[#This Row],[Annual Income (k$)]]-$B$5)^2+(Table389101112[[#This Row],[Spending Score (1-100)]]-$C$5)^2)</f>
        <v>0.40757124110061932</v>
      </c>
      <c r="N73">
        <f>SQRT((Table389101112[[#This Row],[Annual Income (k$)]]-$B$6)^2+(Table389101112[[#This Row],[Spending Score (1-100)]]-$C$6)^2)</f>
        <v>0.78827243197298269</v>
      </c>
      <c r="O73">
        <f>SQRT((Table389101112[[#This Row],[Annual Income (k$)]]-$B$7)^2+(Table389101112[[#This Row],[Spending Score (1-100)]]-$C$7)^2)</f>
        <v>1.7010106519844097</v>
      </c>
      <c r="P73">
        <f>SQRT((Table389101112[[#This Row],[Annual Income (k$)]]-$B$8)^2+(Table389101112[[#This Row],[Spending Score (1-100)]]-$C$8)^2)</f>
        <v>2.0176480939343513</v>
      </c>
      <c r="Q73">
        <f>MIN(Table389101112[[#This Row],[DIst1]:[DIst6]])</f>
        <v>0.40757124110061932</v>
      </c>
      <c r="R73" t="str">
        <f>IF(MIN(Table389101112[[#This Row],[DIst1]:[DIst6]])=Table389101112[[#This Row],[DIst1]],"Cluster1",IF(MIN(Table389101112[[#This Row],[DIst1]:[DIst6]])=Table389101112[[#This Row],[DIst2]],"Cluster2",IF(MIN(Table389101112[[#This Row],[DIst1]:[DIst6]])=Table389101112[[#This Row],[DIst3]],"Cluster3",IF(MIN(Table389101112[[#This Row],[DIst1]:[DIst6]])=Table389101112[[#This Row],[DIst4]],"Cluster4",IF(MIN(Table389101112[[#This Row],[DIst1]:[DIst6]])=Table389101112[[#This Row],[DIst5]],"Cluster5","Cluster6")))))</f>
        <v>Cluster3</v>
      </c>
    </row>
    <row r="74" spans="7:18" x14ac:dyDescent="0.3">
      <c r="G74">
        <v>73</v>
      </c>
      <c r="H74">
        <v>-0.40306917199999998</v>
      </c>
      <c r="I74">
        <v>-4.6585873E-2</v>
      </c>
      <c r="K74">
        <f>SQRT((Table389101112[[#This Row],[Annual Income (k$)]]-$B$3)^2+(Table389101112[[#This Row],[Spending Score (1-100)]]-$C$3)^2)</f>
        <v>1.8310498724289017</v>
      </c>
      <c r="L74">
        <f>SQRT((Table389101112[[#This Row],[Annual Income (k$)]]-$B$4)^2+(Table389101112[[#This Row],[Spending Score (1-100)]]-$C$4)^2)</f>
        <v>1.4761385366465836</v>
      </c>
      <c r="M74">
        <f>SQRT((Table389101112[[#This Row],[Annual Income (k$)]]-$B$5)^2+(Table389101112[[#This Row],[Spending Score (1-100)]]-$C$5)^2)</f>
        <v>0.22698634999095343</v>
      </c>
      <c r="N74">
        <f>SQRT((Table389101112[[#This Row],[Annual Income (k$)]]-$B$6)^2+(Table389101112[[#This Row],[Spending Score (1-100)]]-$C$6)^2)</f>
        <v>0.9630795788838421</v>
      </c>
      <c r="O74">
        <f>SQRT((Table389101112[[#This Row],[Annual Income (k$)]]-$B$7)^2+(Table389101112[[#This Row],[Spending Score (1-100)]]-$C$7)^2)</f>
        <v>1.8456096930214021</v>
      </c>
      <c r="P74">
        <f>SQRT((Table389101112[[#This Row],[Annual Income (k$)]]-$B$8)^2+(Table389101112[[#This Row],[Spending Score (1-100)]]-$C$8)^2)</f>
        <v>1.7871224568057174</v>
      </c>
      <c r="Q74">
        <f>MIN(Table389101112[[#This Row],[DIst1]:[DIst6]])</f>
        <v>0.22698634999095343</v>
      </c>
      <c r="R74" t="str">
        <f>IF(MIN(Table389101112[[#This Row],[DIst1]:[DIst6]])=Table389101112[[#This Row],[DIst1]],"Cluster1",IF(MIN(Table389101112[[#This Row],[DIst1]:[DIst6]])=Table389101112[[#This Row],[DIst2]],"Cluster2",IF(MIN(Table389101112[[#This Row],[DIst1]:[DIst6]])=Table389101112[[#This Row],[DIst3]],"Cluster3",IF(MIN(Table389101112[[#This Row],[DIst1]:[DIst6]])=Table389101112[[#This Row],[DIst4]],"Cluster4",IF(MIN(Table389101112[[#This Row],[DIst1]:[DIst6]])=Table389101112[[#This Row],[DIst5]],"Cluster5","Cluster6")))))</f>
        <v>Cluster3</v>
      </c>
    </row>
    <row r="75" spans="7:18" x14ac:dyDescent="0.3">
      <c r="G75">
        <v>74</v>
      </c>
      <c r="H75">
        <v>-0.40306917199999998</v>
      </c>
      <c r="I75">
        <v>0.225165052</v>
      </c>
      <c r="K75">
        <f>SQRT((Table389101112[[#This Row],[Annual Income (k$)]]-$B$3)^2+(Table389101112[[#This Row],[Spending Score (1-100)]]-$C$3)^2)</f>
        <v>2.0634282757544731</v>
      </c>
      <c r="L75">
        <f>SQRT((Table389101112[[#This Row],[Annual Income (k$)]]-$B$4)^2+(Table389101112[[#This Row],[Spending Score (1-100)]]-$C$4)^2)</f>
        <v>1.2829805965385566</v>
      </c>
      <c r="M75">
        <f>SQRT((Table389101112[[#This Row],[Annual Income (k$)]]-$B$5)^2+(Table389101112[[#This Row],[Spending Score (1-100)]]-$C$5)^2)</f>
        <v>0.32113744105188496</v>
      </c>
      <c r="N75">
        <f>SQRT((Table389101112[[#This Row],[Annual Income (k$)]]-$B$6)^2+(Table389101112[[#This Row],[Spending Score (1-100)]]-$C$6)^2)</f>
        <v>1.1511065434364161</v>
      </c>
      <c r="O75">
        <f>SQRT((Table389101112[[#This Row],[Annual Income (k$)]]-$B$7)^2+(Table389101112[[#This Row],[Spending Score (1-100)]]-$C$7)^2)</f>
        <v>2.042176010177005</v>
      </c>
      <c r="P75">
        <f>SQRT((Table389101112[[#This Row],[Annual Income (k$)]]-$B$8)^2+(Table389101112[[#This Row],[Spending Score (1-100)]]-$C$8)^2)</f>
        <v>1.599747627213753</v>
      </c>
      <c r="Q75">
        <f>MIN(Table389101112[[#This Row],[DIst1]:[DIst6]])</f>
        <v>0.32113744105188496</v>
      </c>
      <c r="R75" t="str">
        <f>IF(MIN(Table389101112[[#This Row],[DIst1]:[DIst6]])=Table389101112[[#This Row],[DIst1]],"Cluster1",IF(MIN(Table389101112[[#This Row],[DIst1]:[DIst6]])=Table389101112[[#This Row],[DIst2]],"Cluster2",IF(MIN(Table389101112[[#This Row],[DIst1]:[DIst6]])=Table389101112[[#This Row],[DIst3]],"Cluster3",IF(MIN(Table389101112[[#This Row],[DIst1]:[DIst6]])=Table389101112[[#This Row],[DIst4]],"Cluster4",IF(MIN(Table389101112[[#This Row],[DIst1]:[DIst6]])=Table389101112[[#This Row],[DIst5]],"Cluster5","Cluster6")))))</f>
        <v>Cluster3</v>
      </c>
    </row>
    <row r="76" spans="7:18" x14ac:dyDescent="0.3">
      <c r="G76">
        <v>75</v>
      </c>
      <c r="H76">
        <v>-0.25039145499999999</v>
      </c>
      <c r="I76">
        <v>-0.124228994</v>
      </c>
      <c r="K76">
        <f>SQRT((Table389101112[[#This Row],[Annual Income (k$)]]-$B$3)^2+(Table389101112[[#This Row],[Spending Score (1-100)]]-$C$3)^2)</f>
        <v>1.8579893773126386</v>
      </c>
      <c r="L76">
        <f>SQRT((Table389101112[[#This Row],[Annual Income (k$)]]-$B$4)^2+(Table389101112[[#This Row],[Spending Score (1-100)]]-$C$4)^2)</f>
        <v>1.6360214335800995</v>
      </c>
      <c r="M76">
        <f>SQRT((Table389101112[[#This Row],[Annual Income (k$)]]-$B$5)^2+(Table389101112[[#This Row],[Spending Score (1-100)]]-$C$5)^2)</f>
        <v>0.13798879905178552</v>
      </c>
      <c r="N76">
        <f>SQRT((Table389101112[[#This Row],[Annual Income (k$)]]-$B$6)^2+(Table389101112[[#This Row],[Spending Score (1-100)]]-$C$6)^2)</f>
        <v>1.0466604326430158</v>
      </c>
      <c r="O76">
        <f>SQRT((Table389101112[[#This Row],[Annual Income (k$)]]-$B$7)^2+(Table389101112[[#This Row],[Spending Score (1-100)]]-$C$7)^2)</f>
        <v>1.6821133971628013</v>
      </c>
      <c r="P76">
        <f>SQRT((Table389101112[[#This Row],[Annual Income (k$)]]-$B$8)^2+(Table389101112[[#This Row],[Spending Score (1-100)]]-$C$8)^2)</f>
        <v>1.7470683693098761</v>
      </c>
      <c r="Q76">
        <f>MIN(Table389101112[[#This Row],[DIst1]:[DIst6]])</f>
        <v>0.13798879905178552</v>
      </c>
      <c r="R76" t="str">
        <f>IF(MIN(Table389101112[[#This Row],[DIst1]:[DIst6]])=Table389101112[[#This Row],[DIst1]],"Cluster1",IF(MIN(Table389101112[[#This Row],[DIst1]:[DIst6]])=Table389101112[[#This Row],[DIst2]],"Cluster2",IF(MIN(Table389101112[[#This Row],[DIst1]:[DIst6]])=Table389101112[[#This Row],[DIst3]],"Cluster3",IF(MIN(Table389101112[[#This Row],[DIst1]:[DIst6]])=Table389101112[[#This Row],[DIst4]],"Cluster4",IF(MIN(Table389101112[[#This Row],[DIst1]:[DIst6]])=Table389101112[[#This Row],[DIst5]],"Cluster5","Cluster6")))))</f>
        <v>Cluster3</v>
      </c>
    </row>
    <row r="77" spans="7:18" x14ac:dyDescent="0.3">
      <c r="G77">
        <v>76</v>
      </c>
      <c r="H77">
        <v>-0.25039145499999999</v>
      </c>
      <c r="I77">
        <v>0.147521931</v>
      </c>
      <c r="K77">
        <f>SQRT((Table389101112[[#This Row],[Annual Income (k$)]]-$B$3)^2+(Table389101112[[#This Row],[Spending Score (1-100)]]-$C$3)^2)</f>
        <v>2.077238060542054</v>
      </c>
      <c r="L77">
        <f>SQRT((Table389101112[[#This Row],[Annual Income (k$)]]-$B$4)^2+(Table389101112[[#This Row],[Spending Score (1-100)]]-$C$4)^2)</f>
        <v>1.4496279463888393</v>
      </c>
      <c r="M77">
        <f>SQRT((Table389101112[[#This Row],[Annual Income (k$)]]-$B$5)^2+(Table389101112[[#This Row],[Spending Score (1-100)]]-$C$5)^2)</f>
        <v>0.16866588784818781</v>
      </c>
      <c r="N77">
        <f>SQRT((Table389101112[[#This Row],[Annual Income (k$)]]-$B$6)^2+(Table389101112[[#This Row],[Spending Score (1-100)]]-$C$6)^2)</f>
        <v>1.204501091919906</v>
      </c>
      <c r="O77">
        <f>SQRT((Table389101112[[#This Row],[Annual Income (k$)]]-$B$7)^2+(Table389101112[[#This Row],[Spending Score (1-100)]]-$C$7)^2)</f>
        <v>1.8845461041267264</v>
      </c>
      <c r="P77">
        <f>SQRT((Table389101112[[#This Row],[Annual Income (k$)]]-$B$8)^2+(Table389101112[[#This Row],[Spending Score (1-100)]]-$C$8)^2)</f>
        <v>1.5412444654552779</v>
      </c>
      <c r="Q77">
        <f>MIN(Table389101112[[#This Row],[DIst1]:[DIst6]])</f>
        <v>0.16866588784818781</v>
      </c>
      <c r="R77" t="str">
        <f>IF(MIN(Table389101112[[#This Row],[DIst1]:[DIst6]])=Table389101112[[#This Row],[DIst1]],"Cluster1",IF(MIN(Table389101112[[#This Row],[DIst1]:[DIst6]])=Table389101112[[#This Row],[DIst2]],"Cluster2",IF(MIN(Table389101112[[#This Row],[DIst1]:[DIst6]])=Table389101112[[#This Row],[DIst3]],"Cluster3",IF(MIN(Table389101112[[#This Row],[DIst1]:[DIst6]])=Table389101112[[#This Row],[DIst4]],"Cluster4",IF(MIN(Table389101112[[#This Row],[DIst1]:[DIst6]])=Table389101112[[#This Row],[DIst5]],"Cluster5","Cluster6")))))</f>
        <v>Cluster3</v>
      </c>
    </row>
    <row r="78" spans="7:18" x14ac:dyDescent="0.3">
      <c r="G78">
        <v>77</v>
      </c>
      <c r="H78">
        <v>-0.25039145499999999</v>
      </c>
      <c r="I78">
        <v>0.10870037</v>
      </c>
      <c r="K78">
        <f>SQRT((Table389101112[[#This Row],[Annual Income (k$)]]-$B$3)^2+(Table389101112[[#This Row],[Spending Score (1-100)]]-$C$3)^2)</f>
        <v>2.0451452449381291</v>
      </c>
      <c r="L78">
        <f>SQRT((Table389101112[[#This Row],[Annual Income (k$)]]-$B$4)^2+(Table389101112[[#This Row],[Spending Score (1-100)]]-$C$4)^2)</f>
        <v>1.4746328580595911</v>
      </c>
      <c r="M78">
        <f>SQRT((Table389101112[[#This Row],[Annual Income (k$)]]-$B$5)^2+(Table389101112[[#This Row],[Spending Score (1-100)]]-$C$5)^2)</f>
        <v>0.13439346728580434</v>
      </c>
      <c r="N78">
        <f>SQRT((Table389101112[[#This Row],[Annual Income (k$)]]-$B$6)^2+(Table389101112[[#This Row],[Spending Score (1-100)]]-$C$6)^2)</f>
        <v>1.1794149015913626</v>
      </c>
      <c r="O78">
        <f>SQRT((Table389101112[[#This Row],[Annual Income (k$)]]-$B$7)^2+(Table389101112[[#This Row],[Spending Score (1-100)]]-$C$7)^2)</f>
        <v>1.8545423315464287</v>
      </c>
      <c r="P78">
        <f>SQRT((Table389101112[[#This Row],[Annual Income (k$)]]-$B$8)^2+(Table389101112[[#This Row],[Spending Score (1-100)]]-$C$8)^2)</f>
        <v>1.5694200992364222</v>
      </c>
      <c r="Q78">
        <f>MIN(Table389101112[[#This Row],[DIst1]:[DIst6]])</f>
        <v>0.13439346728580434</v>
      </c>
      <c r="R78" t="str">
        <f>IF(MIN(Table389101112[[#This Row],[DIst1]:[DIst6]])=Table389101112[[#This Row],[DIst1]],"Cluster1",IF(MIN(Table389101112[[#This Row],[DIst1]:[DIst6]])=Table389101112[[#This Row],[DIst2]],"Cluster2",IF(MIN(Table389101112[[#This Row],[DIst1]:[DIst6]])=Table389101112[[#This Row],[DIst3]],"Cluster3",IF(MIN(Table389101112[[#This Row],[DIst1]:[DIst6]])=Table389101112[[#This Row],[DIst4]],"Cluster4",IF(MIN(Table389101112[[#This Row],[DIst1]:[DIst6]])=Table389101112[[#This Row],[DIst5]],"Cluster5","Cluster6")))))</f>
        <v>Cluster3</v>
      </c>
    </row>
    <row r="79" spans="7:18" x14ac:dyDescent="0.3">
      <c r="G79">
        <v>78</v>
      </c>
      <c r="H79">
        <v>-0.25039145499999999</v>
      </c>
      <c r="I79">
        <v>-8.5407434000000004E-2</v>
      </c>
      <c r="K79">
        <f>SQRT((Table389101112[[#This Row],[Annual Income (k$)]]-$B$3)^2+(Table389101112[[#This Row],[Spending Score (1-100)]]-$C$3)^2)</f>
        <v>1.8884750587367607</v>
      </c>
      <c r="L79">
        <f>SQRT((Table389101112[[#This Row],[Annual Income (k$)]]-$B$4)^2+(Table389101112[[#This Row],[Spending Score (1-100)]]-$C$4)^2)</f>
        <v>1.6079054348126707</v>
      </c>
      <c r="M79">
        <f>SQRT((Table389101112[[#This Row],[Annual Income (k$)]]-$B$5)^2+(Table389101112[[#This Row],[Spending Score (1-100)]]-$C$5)^2)</f>
        <v>0.10649940596701511</v>
      </c>
      <c r="N79">
        <f>SQRT((Table389101112[[#This Row],[Annual Income (k$)]]-$B$6)^2+(Table389101112[[#This Row],[Spending Score (1-100)]]-$C$6)^2)</f>
        <v>1.0664033324502895</v>
      </c>
      <c r="O79">
        <f>SQRT((Table389101112[[#This Row],[Annual Income (k$)]]-$B$7)^2+(Table389101112[[#This Row],[Spending Score (1-100)]]-$C$7)^2)</f>
        <v>1.7098558051797632</v>
      </c>
      <c r="P79">
        <f>SQRT((Table389101112[[#This Row],[Annual Income (k$)]]-$B$8)^2+(Table389101112[[#This Row],[Spending Score (1-100)]]-$C$8)^2)</f>
        <v>1.7165423330377179</v>
      </c>
      <c r="Q79">
        <f>MIN(Table389101112[[#This Row],[DIst1]:[DIst6]])</f>
        <v>0.10649940596701511</v>
      </c>
      <c r="R79" t="str">
        <f>IF(MIN(Table389101112[[#This Row],[DIst1]:[DIst6]])=Table389101112[[#This Row],[DIst1]],"Cluster1",IF(MIN(Table389101112[[#This Row],[DIst1]:[DIst6]])=Table389101112[[#This Row],[DIst2]],"Cluster2",IF(MIN(Table389101112[[#This Row],[DIst1]:[DIst6]])=Table389101112[[#This Row],[DIst3]],"Cluster3",IF(MIN(Table389101112[[#This Row],[DIst1]:[DIst6]])=Table389101112[[#This Row],[DIst4]],"Cluster4",IF(MIN(Table389101112[[#This Row],[DIst1]:[DIst6]])=Table389101112[[#This Row],[DIst5]],"Cluster5","Cluster6")))))</f>
        <v>Cluster3</v>
      </c>
    </row>
    <row r="80" spans="7:18" x14ac:dyDescent="0.3">
      <c r="G80">
        <v>79</v>
      </c>
      <c r="H80">
        <v>-0.25039145499999999</v>
      </c>
      <c r="I80">
        <v>6.9878809E-2</v>
      </c>
      <c r="K80">
        <f>SQRT((Table389101112[[#This Row],[Annual Income (k$)]]-$B$3)^2+(Table389101112[[#This Row],[Spending Score (1-100)]]-$C$3)^2)</f>
        <v>2.0132894508287973</v>
      </c>
      <c r="L80">
        <f>SQRT((Table389101112[[#This Row],[Annual Income (k$)]]-$B$4)^2+(Table389101112[[#This Row],[Spending Score (1-100)]]-$C$4)^2)</f>
        <v>1.5002257084797028</v>
      </c>
      <c r="M80">
        <f>SQRT((Table389101112[[#This Row],[Annual Income (k$)]]-$B$5)^2+(Table389101112[[#This Row],[Spending Score (1-100)]]-$C$5)^2)</f>
        <v>0.10338884645616804</v>
      </c>
      <c r="N80">
        <f>SQRT((Table389101112[[#This Row],[Annual Income (k$)]]-$B$6)^2+(Table389101112[[#This Row],[Spending Score (1-100)]]-$C$6)^2)</f>
        <v>1.155088900021221</v>
      </c>
      <c r="O80">
        <f>SQRT((Table389101112[[#This Row],[Annual Income (k$)]]-$B$7)^2+(Table389101112[[#This Row],[Spending Score (1-100)]]-$C$7)^2)</f>
        <v>1.8248711537018327</v>
      </c>
      <c r="P80">
        <f>SQRT((Table389101112[[#This Row],[Annual Income (k$)]]-$B$8)^2+(Table389101112[[#This Row],[Spending Score (1-100)]]-$C$8)^2)</f>
        <v>1.5980421210578122</v>
      </c>
      <c r="Q80">
        <f>MIN(Table389101112[[#This Row],[DIst1]:[DIst6]])</f>
        <v>0.10338884645616804</v>
      </c>
      <c r="R80" t="str">
        <f>IF(MIN(Table389101112[[#This Row],[DIst1]:[DIst6]])=Table389101112[[#This Row],[DIst1]],"Cluster1",IF(MIN(Table389101112[[#This Row],[DIst1]:[DIst6]])=Table389101112[[#This Row],[DIst2]],"Cluster2",IF(MIN(Table389101112[[#This Row],[DIst1]:[DIst6]])=Table389101112[[#This Row],[DIst3]],"Cluster3",IF(MIN(Table389101112[[#This Row],[DIst1]:[DIst6]])=Table389101112[[#This Row],[DIst4]],"Cluster4",IF(MIN(Table389101112[[#This Row],[DIst1]:[DIst6]])=Table389101112[[#This Row],[DIst5]],"Cluster5","Cluster6")))))</f>
        <v>Cluster3</v>
      </c>
    </row>
    <row r="81" spans="7:18" x14ac:dyDescent="0.3">
      <c r="G81">
        <v>80</v>
      </c>
      <c r="H81">
        <v>-0.25039145499999999</v>
      </c>
      <c r="I81">
        <v>-0.31833679799999998</v>
      </c>
      <c r="K81">
        <f>SQRT((Table389101112[[#This Row],[Annual Income (k$)]]-$B$3)^2+(Table389101112[[#This Row],[Spending Score (1-100)]]-$C$3)^2)</f>
        <v>1.7106344774529396</v>
      </c>
      <c r="L81">
        <f>SQRT((Table389101112[[#This Row],[Annual Income (k$)]]-$B$4)^2+(Table389101112[[#This Row],[Spending Score (1-100)]]-$C$4)^2)</f>
        <v>1.7826415138863234</v>
      </c>
      <c r="M81">
        <f>SQRT((Table389101112[[#This Row],[Annual Income (k$)]]-$B$5)^2+(Table389101112[[#This Row],[Spending Score (1-100)]]-$C$5)^2)</f>
        <v>0.32054366746559487</v>
      </c>
      <c r="N81">
        <f>SQRT((Table389101112[[#This Row],[Annual Income (k$)]]-$B$6)^2+(Table389101112[[#This Row],[Spending Score (1-100)]]-$C$6)^2)</f>
        <v>0.96546436148213022</v>
      </c>
      <c r="O81">
        <f>SQRT((Table389101112[[#This Row],[Annual Income (k$)]]-$B$7)^2+(Table389101112[[#This Row],[Spending Score (1-100)]]-$C$7)^2)</f>
        <v>1.5505521308844041</v>
      </c>
      <c r="P81">
        <f>SQRT((Table389101112[[#This Row],[Annual Income (k$)]]-$B$8)^2+(Table389101112[[#This Row],[Spending Score (1-100)]]-$C$8)^2)</f>
        <v>1.9042354988111876</v>
      </c>
      <c r="Q81">
        <f>MIN(Table389101112[[#This Row],[DIst1]:[DIst6]])</f>
        <v>0.32054366746559487</v>
      </c>
      <c r="R81" t="str">
        <f>IF(MIN(Table389101112[[#This Row],[DIst1]:[DIst6]])=Table389101112[[#This Row],[DIst1]],"Cluster1",IF(MIN(Table389101112[[#This Row],[DIst1]:[DIst6]])=Table389101112[[#This Row],[DIst2]],"Cluster2",IF(MIN(Table389101112[[#This Row],[DIst1]:[DIst6]])=Table389101112[[#This Row],[DIst3]],"Cluster3",IF(MIN(Table389101112[[#This Row],[DIst1]:[DIst6]])=Table389101112[[#This Row],[DIst4]],"Cluster4",IF(MIN(Table389101112[[#This Row],[DIst1]:[DIst6]])=Table389101112[[#This Row],[DIst5]],"Cluster5","Cluster6")))))</f>
        <v>Cluster3</v>
      </c>
    </row>
    <row r="82" spans="7:18" x14ac:dyDescent="0.3">
      <c r="G82">
        <v>81</v>
      </c>
      <c r="H82">
        <v>-0.25039145499999999</v>
      </c>
      <c r="I82">
        <v>3.1057248999999999E-2</v>
      </c>
      <c r="K82">
        <f>SQRT((Table389101112[[#This Row],[Annual Income (k$)]]-$B$3)^2+(Table389101112[[#This Row],[Spending Score (1-100)]]-$C$3)^2)</f>
        <v>1.9816821095106849</v>
      </c>
      <c r="L82">
        <f>SQRT((Table389101112[[#This Row],[Annual Income (k$)]]-$B$4)^2+(Table389101112[[#This Row],[Spending Score (1-100)]]-$C$4)^2)</f>
        <v>1.5263769232457582</v>
      </c>
      <c r="M82">
        <f>SQRT((Table389101112[[#This Row],[Annual Income (k$)]]-$B$5)^2+(Table389101112[[#This Row],[Spending Score (1-100)]]-$C$5)^2)</f>
        <v>7.9568400539195755E-2</v>
      </c>
      <c r="N82">
        <f>SQRT((Table389101112[[#This Row],[Annual Income (k$)]]-$B$6)^2+(Table389101112[[#This Row],[Spending Score (1-100)]]-$C$6)^2)</f>
        <v>1.1315721154005247</v>
      </c>
      <c r="O82">
        <f>SQRT((Table389101112[[#This Row],[Annual Income (k$)]]-$B$7)^2+(Table389101112[[#This Row],[Spending Score (1-100)]]-$C$7)^2)</f>
        <v>1.7955490596530921</v>
      </c>
      <c r="P82">
        <f>SQRT((Table389101112[[#This Row],[Annual Income (k$)]]-$B$8)^2+(Table389101112[[#This Row],[Spending Score (1-100)]]-$C$8)^2)</f>
        <v>1.6270869731541244</v>
      </c>
      <c r="Q82">
        <f>MIN(Table389101112[[#This Row],[DIst1]:[DIst6]])</f>
        <v>7.9568400539195755E-2</v>
      </c>
      <c r="R82" t="str">
        <f>IF(MIN(Table389101112[[#This Row],[DIst1]:[DIst6]])=Table389101112[[#This Row],[DIst1]],"Cluster1",IF(MIN(Table389101112[[#This Row],[DIst1]:[DIst6]])=Table389101112[[#This Row],[DIst2]],"Cluster2",IF(MIN(Table389101112[[#This Row],[DIst1]:[DIst6]])=Table389101112[[#This Row],[DIst3]],"Cluster3",IF(MIN(Table389101112[[#This Row],[DIst1]:[DIst6]])=Table389101112[[#This Row],[DIst4]],"Cluster4",IF(MIN(Table389101112[[#This Row],[DIst1]:[DIst6]])=Table389101112[[#This Row],[DIst5]],"Cluster5","Cluster6")))))</f>
        <v>Cluster3</v>
      </c>
    </row>
    <row r="83" spans="7:18" x14ac:dyDescent="0.3">
      <c r="G83">
        <v>82</v>
      </c>
      <c r="H83">
        <v>-0.25039145499999999</v>
      </c>
      <c r="I83">
        <v>0.186343491</v>
      </c>
      <c r="K83">
        <f>SQRT((Table389101112[[#This Row],[Annual Income (k$)]]-$B$3)^2+(Table389101112[[#This Row],[Spending Score (1-100)]]-$C$3)^2)</f>
        <v>2.1095570793672791</v>
      </c>
      <c r="L83">
        <f>SQRT((Table389101112[[#This Row],[Annual Income (k$)]]-$B$4)^2+(Table389101112[[#This Row],[Spending Score (1-100)]]-$C$4)^2)</f>
        <v>1.4252419193940549</v>
      </c>
      <c r="M83">
        <f>SQRT((Table389101112[[#This Row],[Annual Income (k$)]]-$B$5)^2+(Table389101112[[#This Row],[Spending Score (1-100)]]-$C$5)^2)</f>
        <v>0.20457024761943393</v>
      </c>
      <c r="N83">
        <f>SQRT((Table389101112[[#This Row],[Annual Income (k$)]]-$B$6)^2+(Table389101112[[#This Row],[Spending Score (1-100)]]-$C$6)^2)</f>
        <v>1.2303009698105378</v>
      </c>
      <c r="O83">
        <f>SQRT((Table389101112[[#This Row],[Annual Income (k$)]]-$B$7)^2+(Table389101112[[#This Row],[Spending Score (1-100)]]-$C$7)^2)</f>
        <v>1.9148668365845876</v>
      </c>
      <c r="P83">
        <f>SQRT((Table389101112[[#This Row],[Annual Income (k$)]]-$B$8)^2+(Table389101112[[#This Row],[Spending Score (1-100)]]-$C$8)^2)</f>
        <v>1.5135401501261583</v>
      </c>
      <c r="Q83">
        <f>MIN(Table389101112[[#This Row],[DIst1]:[DIst6]])</f>
        <v>0.20457024761943393</v>
      </c>
      <c r="R83" t="str">
        <f>IF(MIN(Table389101112[[#This Row],[DIst1]:[DIst6]])=Table389101112[[#This Row],[DIst1]],"Cluster1",IF(MIN(Table389101112[[#This Row],[DIst1]:[DIst6]])=Table389101112[[#This Row],[DIst2]],"Cluster2",IF(MIN(Table389101112[[#This Row],[DIst1]:[DIst6]])=Table389101112[[#This Row],[DIst3]],"Cluster3",IF(MIN(Table389101112[[#This Row],[DIst1]:[DIst6]])=Table389101112[[#This Row],[DIst4]],"Cluster4",IF(MIN(Table389101112[[#This Row],[DIst1]:[DIst6]])=Table389101112[[#This Row],[DIst5]],"Cluster5","Cluster6")))))</f>
        <v>Cluster3</v>
      </c>
    </row>
    <row r="84" spans="7:18" x14ac:dyDescent="0.3">
      <c r="G84">
        <v>83</v>
      </c>
      <c r="H84">
        <v>-0.25039145499999999</v>
      </c>
      <c r="I84">
        <v>-0.35715835899999998</v>
      </c>
      <c r="K84">
        <f>SQRT((Table389101112[[#This Row],[Annual Income (k$)]]-$B$3)^2+(Table389101112[[#This Row],[Spending Score (1-100)]]-$C$3)^2)</f>
        <v>1.6823026345784906</v>
      </c>
      <c r="L84">
        <f>SQRT((Table389101112[[#This Row],[Annual Income (k$)]]-$B$4)^2+(Table389101112[[#This Row],[Spending Score (1-100)]]-$C$4)^2)</f>
        <v>1.813036782935997</v>
      </c>
      <c r="M84">
        <f>SQRT((Table389101112[[#This Row],[Annual Income (k$)]]-$B$5)^2+(Table389101112[[#This Row],[Spending Score (1-100)]]-$C$5)^2)</f>
        <v>0.35851414366561452</v>
      </c>
      <c r="N84">
        <f>SQRT((Table389101112[[#This Row],[Annual Income (k$)]]-$B$6)^2+(Table389101112[[#This Row],[Spending Score (1-100)]]-$C$6)^2)</f>
        <v>0.95314678254827401</v>
      </c>
      <c r="O84">
        <f>SQRT((Table389101112[[#This Row],[Annual Income (k$)]]-$B$7)^2+(Table389101112[[#This Row],[Spending Score (1-100)]]-$C$7)^2)</f>
        <v>1.5258426778797081</v>
      </c>
      <c r="P84">
        <f>SQRT((Table389101112[[#This Row],[Annual Income (k$)]]-$B$8)^2+(Table389101112[[#This Row],[Spending Score (1-100)]]-$C$8)^2)</f>
        <v>1.9364732135131486</v>
      </c>
      <c r="Q84">
        <f>MIN(Table389101112[[#This Row],[DIst1]:[DIst6]])</f>
        <v>0.35851414366561452</v>
      </c>
      <c r="R84" t="str">
        <f>IF(MIN(Table389101112[[#This Row],[DIst1]:[DIst6]])=Table389101112[[#This Row],[DIst1]],"Cluster1",IF(MIN(Table389101112[[#This Row],[DIst1]:[DIst6]])=Table389101112[[#This Row],[DIst2]],"Cluster2",IF(MIN(Table389101112[[#This Row],[DIst1]:[DIst6]])=Table389101112[[#This Row],[DIst3]],"Cluster3",IF(MIN(Table389101112[[#This Row],[DIst1]:[DIst6]])=Table389101112[[#This Row],[DIst4]],"Cluster4",IF(MIN(Table389101112[[#This Row],[DIst1]:[DIst6]])=Table389101112[[#This Row],[DIst5]],"Cluster5","Cluster6")))))</f>
        <v>Cluster3</v>
      </c>
    </row>
    <row r="85" spans="7:18" x14ac:dyDescent="0.3">
      <c r="G85">
        <v>84</v>
      </c>
      <c r="H85">
        <v>-0.25039145499999999</v>
      </c>
      <c r="I85">
        <v>-0.240693676</v>
      </c>
      <c r="K85">
        <f>SQRT((Table389101112[[#This Row],[Annual Income (k$)]]-$B$3)^2+(Table389101112[[#This Row],[Spending Score (1-100)]]-$C$3)^2)</f>
        <v>1.7684935169017368</v>
      </c>
      <c r="L85">
        <f>SQRT((Table389101112[[#This Row],[Annual Income (k$)]]-$B$4)^2+(Table389101112[[#This Row],[Spending Score (1-100)]]-$C$4)^2)</f>
        <v>1.7228668637262168</v>
      </c>
      <c r="M85">
        <f>SQRT((Table389101112[[#This Row],[Annual Income (k$)]]-$B$5)^2+(Table389101112[[#This Row],[Spending Score (1-100)]]-$C$5)^2)</f>
        <v>0.24540298985783396</v>
      </c>
      <c r="N85">
        <f>SQRT((Table389101112[[#This Row],[Annual Income (k$)]]-$B$6)^2+(Table389101112[[#This Row],[Spending Score (1-100)]]-$C$6)^2)</f>
        <v>0.99419786929106779</v>
      </c>
      <c r="O85">
        <f>SQRT((Table389101112[[#This Row],[Annual Income (k$)]]-$B$7)^2+(Table389101112[[#This Row],[Spending Score (1-100)]]-$C$7)^2)</f>
        <v>1.6016512286022577</v>
      </c>
      <c r="P85">
        <f>SQRT((Table389101112[[#This Row],[Annual Income (k$)]]-$B$8)^2+(Table389101112[[#This Row],[Spending Score (1-100)]]-$C$8)^2)</f>
        <v>1.8405227988484838</v>
      </c>
      <c r="Q85">
        <f>MIN(Table389101112[[#This Row],[DIst1]:[DIst6]])</f>
        <v>0.24540298985783396</v>
      </c>
      <c r="R85" t="str">
        <f>IF(MIN(Table389101112[[#This Row],[DIst1]:[DIst6]])=Table389101112[[#This Row],[DIst1]],"Cluster1",IF(MIN(Table389101112[[#This Row],[DIst1]:[DIst6]])=Table389101112[[#This Row],[DIst2]],"Cluster2",IF(MIN(Table389101112[[#This Row],[DIst1]:[DIst6]])=Table389101112[[#This Row],[DIst3]],"Cluster3",IF(MIN(Table389101112[[#This Row],[DIst1]:[DIst6]])=Table389101112[[#This Row],[DIst4]],"Cluster4",IF(MIN(Table389101112[[#This Row],[DIst1]:[DIst6]])=Table389101112[[#This Row],[DIst5]],"Cluster5","Cluster6")))))</f>
        <v>Cluster3</v>
      </c>
    </row>
    <row r="86" spans="7:18" x14ac:dyDescent="0.3">
      <c r="G86">
        <v>85</v>
      </c>
      <c r="H86">
        <v>-0.25039145499999999</v>
      </c>
      <c r="I86">
        <v>0.26398661299999998</v>
      </c>
      <c r="K86">
        <f>SQRT((Table389101112[[#This Row],[Annual Income (k$)]]-$B$3)^2+(Table389101112[[#This Row],[Spending Score (1-100)]]-$C$3)^2)</f>
        <v>2.1748333226895871</v>
      </c>
      <c r="L86">
        <f>SQRT((Table389101112[[#This Row],[Annual Income (k$)]]-$B$4)^2+(Table389101112[[#This Row],[Spending Score (1-100)]]-$C$4)^2)</f>
        <v>1.3784570716538767</v>
      </c>
      <c r="M86">
        <f>SQRT((Table389101112[[#This Row],[Annual Income (k$)]]-$B$5)^2+(Table389101112[[#This Row],[Spending Score (1-100)]]-$C$5)^2)</f>
        <v>0.27873513841923719</v>
      </c>
      <c r="N86">
        <f>SQRT((Table389101112[[#This Row],[Annual Income (k$)]]-$B$6)^2+(Table389101112[[#This Row],[Spending Score (1-100)]]-$C$6)^2)</f>
        <v>1.2838685107234291</v>
      </c>
      <c r="O86">
        <f>SQRT((Table389101112[[#This Row],[Annual Income (k$)]]-$B$7)^2+(Table389101112[[#This Row],[Spending Score (1-100)]]-$C$7)^2)</f>
        <v>1.9764006820086015</v>
      </c>
      <c r="P86">
        <f>SQRT((Table389101112[[#This Row],[Annual Income (k$)]]-$B$8)^2+(Table389101112[[#This Row],[Spending Score (1-100)]]-$C$8)^2)</f>
        <v>1.4596523663845176</v>
      </c>
      <c r="Q86">
        <f>MIN(Table389101112[[#This Row],[DIst1]:[DIst6]])</f>
        <v>0.27873513841923719</v>
      </c>
      <c r="R86" t="str">
        <f>IF(MIN(Table389101112[[#This Row],[DIst1]:[DIst6]])=Table389101112[[#This Row],[DIst1]],"Cluster1",IF(MIN(Table389101112[[#This Row],[DIst1]:[DIst6]])=Table389101112[[#This Row],[DIst2]],"Cluster2",IF(MIN(Table389101112[[#This Row],[DIst1]:[DIst6]])=Table389101112[[#This Row],[DIst3]],"Cluster3",IF(MIN(Table389101112[[#This Row],[DIst1]:[DIst6]])=Table389101112[[#This Row],[DIst4]],"Cluster4",IF(MIN(Table389101112[[#This Row],[DIst1]:[DIst6]])=Table389101112[[#This Row],[DIst5]],"Cluster5","Cluster6")))))</f>
        <v>Cluster3</v>
      </c>
    </row>
    <row r="87" spans="7:18" x14ac:dyDescent="0.3">
      <c r="G87">
        <v>86</v>
      </c>
      <c r="H87">
        <v>-0.25039145499999999</v>
      </c>
      <c r="I87">
        <v>-0.16305055500000001</v>
      </c>
      <c r="K87">
        <f>SQRT((Table389101112[[#This Row],[Annual Income (k$)]]-$B$3)^2+(Table389101112[[#This Row],[Spending Score (1-100)]]-$C$3)^2)</f>
        <v>1.8278198021573466</v>
      </c>
      <c r="L87">
        <f>SQRT((Table389101112[[#This Row],[Annual Income (k$)]]-$B$4)^2+(Table389101112[[#This Row],[Spending Score (1-100)]]-$C$4)^2)</f>
        <v>1.6645679933467261</v>
      </c>
      <c r="M87">
        <f>SQRT((Table389101112[[#This Row],[Annual Income (k$)]]-$B$5)^2+(Table389101112[[#This Row],[Spending Score (1-100)]]-$C$5)^2)</f>
        <v>0.17249324975959202</v>
      </c>
      <c r="N87">
        <f>SQRT((Table389101112[[#This Row],[Annual Income (k$)]]-$B$6)^2+(Table389101112[[#This Row],[Spending Score (1-100)]]-$C$6)^2)</f>
        <v>1.0280050005439516</v>
      </c>
      <c r="O87">
        <f>SQRT((Table389101112[[#This Row],[Annual Income (k$)]]-$B$7)^2+(Table389101112[[#This Row],[Spending Score (1-100)]]-$C$7)^2)</f>
        <v>1.6548167004403866</v>
      </c>
      <c r="P87">
        <f>SQRT((Table389101112[[#This Row],[Annual Income (k$)]]-$B$8)^2+(Table389101112[[#This Row],[Spending Score (1-100)]]-$C$8)^2)</f>
        <v>1.77791800228728</v>
      </c>
      <c r="Q87">
        <f>MIN(Table389101112[[#This Row],[DIst1]:[DIst6]])</f>
        <v>0.17249324975959202</v>
      </c>
      <c r="R87" t="str">
        <f>IF(MIN(Table389101112[[#This Row],[DIst1]:[DIst6]])=Table389101112[[#This Row],[DIst1]],"Cluster1",IF(MIN(Table389101112[[#This Row],[DIst1]:[DIst6]])=Table389101112[[#This Row],[DIst2]],"Cluster2",IF(MIN(Table389101112[[#This Row],[DIst1]:[DIst6]])=Table389101112[[#This Row],[DIst3]],"Cluster3",IF(MIN(Table389101112[[#This Row],[DIst1]:[DIst6]])=Table389101112[[#This Row],[DIst4]],"Cluster4",IF(MIN(Table389101112[[#This Row],[DIst1]:[DIst6]])=Table389101112[[#This Row],[DIst5]],"Cluster5","Cluster6")))))</f>
        <v>Cluster3</v>
      </c>
    </row>
    <row r="88" spans="7:18" x14ac:dyDescent="0.3">
      <c r="G88">
        <v>87</v>
      </c>
      <c r="H88">
        <v>-0.135883168</v>
      </c>
      <c r="I88">
        <v>0.30280817399999999</v>
      </c>
      <c r="K88">
        <f>SQRT((Table389101112[[#This Row],[Annual Income (k$)]]-$B$3)^2+(Table389101112[[#This Row],[Spending Score (1-100)]]-$C$3)^2)</f>
        <v>2.2700148479912934</v>
      </c>
      <c r="L88">
        <f>SQRT((Table389101112[[#This Row],[Annual Income (k$)]]-$B$4)^2+(Table389101112[[#This Row],[Spending Score (1-100)]]-$C$4)^2)</f>
        <v>1.4520027895040306</v>
      </c>
      <c r="M88">
        <f>SQRT((Table389101112[[#This Row],[Annual Income (k$)]]-$B$5)^2+(Table389101112[[#This Row],[Spending Score (1-100)]]-$C$5)^2)</f>
        <v>0.31158120488961483</v>
      </c>
      <c r="N88">
        <f>SQRT((Table389101112[[#This Row],[Annual Income (k$)]]-$B$6)^2+(Table389101112[[#This Row],[Spending Score (1-100)]]-$C$6)^2)</f>
        <v>1.3934106222610645</v>
      </c>
      <c r="O88">
        <f>SQRT((Table389101112[[#This Row],[Annual Income (k$)]]-$B$7)^2+(Table389101112[[#This Row],[Spending Score (1-100)]]-$C$7)^2)</f>
        <v>1.9421209684744865</v>
      </c>
      <c r="P88">
        <f>SQRT((Table389101112[[#This Row],[Annual Income (k$)]]-$B$8)^2+(Table389101112[[#This Row],[Spending Score (1-100)]]-$C$8)^2)</f>
        <v>1.3502178065609121</v>
      </c>
      <c r="Q88">
        <f>MIN(Table389101112[[#This Row],[DIst1]:[DIst6]])</f>
        <v>0.31158120488961483</v>
      </c>
      <c r="R88" t="str">
        <f>IF(MIN(Table389101112[[#This Row],[DIst1]:[DIst6]])=Table389101112[[#This Row],[DIst1]],"Cluster1",IF(MIN(Table389101112[[#This Row],[DIst1]:[DIst6]])=Table389101112[[#This Row],[DIst2]],"Cluster2",IF(MIN(Table389101112[[#This Row],[DIst1]:[DIst6]])=Table389101112[[#This Row],[DIst3]],"Cluster3",IF(MIN(Table389101112[[#This Row],[DIst1]:[DIst6]])=Table389101112[[#This Row],[DIst4]],"Cluster4",IF(MIN(Table389101112[[#This Row],[DIst1]:[DIst6]])=Table389101112[[#This Row],[DIst5]],"Cluster5","Cluster6")))))</f>
        <v>Cluster3</v>
      </c>
    </row>
    <row r="89" spans="7:18" x14ac:dyDescent="0.3">
      <c r="G89">
        <v>88</v>
      </c>
      <c r="H89">
        <v>-0.135883168</v>
      </c>
      <c r="I89">
        <v>0.186343491</v>
      </c>
      <c r="K89">
        <f>SQRT((Table389101112[[#This Row],[Annual Income (k$)]]-$B$3)^2+(Table389101112[[#This Row],[Spending Score (1-100)]]-$C$3)^2)</f>
        <v>2.1746132308405706</v>
      </c>
      <c r="L89">
        <f>SQRT((Table389101112[[#This Row],[Annual Income (k$)]]-$B$4)^2+(Table389101112[[#This Row],[Spending Score (1-100)]]-$C$4)^2)</f>
        <v>1.5167553215796734</v>
      </c>
      <c r="M89">
        <f>SQRT((Table389101112[[#This Row],[Annual Income (k$)]]-$B$5)^2+(Table389101112[[#This Row],[Spending Score (1-100)]]-$C$5)^2)</f>
        <v>0.19696464067761443</v>
      </c>
      <c r="N89">
        <f>SQRT((Table389101112[[#This Row],[Annual Income (k$)]]-$B$6)^2+(Table389101112[[#This Row],[Spending Score (1-100)]]-$C$6)^2)</f>
        <v>1.3172148673124167</v>
      </c>
      <c r="O89">
        <f>SQRT((Table389101112[[#This Row],[Annual Income (k$)]]-$B$7)^2+(Table389101112[[#This Row],[Spending Score (1-100)]]-$C$7)^2)</f>
        <v>1.8461163382636392</v>
      </c>
      <c r="P89">
        <f>SQRT((Table389101112[[#This Row],[Annual Income (k$)]]-$B$8)^2+(Table389101112[[#This Row],[Spending Score (1-100)]]-$C$8)^2)</f>
        <v>1.4348849840271929</v>
      </c>
      <c r="Q89">
        <f>MIN(Table389101112[[#This Row],[DIst1]:[DIst6]])</f>
        <v>0.19696464067761443</v>
      </c>
      <c r="R89" t="str">
        <f>IF(MIN(Table389101112[[#This Row],[DIst1]:[DIst6]])=Table389101112[[#This Row],[DIst1]],"Cluster1",IF(MIN(Table389101112[[#This Row],[DIst1]:[DIst6]])=Table389101112[[#This Row],[DIst2]],"Cluster2",IF(MIN(Table389101112[[#This Row],[DIst1]:[DIst6]])=Table389101112[[#This Row],[DIst3]],"Cluster3",IF(MIN(Table389101112[[#This Row],[DIst1]:[DIst6]])=Table389101112[[#This Row],[DIst4]],"Cluster4",IF(MIN(Table389101112[[#This Row],[DIst1]:[DIst6]])=Table389101112[[#This Row],[DIst5]],"Cluster5","Cluster6")))))</f>
        <v>Cluster3</v>
      </c>
    </row>
    <row r="90" spans="7:18" x14ac:dyDescent="0.3">
      <c r="G90">
        <v>89</v>
      </c>
      <c r="H90">
        <v>-9.7713738999999994E-2</v>
      </c>
      <c r="I90">
        <v>0.38045129500000002</v>
      </c>
      <c r="K90">
        <f>SQRT((Table389101112[[#This Row],[Annual Income (k$)]]-$B$3)^2+(Table389101112[[#This Row],[Spending Score (1-100)]]-$C$3)^2)</f>
        <v>2.3557277386254474</v>
      </c>
      <c r="L90">
        <f>SQRT((Table389101112[[#This Row],[Annual Income (k$)]]-$B$4)^2+(Table389101112[[#This Row],[Spending Score (1-100)]]-$C$4)^2)</f>
        <v>1.4459593753067144</v>
      </c>
      <c r="M90">
        <f>SQRT((Table389101112[[#This Row],[Annual Income (k$)]]-$B$5)^2+(Table389101112[[#This Row],[Spending Score (1-100)]]-$C$5)^2)</f>
        <v>0.39474314419794371</v>
      </c>
      <c r="N90">
        <f>SQRT((Table389101112[[#This Row],[Annual Income (k$)]]-$B$6)^2+(Table389101112[[#This Row],[Spending Score (1-100)]]-$C$6)^2)</f>
        <v>1.4744452735074418</v>
      </c>
      <c r="O90">
        <f>SQRT((Table389101112[[#This Row],[Annual Income (k$)]]-$B$7)^2+(Table389101112[[#This Row],[Spending Score (1-100)]]-$C$7)^2)</f>
        <v>1.9872095180746168</v>
      </c>
      <c r="P90">
        <f>SQRT((Table389101112[[#This Row],[Annual Income (k$)]]-$B$8)^2+(Table389101112[[#This Row],[Spending Score (1-100)]]-$C$8)^2)</f>
        <v>1.2686525922247287</v>
      </c>
      <c r="Q90">
        <f>MIN(Table389101112[[#This Row],[DIst1]:[DIst6]])</f>
        <v>0.39474314419794371</v>
      </c>
      <c r="R90" t="str">
        <f>IF(MIN(Table389101112[[#This Row],[DIst1]:[DIst6]])=Table389101112[[#This Row],[DIst1]],"Cluster1",IF(MIN(Table389101112[[#This Row],[DIst1]:[DIst6]])=Table389101112[[#This Row],[DIst2]],"Cluster2",IF(MIN(Table389101112[[#This Row],[DIst1]:[DIst6]])=Table389101112[[#This Row],[DIst3]],"Cluster3",IF(MIN(Table389101112[[#This Row],[DIst1]:[DIst6]])=Table389101112[[#This Row],[DIst4]],"Cluster4",IF(MIN(Table389101112[[#This Row],[DIst1]:[DIst6]])=Table389101112[[#This Row],[DIst5]],"Cluster5","Cluster6")))))</f>
        <v>Cluster3</v>
      </c>
    </row>
    <row r="91" spans="7:18" x14ac:dyDescent="0.3">
      <c r="G91">
        <v>90</v>
      </c>
      <c r="H91">
        <v>-9.7713738999999994E-2</v>
      </c>
      <c r="I91">
        <v>-0.16305055500000001</v>
      </c>
      <c r="K91">
        <f>SQRT((Table389101112[[#This Row],[Annual Income (k$)]]-$B$3)^2+(Table389101112[[#This Row],[Spending Score (1-100)]]-$C$3)^2)</f>
        <v>1.9283071229925006</v>
      </c>
      <c r="L91">
        <f>SQRT((Table389101112[[#This Row],[Annual Income (k$)]]-$B$4)^2+(Table389101112[[#This Row],[Spending Score (1-100)]]-$C$4)^2)</f>
        <v>1.7707598542352854</v>
      </c>
      <c r="M91">
        <f>SQRT((Table389101112[[#This Row],[Annual Income (k$)]]-$B$5)^2+(Table389101112[[#This Row],[Spending Score (1-100)]]-$C$5)^2)</f>
        <v>0.17750958774560932</v>
      </c>
      <c r="N91">
        <f>SQRT((Table389101112[[#This Row],[Annual Income (k$)]]-$B$6)^2+(Table389101112[[#This Row],[Spending Score (1-100)]]-$C$6)^2)</f>
        <v>1.1652644661993852</v>
      </c>
      <c r="O91">
        <f>SQRT((Table389101112[[#This Row],[Annual Income (k$)]]-$B$7)^2+(Table389101112[[#This Row],[Spending Score (1-100)]]-$C$7)^2)</f>
        <v>1.5490276444812494</v>
      </c>
      <c r="P91">
        <f>SQRT((Table389101112[[#This Row],[Annual Income (k$)]]-$B$8)^2+(Table389101112[[#This Row],[Spending Score (1-100)]]-$C$8)^2)</f>
        <v>1.6904461598115679</v>
      </c>
      <c r="Q91">
        <f>MIN(Table389101112[[#This Row],[DIst1]:[DIst6]])</f>
        <v>0.17750958774560932</v>
      </c>
      <c r="R91" t="str">
        <f>IF(MIN(Table389101112[[#This Row],[DIst1]:[DIst6]])=Table389101112[[#This Row],[DIst1]],"Cluster1",IF(MIN(Table389101112[[#This Row],[DIst1]:[DIst6]])=Table389101112[[#This Row],[DIst2]],"Cluster2",IF(MIN(Table389101112[[#This Row],[DIst1]:[DIst6]])=Table389101112[[#This Row],[DIst3]],"Cluster3",IF(MIN(Table389101112[[#This Row],[DIst1]:[DIst6]])=Table389101112[[#This Row],[DIst4]],"Cluster4",IF(MIN(Table389101112[[#This Row],[DIst1]:[DIst6]])=Table389101112[[#This Row],[DIst5]],"Cluster5","Cluster6")))))</f>
        <v>Cluster3</v>
      </c>
    </row>
    <row r="92" spans="7:18" x14ac:dyDescent="0.3">
      <c r="G92">
        <v>91</v>
      </c>
      <c r="H92">
        <v>-5.9544310000000003E-2</v>
      </c>
      <c r="I92">
        <v>0.186343491</v>
      </c>
      <c r="K92">
        <f>SQRT((Table389101112[[#This Row],[Annual Income (k$)]]-$B$3)^2+(Table389101112[[#This Row],[Spending Score (1-100)]]-$C$3)^2)</f>
        <v>2.2202070876251385</v>
      </c>
      <c r="L92">
        <f>SQRT((Table389101112[[#This Row],[Annual Income (k$)]]-$B$4)^2+(Table389101112[[#This Row],[Spending Score (1-100)]]-$C$4)^2)</f>
        <v>1.5794315042034137</v>
      </c>
      <c r="M92">
        <f>SQRT((Table389101112[[#This Row],[Annual Income (k$)]]-$B$5)^2+(Table389101112[[#This Row],[Spending Score (1-100)]]-$C$5)^2)</f>
        <v>0.22655722990724814</v>
      </c>
      <c r="N92">
        <f>SQRT((Table389101112[[#This Row],[Annual Income (k$)]]-$B$6)^2+(Table389101112[[#This Row],[Spending Score (1-100)]]-$C$6)^2)</f>
        <v>1.3774010841697997</v>
      </c>
      <c r="O92">
        <f>SQRT((Table389101112[[#This Row],[Annual Income (k$)]]-$B$7)^2+(Table389101112[[#This Row],[Spending Score (1-100)]]-$C$7)^2)</f>
        <v>1.8028685316852129</v>
      </c>
      <c r="P92">
        <f>SQRT((Table389101112[[#This Row],[Annual Income (k$)]]-$B$8)^2+(Table389101112[[#This Row],[Spending Score (1-100)]]-$C$8)^2)</f>
        <v>1.3852285219596252</v>
      </c>
      <c r="Q92">
        <f>MIN(Table389101112[[#This Row],[DIst1]:[DIst6]])</f>
        <v>0.22655722990724814</v>
      </c>
      <c r="R92" t="str">
        <f>IF(MIN(Table389101112[[#This Row],[DIst1]:[DIst6]])=Table389101112[[#This Row],[DIst1]],"Cluster1",IF(MIN(Table389101112[[#This Row],[DIst1]:[DIst6]])=Table389101112[[#This Row],[DIst2]],"Cluster2",IF(MIN(Table389101112[[#This Row],[DIst1]:[DIst6]])=Table389101112[[#This Row],[DIst3]],"Cluster3",IF(MIN(Table389101112[[#This Row],[DIst1]:[DIst6]])=Table389101112[[#This Row],[DIst4]],"Cluster4",IF(MIN(Table389101112[[#This Row],[DIst1]:[DIst6]])=Table389101112[[#This Row],[DIst5]],"Cluster5","Cluster6")))))</f>
        <v>Cluster3</v>
      </c>
    </row>
    <row r="93" spans="7:18" x14ac:dyDescent="0.3">
      <c r="G93">
        <v>92</v>
      </c>
      <c r="H93">
        <v>-5.9544310000000003E-2</v>
      </c>
      <c r="I93">
        <v>-0.35715835899999998</v>
      </c>
      <c r="K93">
        <f>SQRT((Table389101112[[#This Row],[Annual Income (k$)]]-$B$3)^2+(Table389101112[[#This Row],[Spending Score (1-100)]]-$C$3)^2)</f>
        <v>1.8191290759981895</v>
      </c>
      <c r="L93">
        <f>SQRT((Table389101112[[#This Row],[Annual Income (k$)]]-$B$4)^2+(Table389101112[[#This Row],[Spending Score (1-100)]]-$C$4)^2)</f>
        <v>1.9365928131517782</v>
      </c>
      <c r="M93">
        <f>SQRT((Table389101112[[#This Row],[Annual Income (k$)]]-$B$5)^2+(Table389101112[[#This Row],[Spending Score (1-100)]]-$C$5)^2)</f>
        <v>0.37149910285283066</v>
      </c>
      <c r="N93">
        <f>SQRT((Table389101112[[#This Row],[Annual Income (k$)]]-$B$6)^2+(Table389101112[[#This Row],[Spending Score (1-100)]]-$C$6)^2)</f>
        <v>1.1366978751794679</v>
      </c>
      <c r="O93">
        <f>SQRT((Table389101112[[#This Row],[Annual Income (k$)]]-$B$7)^2+(Table389101112[[#This Row],[Spending Score (1-100)]]-$C$7)^2)</f>
        <v>1.3826842800612327</v>
      </c>
      <c r="P93">
        <f>SQRT((Table389101112[[#This Row],[Annual Income (k$)]]-$B$8)^2+(Table389101112[[#This Row],[Spending Score (1-100)]]-$C$8)^2)</f>
        <v>1.8379289373260532</v>
      </c>
      <c r="Q93">
        <f>MIN(Table389101112[[#This Row],[DIst1]:[DIst6]])</f>
        <v>0.37149910285283066</v>
      </c>
      <c r="R93" t="str">
        <f>IF(MIN(Table389101112[[#This Row],[DIst1]:[DIst6]])=Table389101112[[#This Row],[DIst1]],"Cluster1",IF(MIN(Table389101112[[#This Row],[DIst1]:[DIst6]])=Table389101112[[#This Row],[DIst2]],"Cluster2",IF(MIN(Table389101112[[#This Row],[DIst1]:[DIst6]])=Table389101112[[#This Row],[DIst3]],"Cluster3",IF(MIN(Table389101112[[#This Row],[DIst1]:[DIst6]])=Table389101112[[#This Row],[DIst4]],"Cluster4",IF(MIN(Table389101112[[#This Row],[DIst1]:[DIst6]])=Table389101112[[#This Row],[DIst5]],"Cluster5","Cluster6")))))</f>
        <v>Cluster3</v>
      </c>
    </row>
    <row r="94" spans="7:18" x14ac:dyDescent="0.3">
      <c r="G94">
        <v>93</v>
      </c>
      <c r="H94">
        <v>-2.1374879999999999E-2</v>
      </c>
      <c r="I94">
        <v>-4.6585873E-2</v>
      </c>
      <c r="K94">
        <f>SQRT((Table389101112[[#This Row],[Annual Income (k$)]]-$B$3)^2+(Table389101112[[#This Row],[Spending Score (1-100)]]-$C$3)^2)</f>
        <v>2.0657234477229869</v>
      </c>
      <c r="L94">
        <f>SQRT((Table389101112[[#This Row],[Annual Income (k$)]]-$B$4)^2+(Table389101112[[#This Row],[Spending Score (1-100)]]-$C$4)^2)</f>
        <v>1.7498161389237494</v>
      </c>
      <c r="M94">
        <f>SQRT((Table389101112[[#This Row],[Annual Income (k$)]]-$B$5)^2+(Table389101112[[#This Row],[Spending Score (1-100)]]-$C$5)^2)</f>
        <v>0.1636277118073042</v>
      </c>
      <c r="N94">
        <f>SQRT((Table389101112[[#This Row],[Annual Income (k$)]]-$B$6)^2+(Table389101112[[#This Row],[Spending Score (1-100)]]-$C$6)^2)</f>
        <v>1.2849130945161862</v>
      </c>
      <c r="O94">
        <f>SQRT((Table389101112[[#This Row],[Annual Income (k$)]]-$B$7)^2+(Table389101112[[#This Row],[Spending Score (1-100)]]-$C$7)^2)</f>
        <v>1.5905369711060238</v>
      </c>
      <c r="P94">
        <f>SQRT((Table389101112[[#This Row],[Annual Income (k$)]]-$B$8)^2+(Table389101112[[#This Row],[Spending Score (1-100)]]-$C$8)^2)</f>
        <v>1.5511956859790239</v>
      </c>
      <c r="Q94">
        <f>MIN(Table389101112[[#This Row],[DIst1]:[DIst6]])</f>
        <v>0.1636277118073042</v>
      </c>
      <c r="R94" t="str">
        <f>IF(MIN(Table389101112[[#This Row],[DIst1]:[DIst6]])=Table389101112[[#This Row],[DIst1]],"Cluster1",IF(MIN(Table389101112[[#This Row],[DIst1]:[DIst6]])=Table389101112[[#This Row],[DIst2]],"Cluster2",IF(MIN(Table389101112[[#This Row],[DIst1]:[DIst6]])=Table389101112[[#This Row],[DIst3]],"Cluster3",IF(MIN(Table389101112[[#This Row],[DIst1]:[DIst6]])=Table389101112[[#This Row],[DIst4]],"Cluster4",IF(MIN(Table389101112[[#This Row],[DIst1]:[DIst6]])=Table389101112[[#This Row],[DIst5]],"Cluster5","Cluster6")))))</f>
        <v>Cluster3</v>
      </c>
    </row>
    <row r="95" spans="7:18" x14ac:dyDescent="0.3">
      <c r="G95">
        <v>94</v>
      </c>
      <c r="H95">
        <v>-2.1374879999999999E-2</v>
      </c>
      <c r="I95">
        <v>-0.39597991900000001</v>
      </c>
      <c r="K95">
        <f>SQRT((Table389101112[[#This Row],[Annual Income (k$)]]-$B$3)^2+(Table389101112[[#This Row],[Spending Score (1-100)]]-$C$3)^2)</f>
        <v>1.8222721493681442</v>
      </c>
      <c r="L95">
        <f>SQRT((Table389101112[[#This Row],[Annual Income (k$)]]-$B$4)^2+(Table389101112[[#This Row],[Spending Score (1-100)]]-$C$4)^2)</f>
        <v>1.9910039833095887</v>
      </c>
      <c r="M95">
        <f>SQRT((Table389101112[[#This Row],[Annual Income (k$)]]-$B$5)^2+(Table389101112[[#This Row],[Spending Score (1-100)]]-$C$5)^2)</f>
        <v>0.42124485624536256</v>
      </c>
      <c r="N95">
        <f>SQRT((Table389101112[[#This Row],[Annual Income (k$)]]-$B$6)^2+(Table389101112[[#This Row],[Spending Score (1-100)]]-$C$6)^2)</f>
        <v>1.1648706928780188</v>
      </c>
      <c r="O95">
        <f>SQRT((Table389101112[[#This Row],[Annual Income (k$)]]-$B$7)^2+(Table389101112[[#This Row],[Spending Score (1-100)]]-$C$7)^2)</f>
        <v>1.3282618087185976</v>
      </c>
      <c r="P95">
        <f>SQRT((Table389101112[[#This Row],[Annual Income (k$)]]-$B$8)^2+(Table389101112[[#This Row],[Spending Score (1-100)]]-$C$8)^2)</f>
        <v>1.8544985734299038</v>
      </c>
      <c r="Q95">
        <f>MIN(Table389101112[[#This Row],[DIst1]:[DIst6]])</f>
        <v>0.42124485624536256</v>
      </c>
      <c r="R95" t="str">
        <f>IF(MIN(Table389101112[[#This Row],[DIst1]:[DIst6]])=Table389101112[[#This Row],[DIst1]],"Cluster1",IF(MIN(Table389101112[[#This Row],[DIst1]:[DIst6]])=Table389101112[[#This Row],[DIst2]],"Cluster2",IF(MIN(Table389101112[[#This Row],[DIst1]:[DIst6]])=Table389101112[[#This Row],[DIst3]],"Cluster3",IF(MIN(Table389101112[[#This Row],[DIst1]:[DIst6]])=Table389101112[[#This Row],[DIst4]],"Cluster4",IF(MIN(Table389101112[[#This Row],[DIst1]:[DIst6]])=Table389101112[[#This Row],[DIst5]],"Cluster5","Cluster6")))))</f>
        <v>Cluster3</v>
      </c>
    </row>
    <row r="96" spans="7:18" x14ac:dyDescent="0.3">
      <c r="G96">
        <v>95</v>
      </c>
      <c r="H96">
        <v>-2.1374879999999999E-2</v>
      </c>
      <c r="I96">
        <v>-0.31833679799999998</v>
      </c>
      <c r="K96">
        <f>SQRT((Table389101112[[#This Row],[Annual Income (k$)]]-$B$3)^2+(Table389101112[[#This Row],[Spending Score (1-100)]]-$C$3)^2)</f>
        <v>1.8734774829413017</v>
      </c>
      <c r="L96">
        <f>SQRT((Table389101112[[#This Row],[Annual Income (k$)]]-$B$4)^2+(Table389101112[[#This Row],[Spending Score (1-100)]]-$C$4)^2)</f>
        <v>1.9345540619981176</v>
      </c>
      <c r="M96">
        <f>SQRT((Table389101112[[#This Row],[Annual Income (k$)]]-$B$5)^2+(Table389101112[[#This Row],[Spending Score (1-100)]]-$C$5)^2)</f>
        <v>0.35052062076983165</v>
      </c>
      <c r="N96">
        <f>SQRT((Table389101112[[#This Row],[Annual Income (k$)]]-$B$6)^2+(Table389101112[[#This Row],[Spending Score (1-100)]]-$C$6)^2)</f>
        <v>1.1837122926863681</v>
      </c>
      <c r="O96">
        <f>SQRT((Table389101112[[#This Row],[Annual Income (k$)]]-$B$7)^2+(Table389101112[[#This Row],[Spending Score (1-100)]]-$C$7)^2)</f>
        <v>1.3832198919058092</v>
      </c>
      <c r="P96">
        <f>SQRT((Table389101112[[#This Row],[Annual Income (k$)]]-$B$8)^2+(Table389101112[[#This Row],[Spending Score (1-100)]]-$C$8)^2)</f>
        <v>1.7856425710426811</v>
      </c>
      <c r="Q96">
        <f>MIN(Table389101112[[#This Row],[DIst1]:[DIst6]])</f>
        <v>0.35052062076983165</v>
      </c>
      <c r="R96" t="str">
        <f>IF(MIN(Table389101112[[#This Row],[DIst1]:[DIst6]])=Table389101112[[#This Row],[DIst1]],"Cluster1",IF(MIN(Table389101112[[#This Row],[DIst1]:[DIst6]])=Table389101112[[#This Row],[DIst2]],"Cluster2",IF(MIN(Table389101112[[#This Row],[DIst1]:[DIst6]])=Table389101112[[#This Row],[DIst3]],"Cluster3",IF(MIN(Table389101112[[#This Row],[DIst1]:[DIst6]])=Table389101112[[#This Row],[DIst4]],"Cluster4",IF(MIN(Table389101112[[#This Row],[DIst1]:[DIst6]])=Table389101112[[#This Row],[DIst5]],"Cluster5","Cluster6")))))</f>
        <v>Cluster3</v>
      </c>
    </row>
    <row r="97" spans="7:18" x14ac:dyDescent="0.3">
      <c r="G97">
        <v>96</v>
      </c>
      <c r="H97">
        <v>-2.1374879999999999E-2</v>
      </c>
      <c r="I97">
        <v>6.9878809E-2</v>
      </c>
      <c r="K97">
        <f>SQRT((Table389101112[[#This Row],[Annual Income (k$)]]-$B$3)^2+(Table389101112[[#This Row],[Spending Score (1-100)]]-$C$3)^2)</f>
        <v>2.1533652677741193</v>
      </c>
      <c r="L97">
        <f>SQRT((Table389101112[[#This Row],[Annual Income (k$)]]-$B$4)^2+(Table389101112[[#This Row],[Spending Score (1-100)]]-$C$4)^2)</f>
        <v>1.6779051904520468</v>
      </c>
      <c r="M97">
        <f>SQRT((Table389101112[[#This Row],[Annual Income (k$)]]-$B$5)^2+(Table389101112[[#This Row],[Spending Score (1-100)]]-$C$5)^2)</f>
        <v>0.17551557310994195</v>
      </c>
      <c r="N97">
        <f>SQRT((Table389101112[[#This Row],[Annual Income (k$)]]-$B$6)^2+(Table389101112[[#This Row],[Spending Score (1-100)]]-$C$6)^2)</f>
        <v>1.3428640011248179</v>
      </c>
      <c r="O97">
        <f>SQRT((Table389101112[[#This Row],[Annual Income (k$)]]-$B$7)^2+(Table389101112[[#This Row],[Spending Score (1-100)]]-$C$7)^2)</f>
        <v>1.6850044766666972</v>
      </c>
      <c r="P97">
        <f>SQRT((Table389101112[[#This Row],[Annual Income (k$)]]-$B$8)^2+(Table389101112[[#This Row],[Spending Score (1-100)]]-$C$8)^2)</f>
        <v>1.4546976239968825</v>
      </c>
      <c r="Q97">
        <f>MIN(Table389101112[[#This Row],[DIst1]:[DIst6]])</f>
        <v>0.17551557310994195</v>
      </c>
      <c r="R97" t="str">
        <f>IF(MIN(Table389101112[[#This Row],[DIst1]:[DIst6]])=Table389101112[[#This Row],[DIst1]],"Cluster1",IF(MIN(Table389101112[[#This Row],[DIst1]:[DIst6]])=Table389101112[[#This Row],[DIst2]],"Cluster2",IF(MIN(Table389101112[[#This Row],[DIst1]:[DIst6]])=Table389101112[[#This Row],[DIst3]],"Cluster3",IF(MIN(Table389101112[[#This Row],[DIst1]:[DIst6]])=Table389101112[[#This Row],[DIst4]],"Cluster4",IF(MIN(Table389101112[[#This Row],[DIst1]:[DIst6]])=Table389101112[[#This Row],[DIst5]],"Cluster5","Cluster6")))))</f>
        <v>Cluster3</v>
      </c>
    </row>
    <row r="98" spans="7:18" x14ac:dyDescent="0.3">
      <c r="G98">
        <v>97</v>
      </c>
      <c r="H98">
        <v>-2.1374879999999999E-2</v>
      </c>
      <c r="I98">
        <v>-0.124228994</v>
      </c>
      <c r="K98">
        <f>SQRT((Table389101112[[#This Row],[Annual Income (k$)]]-$B$3)^2+(Table389101112[[#This Row],[Spending Score (1-100)]]-$C$3)^2)</f>
        <v>2.0089231169569408</v>
      </c>
      <c r="L98">
        <f>SQRT((Table389101112[[#This Row],[Annual Income (k$)]]-$B$4)^2+(Table389101112[[#This Row],[Spending Score (1-100)]]-$C$4)^2)</f>
        <v>1.8003485170643982</v>
      </c>
      <c r="M98">
        <f>SQRT((Table389101112[[#This Row],[Annual Income (k$)]]-$B$5)^2+(Table389101112[[#This Row],[Spending Score (1-100)]]-$C$5)^2)</f>
        <v>0.19788221622047883</v>
      </c>
      <c r="N98">
        <f>SQRT((Table389101112[[#This Row],[Annual Income (k$)]]-$B$6)^2+(Table389101112[[#This Row],[Spending Score (1-100)]]-$C$6)^2)</f>
        <v>1.2508202987740427</v>
      </c>
      <c r="O98">
        <f>SQRT((Table389101112[[#This Row],[Annual Income (k$)]]-$B$7)^2+(Table389101112[[#This Row],[Spending Score (1-100)]]-$C$7)^2)</f>
        <v>1.5292451862563872</v>
      </c>
      <c r="P98">
        <f>SQRT((Table389101112[[#This Row],[Annual Income (k$)]]-$B$8)^2+(Table389101112[[#This Row],[Spending Score (1-100)]]-$C$8)^2)</f>
        <v>1.6169893146308336</v>
      </c>
      <c r="Q98">
        <f>MIN(Table389101112[[#This Row],[DIst1]:[DIst6]])</f>
        <v>0.19788221622047883</v>
      </c>
      <c r="R98" t="str">
        <f>IF(MIN(Table389101112[[#This Row],[DIst1]:[DIst6]])=Table389101112[[#This Row],[DIst1]],"Cluster1",IF(MIN(Table389101112[[#This Row],[DIst1]:[DIst6]])=Table389101112[[#This Row],[DIst2]],"Cluster2",IF(MIN(Table389101112[[#This Row],[DIst1]:[DIst6]])=Table389101112[[#This Row],[DIst3]],"Cluster3",IF(MIN(Table389101112[[#This Row],[DIst1]:[DIst6]])=Table389101112[[#This Row],[DIst4]],"Cluster4",IF(MIN(Table389101112[[#This Row],[DIst1]:[DIst6]])=Table389101112[[#This Row],[DIst5]],"Cluster5","Cluster6")))))</f>
        <v>Cluster3</v>
      </c>
    </row>
    <row r="99" spans="7:18" x14ac:dyDescent="0.3">
      <c r="G99">
        <v>98</v>
      </c>
      <c r="H99">
        <v>-2.1374879999999999E-2</v>
      </c>
      <c r="I99">
        <v>-7.7643119999999998E-3</v>
      </c>
      <c r="K99">
        <f>SQRT((Table389101112[[#This Row],[Annual Income (k$)]]-$B$3)^2+(Table389101112[[#This Row],[Spending Score (1-100)]]-$C$3)^2)</f>
        <v>2.0946253462215734</v>
      </c>
      <c r="L99">
        <f>SQRT((Table389101112[[#This Row],[Annual Income (k$)]]-$B$4)^2+(Table389101112[[#This Row],[Spending Score (1-100)]]-$C$4)^2)</f>
        <v>1.7253054014319822</v>
      </c>
      <c r="M99">
        <f>SQRT((Table389101112[[#This Row],[Annual Income (k$)]]-$B$5)^2+(Table389101112[[#This Row],[Spending Score (1-100)]]-$C$5)^2)</f>
        <v>0.15844146248895985</v>
      </c>
      <c r="N99">
        <f>SQRT((Table389101112[[#This Row],[Annual Income (k$)]]-$B$6)^2+(Table389101112[[#This Row],[Spending Score (1-100)]]-$C$6)^2)</f>
        <v>1.3033603193627898</v>
      </c>
      <c r="O99">
        <f>SQRT((Table389101112[[#This Row],[Annual Income (k$)]]-$B$7)^2+(Table389101112[[#This Row],[Spending Score (1-100)]]-$C$7)^2)</f>
        <v>1.621708268100805</v>
      </c>
      <c r="P99">
        <f>SQRT((Table389101112[[#This Row],[Annual Income (k$)]]-$B$8)^2+(Table389101112[[#This Row],[Spending Score (1-100)]]-$C$8)^2)</f>
        <v>1.5187186052389785</v>
      </c>
      <c r="Q99">
        <f>MIN(Table389101112[[#This Row],[DIst1]:[DIst6]])</f>
        <v>0.15844146248895985</v>
      </c>
      <c r="R99" t="str">
        <f>IF(MIN(Table389101112[[#This Row],[DIst1]:[DIst6]])=Table389101112[[#This Row],[DIst1]],"Cluster1",IF(MIN(Table389101112[[#This Row],[DIst1]:[DIst6]])=Table389101112[[#This Row],[DIst2]],"Cluster2",IF(MIN(Table389101112[[#This Row],[DIst1]:[DIst6]])=Table389101112[[#This Row],[DIst3]],"Cluster3",IF(MIN(Table389101112[[#This Row],[DIst1]:[DIst6]])=Table389101112[[#This Row],[DIst4]],"Cluster4",IF(MIN(Table389101112[[#This Row],[DIst1]:[DIst6]])=Table389101112[[#This Row],[DIst5]],"Cluster5","Cluster6")))))</f>
        <v>Cluster3</v>
      </c>
    </row>
    <row r="100" spans="7:18" x14ac:dyDescent="0.3">
      <c r="G100">
        <v>99</v>
      </c>
      <c r="H100">
        <v>1.6794548999999999E-2</v>
      </c>
      <c r="I100">
        <v>-0.31833679799999998</v>
      </c>
      <c r="K100">
        <f>SQRT((Table389101112[[#This Row],[Annual Income (k$)]]-$B$3)^2+(Table389101112[[#This Row],[Spending Score (1-100)]]-$C$3)^2)</f>
        <v>1.9019439554866917</v>
      </c>
      <c r="L100">
        <f>SQRT((Table389101112[[#This Row],[Annual Income (k$)]]-$B$4)^2+(Table389101112[[#This Row],[Spending Score (1-100)]]-$C$4)^2)</f>
        <v>1.9613292765075643</v>
      </c>
      <c r="M100">
        <f>SQRT((Table389101112[[#This Row],[Annual Income (k$)]]-$B$5)^2+(Table389101112[[#This Row],[Spending Score (1-100)]]-$C$5)^2)</f>
        <v>0.36934507792189292</v>
      </c>
      <c r="N100">
        <f>SQRT((Table389101112[[#This Row],[Annual Income (k$)]]-$B$6)^2+(Table389101112[[#This Row],[Spending Score (1-100)]]-$C$6)^2)</f>
        <v>1.2204706831733909</v>
      </c>
      <c r="O100">
        <f>SQRT((Table389101112[[#This Row],[Annual Income (k$)]]-$B$7)^2+(Table389101112[[#This Row],[Spending Score (1-100)]]-$C$7)^2)</f>
        <v>1.3570838220462329</v>
      </c>
      <c r="P100">
        <f>SQRT((Table389101112[[#This Row],[Annual Income (k$)]]-$B$8)^2+(Table389101112[[#This Row],[Spending Score (1-100)]]-$C$8)^2)</f>
        <v>1.7679891086992168</v>
      </c>
      <c r="Q100">
        <f>MIN(Table389101112[[#This Row],[DIst1]:[DIst6]])</f>
        <v>0.36934507792189292</v>
      </c>
      <c r="R100" t="str">
        <f>IF(MIN(Table389101112[[#This Row],[DIst1]:[DIst6]])=Table389101112[[#This Row],[DIst1]],"Cluster1",IF(MIN(Table389101112[[#This Row],[DIst1]:[DIst6]])=Table389101112[[#This Row],[DIst2]],"Cluster2",IF(MIN(Table389101112[[#This Row],[DIst1]:[DIst6]])=Table389101112[[#This Row],[DIst3]],"Cluster3",IF(MIN(Table389101112[[#This Row],[DIst1]:[DIst6]])=Table389101112[[#This Row],[DIst4]],"Cluster4",IF(MIN(Table389101112[[#This Row],[DIst1]:[DIst6]])=Table389101112[[#This Row],[DIst5]],"Cluster5","Cluster6")))))</f>
        <v>Cluster3</v>
      </c>
    </row>
    <row r="101" spans="7:18" x14ac:dyDescent="0.3">
      <c r="G101">
        <v>100</v>
      </c>
      <c r="H101">
        <v>1.6794548999999999E-2</v>
      </c>
      <c r="I101">
        <v>-4.6585873E-2</v>
      </c>
      <c r="K101">
        <f>SQRT((Table389101112[[#This Row],[Annual Income (k$)]]-$B$3)^2+(Table389101112[[#This Row],[Spending Score (1-100)]]-$C$3)^2)</f>
        <v>2.0915750747216393</v>
      </c>
      <c r="L101">
        <f>SQRT((Table389101112[[#This Row],[Annual Income (k$)]]-$B$4)^2+(Table389101112[[#This Row],[Spending Score (1-100)]]-$C$4)^2)</f>
        <v>1.7793733818764086</v>
      </c>
      <c r="M101">
        <f>SQRT((Table389101112[[#This Row],[Annual Income (k$)]]-$B$5)^2+(Table389101112[[#This Row],[Spending Score (1-100)]]-$C$5)^2)</f>
        <v>0.20081112785788344</v>
      </c>
      <c r="N101">
        <f>SQRT((Table389101112[[#This Row],[Annual Income (k$)]]-$B$6)^2+(Table389101112[[#This Row],[Spending Score (1-100)]]-$C$6)^2)</f>
        <v>1.3188538801126024</v>
      </c>
      <c r="O101">
        <f>SQRT((Table389101112[[#This Row],[Annual Income (k$)]]-$B$7)^2+(Table389101112[[#This Row],[Spending Score (1-100)]]-$C$7)^2)</f>
        <v>1.5678606721105093</v>
      </c>
      <c r="P101">
        <f>SQRT((Table389101112[[#This Row],[Annual Income (k$)]]-$B$8)^2+(Table389101112[[#This Row],[Spending Score (1-100)]]-$C$8)^2)</f>
        <v>1.530840995387525</v>
      </c>
      <c r="Q101">
        <f>MIN(Table389101112[[#This Row],[DIst1]:[DIst6]])</f>
        <v>0.20081112785788344</v>
      </c>
      <c r="R101" t="str">
        <f>IF(MIN(Table389101112[[#This Row],[DIst1]:[DIst6]])=Table389101112[[#This Row],[DIst1]],"Cluster1",IF(MIN(Table389101112[[#This Row],[DIst1]:[DIst6]])=Table389101112[[#This Row],[DIst2]],"Cluster2",IF(MIN(Table389101112[[#This Row],[DIst1]:[DIst6]])=Table389101112[[#This Row],[DIst3]],"Cluster3",IF(MIN(Table389101112[[#This Row],[DIst1]:[DIst6]])=Table389101112[[#This Row],[DIst4]],"Cluster4",IF(MIN(Table389101112[[#This Row],[DIst1]:[DIst6]])=Table389101112[[#This Row],[DIst5]],"Cluster5","Cluster6")))))</f>
        <v>Cluster3</v>
      </c>
    </row>
    <row r="102" spans="7:18" x14ac:dyDescent="0.3">
      <c r="G102">
        <v>101</v>
      </c>
      <c r="H102">
        <v>5.4963977999999997E-2</v>
      </c>
      <c r="I102">
        <v>-0.35715835899999998</v>
      </c>
      <c r="K102">
        <f>SQRT((Table389101112[[#This Row],[Annual Income (k$)]]-$B$3)^2+(Table389101112[[#This Row],[Spending Score (1-100)]]-$C$3)^2)</f>
        <v>1.9056886917899416</v>
      </c>
      <c r="L102">
        <f>SQRT((Table389101112[[#This Row],[Annual Income (k$)]]-$B$4)^2+(Table389101112[[#This Row],[Spending Score (1-100)]]-$C$4)^2)</f>
        <v>2.0157705878512844</v>
      </c>
      <c r="M102">
        <f>SQRT((Table389101112[[#This Row],[Annual Income (k$)]]-$B$5)^2+(Table389101112[[#This Row],[Spending Score (1-100)]]-$C$5)^2)</f>
        <v>0.42268762302882407</v>
      </c>
      <c r="N102">
        <f>SQRT((Table389101112[[#This Row],[Annual Income (k$)]]-$B$6)^2+(Table389101112[[#This Row],[Spending Score (1-100)]]-$C$6)^2)</f>
        <v>1.2478797023451538</v>
      </c>
      <c r="O102">
        <f>SQRT((Table389101112[[#This Row],[Annual Income (k$)]]-$B$7)^2+(Table389101112[[#This Row],[Spending Score (1-100)]]-$C$7)^2)</f>
        <v>1.3026716809789909</v>
      </c>
      <c r="P102">
        <f>SQRT((Table389101112[[#This Row],[Annual Income (k$)]]-$B$8)^2+(Table389101112[[#This Row],[Spending Score (1-100)]]-$C$8)^2)</f>
        <v>1.7859958196423096</v>
      </c>
      <c r="Q102">
        <f>MIN(Table389101112[[#This Row],[DIst1]:[DIst6]])</f>
        <v>0.42268762302882407</v>
      </c>
      <c r="R102" t="str">
        <f>IF(MIN(Table389101112[[#This Row],[DIst1]:[DIst6]])=Table389101112[[#This Row],[DIst1]],"Cluster1",IF(MIN(Table389101112[[#This Row],[DIst1]:[DIst6]])=Table389101112[[#This Row],[DIst2]],"Cluster2",IF(MIN(Table389101112[[#This Row],[DIst1]:[DIst6]])=Table389101112[[#This Row],[DIst3]],"Cluster3",IF(MIN(Table389101112[[#This Row],[DIst1]:[DIst6]])=Table389101112[[#This Row],[DIst4]],"Cluster4",IF(MIN(Table389101112[[#This Row],[DIst1]:[DIst6]])=Table389101112[[#This Row],[DIst5]],"Cluster5","Cluster6")))))</f>
        <v>Cluster3</v>
      </c>
    </row>
    <row r="103" spans="7:18" x14ac:dyDescent="0.3">
      <c r="G103">
        <v>102</v>
      </c>
      <c r="H103">
        <v>5.4963977999999997E-2</v>
      </c>
      <c r="I103">
        <v>-8.5407434000000004E-2</v>
      </c>
      <c r="K103">
        <f>SQRT((Table389101112[[#This Row],[Annual Income (k$)]]-$B$3)^2+(Table389101112[[#This Row],[Spending Score (1-100)]]-$C$3)^2)</f>
        <v>2.0899390620726579</v>
      </c>
      <c r="L103">
        <f>SQRT((Table389101112[[#This Row],[Annual Income (k$)]]-$B$4)^2+(Table389101112[[#This Row],[Spending Score (1-100)]]-$C$4)^2)</f>
        <v>1.8334635458245487</v>
      </c>
      <c r="M103">
        <f>SQRT((Table389101112[[#This Row],[Annual Income (k$)]]-$B$5)^2+(Table389101112[[#This Row],[Spending Score (1-100)]]-$C$5)^2)</f>
        <v>0.24794063588850354</v>
      </c>
      <c r="N103">
        <f>SQRT((Table389101112[[#This Row],[Annual Income (k$)]]-$B$6)^2+(Table389101112[[#This Row],[Spending Score (1-100)]]-$C$6)^2)</f>
        <v>1.3363873053512538</v>
      </c>
      <c r="O103">
        <f>SQRT((Table389101112[[#This Row],[Annual Income (k$)]]-$B$7)^2+(Table389101112[[#This Row],[Spending Score (1-100)]]-$C$7)^2)</f>
        <v>1.514055648017089</v>
      </c>
      <c r="P103">
        <f>SQRT((Table389101112[[#This Row],[Annual Income (k$)]]-$B$8)^2+(Table389101112[[#This Row],[Spending Score (1-100)]]-$C$8)^2)</f>
        <v>1.5447880573840658</v>
      </c>
      <c r="Q103">
        <f>MIN(Table389101112[[#This Row],[DIst1]:[DIst6]])</f>
        <v>0.24794063588850354</v>
      </c>
      <c r="R103" t="str">
        <f>IF(MIN(Table389101112[[#This Row],[DIst1]:[DIst6]])=Table389101112[[#This Row],[DIst1]],"Cluster1",IF(MIN(Table389101112[[#This Row],[DIst1]:[DIst6]])=Table389101112[[#This Row],[DIst2]],"Cluster2",IF(MIN(Table389101112[[#This Row],[DIst1]:[DIst6]])=Table389101112[[#This Row],[DIst3]],"Cluster3",IF(MIN(Table389101112[[#This Row],[DIst1]:[DIst6]])=Table389101112[[#This Row],[DIst4]],"Cluster4",IF(MIN(Table389101112[[#This Row],[DIst1]:[DIst6]])=Table389101112[[#This Row],[DIst5]],"Cluster5","Cluster6")))))</f>
        <v>Cluster3</v>
      </c>
    </row>
    <row r="104" spans="7:18" x14ac:dyDescent="0.3">
      <c r="G104">
        <v>103</v>
      </c>
      <c r="H104">
        <v>5.4963977999999997E-2</v>
      </c>
      <c r="I104">
        <v>0.34162973400000002</v>
      </c>
      <c r="K104">
        <f>SQRT((Table389101112[[#This Row],[Annual Income (k$)]]-$B$3)^2+(Table389101112[[#This Row],[Spending Score (1-100)]]-$C$3)^2)</f>
        <v>2.4131168708773081</v>
      </c>
      <c r="L104">
        <f>SQRT((Table389101112[[#This Row],[Annual Income (k$)]]-$B$4)^2+(Table389101112[[#This Row],[Spending Score (1-100)]]-$C$4)^2)</f>
        <v>1.5991431658231245</v>
      </c>
      <c r="M104">
        <f>SQRT((Table389101112[[#This Row],[Annual Income (k$)]]-$B$5)^2+(Table389101112[[#This Row],[Spending Score (1-100)]]-$C$5)^2)</f>
        <v>0.41919793906316444</v>
      </c>
      <c r="N104">
        <f>SQRT((Table389101112[[#This Row],[Annual Income (k$)]]-$B$6)^2+(Table389101112[[#This Row],[Spending Score (1-100)]]-$C$6)^2)</f>
        <v>1.5632556088499583</v>
      </c>
      <c r="O104">
        <f>SQRT((Table389101112[[#This Row],[Annual Income (k$)]]-$B$7)^2+(Table389101112[[#This Row],[Spending Score (1-100)]]-$C$7)^2)</f>
        <v>1.8778761530231824</v>
      </c>
      <c r="P104">
        <f>SQRT((Table389101112[[#This Row],[Annual Income (k$)]]-$B$8)^2+(Table389101112[[#This Row],[Spending Score (1-100)]]-$C$8)^2)</f>
        <v>1.1925920287693552</v>
      </c>
      <c r="Q104">
        <f>MIN(Table389101112[[#This Row],[DIst1]:[DIst6]])</f>
        <v>0.41919793906316444</v>
      </c>
      <c r="R104" t="str">
        <f>IF(MIN(Table389101112[[#This Row],[DIst1]:[DIst6]])=Table389101112[[#This Row],[DIst1]],"Cluster1",IF(MIN(Table389101112[[#This Row],[DIst1]:[DIst6]])=Table389101112[[#This Row],[DIst2]],"Cluster2",IF(MIN(Table389101112[[#This Row],[DIst1]:[DIst6]])=Table389101112[[#This Row],[DIst3]],"Cluster3",IF(MIN(Table389101112[[#This Row],[DIst1]:[DIst6]])=Table389101112[[#This Row],[DIst4]],"Cluster4",IF(MIN(Table389101112[[#This Row],[DIst1]:[DIst6]])=Table389101112[[#This Row],[DIst5]],"Cluster5","Cluster6")))))</f>
        <v>Cluster3</v>
      </c>
    </row>
    <row r="105" spans="7:18" x14ac:dyDescent="0.3">
      <c r="G105">
        <v>104</v>
      </c>
      <c r="H105">
        <v>5.4963977999999997E-2</v>
      </c>
      <c r="I105">
        <v>0.186343491</v>
      </c>
      <c r="K105">
        <f>SQRT((Table389101112[[#This Row],[Annual Income (k$)]]-$B$3)^2+(Table389101112[[#This Row],[Spending Score (1-100)]]-$C$3)^2)</f>
        <v>2.2916671457292686</v>
      </c>
      <c r="L105">
        <f>SQRT((Table389101112[[#This Row],[Annual Income (k$)]]-$B$4)^2+(Table389101112[[#This Row],[Spending Score (1-100)]]-$C$4)^2)</f>
        <v>1.6755725037626552</v>
      </c>
      <c r="M105">
        <f>SQRT((Table389101112[[#This Row],[Annual Income (k$)]]-$B$5)^2+(Table389101112[[#This Row],[Spending Score (1-100)]]-$C$5)^2)</f>
        <v>0.30328439073672242</v>
      </c>
      <c r="N105">
        <f>SQRT((Table389101112[[#This Row],[Annual Income (k$)]]-$B$6)^2+(Table389101112[[#This Row],[Spending Score (1-100)]]-$C$6)^2)</f>
        <v>1.4704949638674907</v>
      </c>
      <c r="O105">
        <f>SQRT((Table389101112[[#This Row],[Annual Income (k$)]]-$B$7)^2+(Table389101112[[#This Row],[Spending Score (1-100)]]-$C$7)^2)</f>
        <v>1.7422607820406726</v>
      </c>
      <c r="P105">
        <f>SQRT((Table389101112[[#This Row],[Annual Income (k$)]]-$B$8)^2+(Table389101112[[#This Row],[Spending Score (1-100)]]-$C$8)^2)</f>
        <v>1.315544125892316</v>
      </c>
      <c r="Q105">
        <f>MIN(Table389101112[[#This Row],[DIst1]:[DIst6]])</f>
        <v>0.30328439073672242</v>
      </c>
      <c r="R105" t="str">
        <f>IF(MIN(Table389101112[[#This Row],[DIst1]:[DIst6]])=Table389101112[[#This Row],[DIst1]],"Cluster1",IF(MIN(Table389101112[[#This Row],[DIst1]:[DIst6]])=Table389101112[[#This Row],[DIst2]],"Cluster2",IF(MIN(Table389101112[[#This Row],[DIst1]:[DIst6]])=Table389101112[[#This Row],[DIst3]],"Cluster3",IF(MIN(Table389101112[[#This Row],[DIst1]:[DIst6]])=Table389101112[[#This Row],[DIst4]],"Cluster4",IF(MIN(Table389101112[[#This Row],[DIst1]:[DIst6]])=Table389101112[[#This Row],[DIst5]],"Cluster5","Cluster6")))))</f>
        <v>Cluster3</v>
      </c>
    </row>
    <row r="106" spans="7:18" x14ac:dyDescent="0.3">
      <c r="G106">
        <v>105</v>
      </c>
      <c r="H106">
        <v>5.4963977999999997E-2</v>
      </c>
      <c r="I106">
        <v>0.225165052</v>
      </c>
      <c r="K106">
        <f>SQRT((Table389101112[[#This Row],[Annual Income (k$)]]-$B$3)^2+(Table389101112[[#This Row],[Spending Score (1-100)]]-$C$3)^2)</f>
        <v>2.3216514915901287</v>
      </c>
      <c r="L106">
        <f>SQRT((Table389101112[[#This Row],[Annual Income (k$)]]-$B$4)^2+(Table389101112[[#This Row],[Spending Score (1-100)]]-$C$4)^2)</f>
        <v>1.6554306951860722</v>
      </c>
      <c r="M106">
        <f>SQRT((Table389101112[[#This Row],[Annual Income (k$)]]-$B$5)^2+(Table389101112[[#This Row],[Spending Score (1-100)]]-$C$5)^2)</f>
        <v>0.3292361669916074</v>
      </c>
      <c r="N106">
        <f>SQRT((Table389101112[[#This Row],[Annual Income (k$)]]-$B$6)^2+(Table389101112[[#This Row],[Spending Score (1-100)]]-$C$6)^2)</f>
        <v>1.4927113798107119</v>
      </c>
      <c r="O106">
        <f>SQRT((Table389101112[[#This Row],[Annual Income (k$)]]-$B$7)^2+(Table389101112[[#This Row],[Spending Score (1-100)]]-$C$7)^2)</f>
        <v>1.7758625639487982</v>
      </c>
      <c r="P106">
        <f>SQRT((Table389101112[[#This Row],[Annual Income (k$)]]-$B$8)^2+(Table389101112[[#This Row],[Spending Score (1-100)]]-$C$8)^2)</f>
        <v>1.2841494678951142</v>
      </c>
      <c r="Q106">
        <f>MIN(Table389101112[[#This Row],[DIst1]:[DIst6]])</f>
        <v>0.3292361669916074</v>
      </c>
      <c r="R106" t="str">
        <f>IF(MIN(Table389101112[[#This Row],[DIst1]:[DIst6]])=Table389101112[[#This Row],[DIst1]],"Cluster1",IF(MIN(Table389101112[[#This Row],[DIst1]:[DIst6]])=Table389101112[[#This Row],[DIst2]],"Cluster2",IF(MIN(Table389101112[[#This Row],[DIst1]:[DIst6]])=Table389101112[[#This Row],[DIst3]],"Cluster3",IF(MIN(Table389101112[[#This Row],[DIst1]:[DIst6]])=Table389101112[[#This Row],[DIst4]],"Cluster4",IF(MIN(Table389101112[[#This Row],[DIst1]:[DIst6]])=Table389101112[[#This Row],[DIst5]],"Cluster5","Cluster6")))))</f>
        <v>Cluster3</v>
      </c>
    </row>
    <row r="107" spans="7:18" x14ac:dyDescent="0.3">
      <c r="G107">
        <v>106</v>
      </c>
      <c r="H107">
        <v>5.4963977999999997E-2</v>
      </c>
      <c r="I107">
        <v>-0.31833679799999998</v>
      </c>
      <c r="K107">
        <f>SQRT((Table389101112[[#This Row],[Annual Income (k$)]]-$B$3)^2+(Table389101112[[#This Row],[Spending Score (1-100)]]-$C$3)^2)</f>
        <v>1.9307453356559017</v>
      </c>
      <c r="L107">
        <f>SQRT((Table389101112[[#This Row],[Annual Income (k$)]]-$B$4)^2+(Table389101112[[#This Row],[Spending Score (1-100)]]-$C$4)^2)</f>
        <v>1.9884766665963991</v>
      </c>
      <c r="M107">
        <f>SQRT((Table389101112[[#This Row],[Annual Income (k$)]]-$B$5)^2+(Table389101112[[#This Row],[Spending Score (1-100)]]-$C$5)^2)</f>
        <v>0.39099958849820066</v>
      </c>
      <c r="N107">
        <f>SQRT((Table389101112[[#This Row],[Annual Income (k$)]]-$B$6)^2+(Table389101112[[#This Row],[Spending Score (1-100)]]-$C$6)^2)</f>
        <v>1.2573131653390894</v>
      </c>
      <c r="O107">
        <f>SQRT((Table389101112[[#This Row],[Annual Income (k$)]]-$B$7)^2+(Table389101112[[#This Row],[Spending Score (1-100)]]-$C$7)^2)</f>
        <v>1.3315290238577893</v>
      </c>
      <c r="P107">
        <f>SQRT((Table389101112[[#This Row],[Annual Income (k$)]]-$B$8)^2+(Table389101112[[#This Row],[Spending Score (1-100)]]-$C$8)^2)</f>
        <v>1.7509898332253551</v>
      </c>
      <c r="Q107">
        <f>MIN(Table389101112[[#This Row],[DIst1]:[DIst6]])</f>
        <v>0.39099958849820066</v>
      </c>
      <c r="R107" t="str">
        <f>IF(MIN(Table389101112[[#This Row],[DIst1]:[DIst6]])=Table389101112[[#This Row],[DIst1]],"Cluster1",IF(MIN(Table389101112[[#This Row],[DIst1]:[DIst6]])=Table389101112[[#This Row],[DIst2]],"Cluster2",IF(MIN(Table389101112[[#This Row],[DIst1]:[DIst6]])=Table389101112[[#This Row],[DIst3]],"Cluster3",IF(MIN(Table389101112[[#This Row],[DIst1]:[DIst6]])=Table389101112[[#This Row],[DIst4]],"Cluster4",IF(MIN(Table389101112[[#This Row],[DIst1]:[DIst6]])=Table389101112[[#This Row],[DIst5]],"Cluster5","Cluster6")))))</f>
        <v>Cluster3</v>
      </c>
    </row>
    <row r="108" spans="7:18" x14ac:dyDescent="0.3">
      <c r="G108">
        <v>107</v>
      </c>
      <c r="H108">
        <v>9.3133407000000001E-2</v>
      </c>
      <c r="I108">
        <v>-7.7643119999999998E-3</v>
      </c>
      <c r="K108">
        <f>SQRT((Table389101112[[#This Row],[Annual Income (k$)]]-$B$3)^2+(Table389101112[[#This Row],[Spending Score (1-100)]]-$C$3)^2)</f>
        <v>2.172237455958216</v>
      </c>
      <c r="L108">
        <f>SQRT((Table389101112[[#This Row],[Annual Income (k$)]]-$B$4)^2+(Table389101112[[#This Row],[Spending Score (1-100)]]-$C$4)^2)</f>
        <v>1.8161386225583929</v>
      </c>
      <c r="M108">
        <f>SQRT((Table389101112[[#This Row],[Annual Income (k$)]]-$B$5)^2+(Table389101112[[#This Row],[Spending Score (1-100)]]-$C$5)^2)</f>
        <v>0.27294389880988318</v>
      </c>
      <c r="N108">
        <f>SQRT((Table389101112[[#This Row],[Annual Income (k$)]]-$B$6)^2+(Table389101112[[#This Row],[Spending Score (1-100)]]-$C$6)^2)</f>
        <v>1.4044967938152459</v>
      </c>
      <c r="O108">
        <f>SQRT((Table389101112[[#This Row],[Annual Income (k$)]]-$B$7)^2+(Table389101112[[#This Row],[Spending Score (1-100)]]-$C$7)^2)</f>
        <v>1.5568612111471942</v>
      </c>
      <c r="P108">
        <f>SQRT((Table389101112[[#This Row],[Annual Income (k$)]]-$B$8)^2+(Table389101112[[#This Row],[Spending Score (1-100)]]-$C$8)^2)</f>
        <v>1.458439551245627</v>
      </c>
      <c r="Q108">
        <f>MIN(Table389101112[[#This Row],[DIst1]:[DIst6]])</f>
        <v>0.27294389880988318</v>
      </c>
      <c r="R108" t="str">
        <f>IF(MIN(Table389101112[[#This Row],[DIst1]:[DIst6]])=Table389101112[[#This Row],[DIst1]],"Cluster1",IF(MIN(Table389101112[[#This Row],[DIst1]:[DIst6]])=Table389101112[[#This Row],[DIst2]],"Cluster2",IF(MIN(Table389101112[[#This Row],[DIst1]:[DIst6]])=Table389101112[[#This Row],[DIst3]],"Cluster3",IF(MIN(Table389101112[[#This Row],[DIst1]:[DIst6]])=Table389101112[[#This Row],[DIst4]],"Cluster4",IF(MIN(Table389101112[[#This Row],[DIst1]:[DIst6]])=Table389101112[[#This Row],[DIst5]],"Cluster5","Cluster6")))))</f>
        <v>Cluster3</v>
      </c>
    </row>
    <row r="109" spans="7:18" x14ac:dyDescent="0.3">
      <c r="G109">
        <v>108</v>
      </c>
      <c r="H109">
        <v>9.3133407000000001E-2</v>
      </c>
      <c r="I109">
        <v>-0.16305055500000001</v>
      </c>
      <c r="K109">
        <f>SQRT((Table389101112[[#This Row],[Annual Income (k$)]]-$B$3)^2+(Table389101112[[#This Row],[Spending Score (1-100)]]-$C$3)^2)</f>
        <v>2.0629428050311724</v>
      </c>
      <c r="L109">
        <f>SQRT((Table389101112[[#This Row],[Annual Income (k$)]]-$B$4)^2+(Table389101112[[#This Row],[Spending Score (1-100)]]-$C$4)^2)</f>
        <v>1.9123692175871172</v>
      </c>
      <c r="M109">
        <f>SQRT((Table389101112[[#This Row],[Annual Income (k$)]]-$B$5)^2+(Table389101112[[#This Row],[Spending Score (1-100)]]-$C$5)^2)</f>
        <v>0.31506357915046063</v>
      </c>
      <c r="N109">
        <f>SQRT((Table389101112[[#This Row],[Annual Income (k$)]]-$B$6)^2+(Table389101112[[#This Row],[Spending Score (1-100)]]-$C$6)^2)</f>
        <v>1.3415329893282246</v>
      </c>
      <c r="O109">
        <f>SQRT((Table389101112[[#This Row],[Annual Income (k$)]]-$B$7)^2+(Table389101112[[#This Row],[Spending Score (1-100)]]-$C$7)^2)</f>
        <v>1.428769678702049</v>
      </c>
      <c r="P109">
        <f>SQRT((Table389101112[[#This Row],[Annual Income (k$)]]-$B$8)^2+(Table389101112[[#This Row],[Spending Score (1-100)]]-$C$8)^2)</f>
        <v>1.5949729471633478</v>
      </c>
      <c r="Q109">
        <f>MIN(Table389101112[[#This Row],[DIst1]:[DIst6]])</f>
        <v>0.31506357915046063</v>
      </c>
      <c r="R109" t="str">
        <f>IF(MIN(Table389101112[[#This Row],[DIst1]:[DIst6]])=Table389101112[[#This Row],[DIst1]],"Cluster1",IF(MIN(Table389101112[[#This Row],[DIst1]:[DIst6]])=Table389101112[[#This Row],[DIst2]],"Cluster2",IF(MIN(Table389101112[[#This Row],[DIst1]:[DIst6]])=Table389101112[[#This Row],[DIst3]],"Cluster3",IF(MIN(Table389101112[[#This Row],[DIst1]:[DIst6]])=Table389101112[[#This Row],[DIst4]],"Cluster4",IF(MIN(Table389101112[[#This Row],[DIst1]:[DIst6]])=Table389101112[[#This Row],[DIst5]],"Cluster5","Cluster6")))))</f>
        <v>Cluster3</v>
      </c>
    </row>
    <row r="110" spans="7:18" x14ac:dyDescent="0.3">
      <c r="G110">
        <v>109</v>
      </c>
      <c r="H110">
        <v>9.3133407000000001E-2</v>
      </c>
      <c r="I110">
        <v>-0.27951523700000003</v>
      </c>
      <c r="K110">
        <f>SQRT((Table389101112[[#This Row],[Annual Income (k$)]]-$B$3)^2+(Table389101112[[#This Row],[Spending Score (1-100)]]-$C$3)^2)</f>
        <v>1.9849988643472736</v>
      </c>
      <c r="L110">
        <f>SQRT((Table389101112[[#This Row],[Annual Income (k$)]]-$B$4)^2+(Table389101112[[#This Row],[Spending Score (1-100)]]-$C$4)^2)</f>
        <v>1.989447864328268</v>
      </c>
      <c r="M110">
        <f>SQRT((Table389101112[[#This Row],[Annual Income (k$)]]-$B$5)^2+(Table389101112[[#This Row],[Spending Score (1-100)]]-$C$5)^2)</f>
        <v>0.38663866747614095</v>
      </c>
      <c r="N110">
        <f>SQRT((Table389101112[[#This Row],[Annual Income (k$)]]-$B$6)^2+(Table389101112[[#This Row],[Spending Score (1-100)]]-$C$6)^2)</f>
        <v>1.3044864066028339</v>
      </c>
      <c r="O110">
        <f>SQRT((Table389101112[[#This Row],[Annual Income (k$)]]-$B$7)^2+(Table389101112[[#This Row],[Spending Score (1-100)]]-$C$7)^2)</f>
        <v>1.3364904240061413</v>
      </c>
      <c r="P110">
        <f>SQRT((Table389101112[[#This Row],[Annual Income (k$)]]-$B$8)^2+(Table389101112[[#This Row],[Spending Score (1-100)]]-$C$8)^2)</f>
        <v>1.6994874726617255</v>
      </c>
      <c r="Q110">
        <f>MIN(Table389101112[[#This Row],[DIst1]:[DIst6]])</f>
        <v>0.38663866747614095</v>
      </c>
      <c r="R110" t="str">
        <f>IF(MIN(Table389101112[[#This Row],[DIst1]:[DIst6]])=Table389101112[[#This Row],[DIst1]],"Cluster1",IF(MIN(Table389101112[[#This Row],[DIst1]:[DIst6]])=Table389101112[[#This Row],[DIst2]],"Cluster2",IF(MIN(Table389101112[[#This Row],[DIst1]:[DIst6]])=Table389101112[[#This Row],[DIst3]],"Cluster3",IF(MIN(Table389101112[[#This Row],[DIst1]:[DIst6]])=Table389101112[[#This Row],[DIst4]],"Cluster4",IF(MIN(Table389101112[[#This Row],[DIst1]:[DIst6]])=Table389101112[[#This Row],[DIst5]],"Cluster5","Cluster6")))))</f>
        <v>Cluster3</v>
      </c>
    </row>
    <row r="111" spans="7:18" x14ac:dyDescent="0.3">
      <c r="G111">
        <v>110</v>
      </c>
      <c r="H111">
        <v>9.3133407000000001E-2</v>
      </c>
      <c r="I111">
        <v>-8.5407434000000004E-2</v>
      </c>
      <c r="K111">
        <f>SQRT((Table389101112[[#This Row],[Annual Income (k$)]]-$B$3)^2+(Table389101112[[#This Row],[Spending Score (1-100)]]-$C$3)^2)</f>
        <v>2.1168717096560603</v>
      </c>
      <c r="L111">
        <f>SQRT((Table389101112[[#This Row],[Annual Income (k$)]]-$B$4)^2+(Table389101112[[#This Row],[Spending Score (1-100)]]-$C$4)^2)</f>
        <v>1.8632577135760207</v>
      </c>
      <c r="M111">
        <f>SQRT((Table389101112[[#This Row],[Annual Income (k$)]]-$B$5)^2+(Table389101112[[#This Row],[Spending Score (1-100)]]-$C$5)^2)</f>
        <v>0.28434707870101406</v>
      </c>
      <c r="N111">
        <f>SQRT((Table389101112[[#This Row],[Annual Income (k$)]]-$B$6)^2+(Table389101112[[#This Row],[Spending Score (1-100)]]-$C$6)^2)</f>
        <v>1.3711792544279668</v>
      </c>
      <c r="O111">
        <f>SQRT((Table389101112[[#This Row],[Annual Income (k$)]]-$B$7)^2+(Table389101112[[#This Row],[Spending Score (1-100)]]-$C$7)^2)</f>
        <v>1.4921700161941616</v>
      </c>
      <c r="P111">
        <f>SQRT((Table389101112[[#This Row],[Annual Income (k$)]]-$B$8)^2+(Table389101112[[#This Row],[Spending Score (1-100)]]-$C$8)^2)</f>
        <v>1.5262581237904398</v>
      </c>
      <c r="Q111">
        <f>MIN(Table389101112[[#This Row],[DIst1]:[DIst6]])</f>
        <v>0.28434707870101406</v>
      </c>
      <c r="R111" t="str">
        <f>IF(MIN(Table389101112[[#This Row],[DIst1]:[DIst6]])=Table389101112[[#This Row],[DIst1]],"Cluster1",IF(MIN(Table389101112[[#This Row],[DIst1]:[DIst6]])=Table389101112[[#This Row],[DIst2]],"Cluster2",IF(MIN(Table389101112[[#This Row],[DIst1]:[DIst6]])=Table389101112[[#This Row],[DIst3]],"Cluster3",IF(MIN(Table389101112[[#This Row],[DIst1]:[DIst6]])=Table389101112[[#This Row],[DIst4]],"Cluster4",IF(MIN(Table389101112[[#This Row],[DIst1]:[DIst6]])=Table389101112[[#This Row],[DIst5]],"Cluster5","Cluster6")))))</f>
        <v>Cluster3</v>
      </c>
    </row>
    <row r="112" spans="7:18" x14ac:dyDescent="0.3">
      <c r="G112">
        <v>111</v>
      </c>
      <c r="H112">
        <v>9.3133407000000001E-2</v>
      </c>
      <c r="I112">
        <v>6.9878809E-2</v>
      </c>
      <c r="K112">
        <f>SQRT((Table389101112[[#This Row],[Annual Income (k$)]]-$B$3)^2+(Table389101112[[#This Row],[Spending Score (1-100)]]-$C$3)^2)</f>
        <v>2.2289329735301333</v>
      </c>
      <c r="L112">
        <f>SQRT((Table389101112[[#This Row],[Annual Income (k$)]]-$B$4)^2+(Table389101112[[#This Row],[Spending Score (1-100)]]-$C$4)^2)</f>
        <v>1.7711709675476963</v>
      </c>
      <c r="M112">
        <f>SQRT((Table389101112[[#This Row],[Annual Income (k$)]]-$B$5)^2+(Table389101112[[#This Row],[Spending Score (1-100)]]-$C$5)^2)</f>
        <v>0.28319673597344069</v>
      </c>
      <c r="N112">
        <f>SQRT((Table389101112[[#This Row],[Annual Income (k$)]]-$B$6)^2+(Table389101112[[#This Row],[Spending Score (1-100)]]-$C$6)^2)</f>
        <v>1.4412310180067547</v>
      </c>
      <c r="O112">
        <f>SQRT((Table389101112[[#This Row],[Annual Income (k$)]]-$B$7)^2+(Table389101112[[#This Row],[Spending Score (1-100)]]-$C$7)^2)</f>
        <v>1.6226888827914627</v>
      </c>
      <c r="P112">
        <f>SQRT((Table389101112[[#This Row],[Annual Income (k$)]]-$B$8)^2+(Table389101112[[#This Row],[Spending Score (1-100)]]-$C$8)^2)</f>
        <v>1.3916482673436896</v>
      </c>
      <c r="Q112">
        <f>MIN(Table389101112[[#This Row],[DIst1]:[DIst6]])</f>
        <v>0.28319673597344069</v>
      </c>
      <c r="R112" t="str">
        <f>IF(MIN(Table389101112[[#This Row],[DIst1]:[DIst6]])=Table389101112[[#This Row],[DIst1]],"Cluster1",IF(MIN(Table389101112[[#This Row],[DIst1]:[DIst6]])=Table389101112[[#This Row],[DIst2]],"Cluster2",IF(MIN(Table389101112[[#This Row],[DIst1]:[DIst6]])=Table389101112[[#This Row],[DIst3]],"Cluster3",IF(MIN(Table389101112[[#This Row],[DIst1]:[DIst6]])=Table389101112[[#This Row],[DIst4]],"Cluster4",IF(MIN(Table389101112[[#This Row],[DIst1]:[DIst6]])=Table389101112[[#This Row],[DIst5]],"Cluster5","Cluster6")))))</f>
        <v>Cluster3</v>
      </c>
    </row>
    <row r="113" spans="7:18" x14ac:dyDescent="0.3">
      <c r="G113">
        <v>112</v>
      </c>
      <c r="H113">
        <v>9.3133407000000001E-2</v>
      </c>
      <c r="I113">
        <v>0.147521931</v>
      </c>
      <c r="K113">
        <f>SQRT((Table389101112[[#This Row],[Annual Income (k$)]]-$B$3)^2+(Table389101112[[#This Row],[Spending Score (1-100)]]-$C$3)^2)</f>
        <v>2.2868593633706191</v>
      </c>
      <c r="L113">
        <f>SQRT((Table389101112[[#This Row],[Annual Income (k$)]]-$B$4)^2+(Table389101112[[#This Row],[Spending Score (1-100)]]-$C$4)^2)</f>
        <v>1.7285226648360559</v>
      </c>
      <c r="M113">
        <f>SQRT((Table389101112[[#This Row],[Annual Income (k$)]]-$B$5)^2+(Table389101112[[#This Row],[Spending Score (1-100)]]-$C$5)^2)</f>
        <v>0.31298453542961358</v>
      </c>
      <c r="N113">
        <f>SQRT((Table389101112[[#This Row],[Annual Income (k$)]]-$B$6)^2+(Table389101112[[#This Row],[Spending Score (1-100)]]-$C$6)^2)</f>
        <v>1.4811277327593317</v>
      </c>
      <c r="O113">
        <f>SQRT((Table389101112[[#This Row],[Annual Income (k$)]]-$B$7)^2+(Table389101112[[#This Row],[Spending Score (1-100)]]-$C$7)^2)</f>
        <v>1.6895201985478512</v>
      </c>
      <c r="P113">
        <f>SQRT((Table389101112[[#This Row],[Annual Income (k$)]]-$B$8)^2+(Table389101112[[#This Row],[Spending Score (1-100)]]-$C$8)^2)</f>
        <v>1.3260395098270139</v>
      </c>
      <c r="Q113">
        <f>MIN(Table389101112[[#This Row],[DIst1]:[DIst6]])</f>
        <v>0.31298453542961358</v>
      </c>
      <c r="R113" t="str">
        <f>IF(MIN(Table389101112[[#This Row],[DIst1]:[DIst6]])=Table389101112[[#This Row],[DIst1]],"Cluster1",IF(MIN(Table389101112[[#This Row],[DIst1]:[DIst6]])=Table389101112[[#This Row],[DIst2]],"Cluster2",IF(MIN(Table389101112[[#This Row],[DIst1]:[DIst6]])=Table389101112[[#This Row],[DIst3]],"Cluster3",IF(MIN(Table389101112[[#This Row],[DIst1]:[DIst6]])=Table389101112[[#This Row],[DIst4]],"Cluster4",IF(MIN(Table389101112[[#This Row],[DIst1]:[DIst6]])=Table389101112[[#This Row],[DIst5]],"Cluster5","Cluster6")))))</f>
        <v>Cluster3</v>
      </c>
    </row>
    <row r="114" spans="7:18" x14ac:dyDescent="0.3">
      <c r="G114">
        <v>113</v>
      </c>
      <c r="H114">
        <v>0.13130283600000001</v>
      </c>
      <c r="I114">
        <v>-0.31833679799999998</v>
      </c>
      <c r="K114">
        <f>SQRT((Table389101112[[#This Row],[Annual Income (k$)]]-$B$3)^2+(Table389101112[[#This Row],[Spending Score (1-100)]]-$C$3)^2)</f>
        <v>1.9892944643032247</v>
      </c>
      <c r="L114">
        <f>SQRT((Table389101112[[#This Row],[Annual Income (k$)]]-$B$4)^2+(Table389101112[[#This Row],[Spending Score (1-100)]]-$C$4)^2)</f>
        <v>2.0438284494753285</v>
      </c>
      <c r="M114">
        <f>SQRT((Table389101112[[#This Row],[Annual Income (k$)]]-$B$5)^2+(Table389101112[[#This Row],[Spending Score (1-100)]]-$C$5)^2)</f>
        <v>0.44108037057677452</v>
      </c>
      <c r="N114">
        <f>SQRT((Table389101112[[#This Row],[Annual Income (k$)]]-$B$6)^2+(Table389101112[[#This Row],[Spending Score (1-100)]]-$C$6)^2)</f>
        <v>1.3312224615347621</v>
      </c>
      <c r="O114">
        <f>SQRT((Table389101112[[#This Row],[Annual Income (k$)]]-$B$7)^2+(Table389101112[[#This Row],[Spending Score (1-100)]]-$C$7)^2)</f>
        <v>1.2823014684031691</v>
      </c>
      <c r="P114">
        <f>SQRT((Table389101112[[#This Row],[Annual Income (k$)]]-$B$8)^2+(Table389101112[[#This Row],[Spending Score (1-100)]]-$C$8)^2)</f>
        <v>1.7190307277878092</v>
      </c>
      <c r="Q114">
        <f>MIN(Table389101112[[#This Row],[DIst1]:[DIst6]])</f>
        <v>0.44108037057677452</v>
      </c>
      <c r="R114" t="str">
        <f>IF(MIN(Table389101112[[#This Row],[DIst1]:[DIst6]])=Table389101112[[#This Row],[DIst1]],"Cluster1",IF(MIN(Table389101112[[#This Row],[DIst1]:[DIst6]])=Table389101112[[#This Row],[DIst2]],"Cluster2",IF(MIN(Table389101112[[#This Row],[DIst1]:[DIst6]])=Table389101112[[#This Row],[DIst3]],"Cluster3",IF(MIN(Table389101112[[#This Row],[DIst1]:[DIst6]])=Table389101112[[#This Row],[DIst4]],"Cluster4",IF(MIN(Table389101112[[#This Row],[DIst1]:[DIst6]])=Table389101112[[#This Row],[DIst5]],"Cluster5","Cluster6")))))</f>
        <v>Cluster3</v>
      </c>
    </row>
    <row r="115" spans="7:18" x14ac:dyDescent="0.3">
      <c r="G115">
        <v>114</v>
      </c>
      <c r="H115">
        <v>0.13130283600000001</v>
      </c>
      <c r="I115">
        <v>-0.16305055500000001</v>
      </c>
      <c r="K115">
        <f>SQRT((Table389101112[[#This Row],[Annual Income (k$)]]-$B$3)^2+(Table389101112[[#This Row],[Spending Score (1-100)]]-$C$3)^2)</f>
        <v>2.0909202231111745</v>
      </c>
      <c r="L115">
        <f>SQRT((Table389101112[[#This Row],[Annual Income (k$)]]-$B$4)^2+(Table389101112[[#This Row],[Spending Score (1-100)]]-$C$4)^2)</f>
        <v>1.9417030072408468</v>
      </c>
      <c r="M115">
        <f>SQRT((Table389101112[[#This Row],[Annual Income (k$)]]-$B$5)^2+(Table389101112[[#This Row],[Spending Score (1-100)]]-$C$5)^2)</f>
        <v>0.34865107452648969</v>
      </c>
      <c r="N115">
        <f>SQRT((Table389101112[[#This Row],[Annual Income (k$)]]-$B$6)^2+(Table389101112[[#This Row],[Spending Score (1-100)]]-$C$6)^2)</f>
        <v>1.3772530958200615</v>
      </c>
      <c r="O115">
        <f>SQRT((Table389101112[[#This Row],[Annual Income (k$)]]-$B$7)^2+(Table389101112[[#This Row],[Spending Score (1-100)]]-$C$7)^2)</f>
        <v>1.4065928541462045</v>
      </c>
      <c r="P115">
        <f>SQRT((Table389101112[[#This Row],[Annual Income (k$)]]-$B$8)^2+(Table389101112[[#This Row],[Spending Score (1-100)]]-$C$8)^2)</f>
        <v>1.5779563463553692</v>
      </c>
      <c r="Q115">
        <f>MIN(Table389101112[[#This Row],[DIst1]:[DIst6]])</f>
        <v>0.34865107452648969</v>
      </c>
      <c r="R115" t="str">
        <f>IF(MIN(Table389101112[[#This Row],[DIst1]:[DIst6]])=Table389101112[[#This Row],[DIst1]],"Cluster1",IF(MIN(Table389101112[[#This Row],[DIst1]:[DIst6]])=Table389101112[[#This Row],[DIst2]],"Cluster2",IF(MIN(Table389101112[[#This Row],[DIst1]:[DIst6]])=Table389101112[[#This Row],[DIst3]],"Cluster3",IF(MIN(Table389101112[[#This Row],[DIst1]:[DIst6]])=Table389101112[[#This Row],[DIst4]],"Cluster4",IF(MIN(Table389101112[[#This Row],[DIst1]:[DIst6]])=Table389101112[[#This Row],[DIst5]],"Cluster5","Cluster6")))))</f>
        <v>Cluster3</v>
      </c>
    </row>
    <row r="116" spans="7:18" x14ac:dyDescent="0.3">
      <c r="G116">
        <v>115</v>
      </c>
      <c r="H116">
        <v>0.16947226600000001</v>
      </c>
      <c r="I116">
        <v>-8.5407434000000004E-2</v>
      </c>
      <c r="K116">
        <f>SQRT((Table389101112[[#This Row],[Annual Income (k$)]]-$B$3)^2+(Table389101112[[#This Row],[Spending Score (1-100)]]-$C$3)^2)</f>
        <v>2.1717477694457417</v>
      </c>
      <c r="L116">
        <f>SQRT((Table389101112[[#This Row],[Annual Income (k$)]]-$B$4)^2+(Table389101112[[#This Row],[Spending Score (1-100)]]-$C$4)^2)</f>
        <v>1.9237339235986104</v>
      </c>
      <c r="M116">
        <f>SQRT((Table389101112[[#This Row],[Annual Income (k$)]]-$B$5)^2+(Table389101112[[#This Row],[Spending Score (1-100)]]-$C$5)^2)</f>
        <v>0.3582626106747348</v>
      </c>
      <c r="N116">
        <f>SQRT((Table389101112[[#This Row],[Annual Income (k$)]]-$B$6)^2+(Table389101112[[#This Row],[Spending Score (1-100)]]-$C$6)^2)</f>
        <v>1.4412761768768956</v>
      </c>
      <c r="O116">
        <f>SQRT((Table389101112[[#This Row],[Annual Income (k$)]]-$B$7)^2+(Table389101112[[#This Row],[Spending Score (1-100)]]-$C$7)^2)</f>
        <v>1.4504228664186212</v>
      </c>
      <c r="P116">
        <f>SQRT((Table389101112[[#This Row],[Annual Income (k$)]]-$B$8)^2+(Table389101112[[#This Row],[Spending Score (1-100)]]-$C$8)^2)</f>
        <v>1.4914398168874086</v>
      </c>
      <c r="Q116">
        <f>MIN(Table389101112[[#This Row],[DIst1]:[DIst6]])</f>
        <v>0.3582626106747348</v>
      </c>
      <c r="R116" t="str">
        <f>IF(MIN(Table389101112[[#This Row],[DIst1]:[DIst6]])=Table389101112[[#This Row],[DIst1]],"Cluster1",IF(MIN(Table389101112[[#This Row],[DIst1]:[DIst6]])=Table389101112[[#This Row],[DIst2]],"Cluster2",IF(MIN(Table389101112[[#This Row],[DIst1]:[DIst6]])=Table389101112[[#This Row],[DIst3]],"Cluster3",IF(MIN(Table389101112[[#This Row],[DIst1]:[DIst6]])=Table389101112[[#This Row],[DIst4]],"Cluster4",IF(MIN(Table389101112[[#This Row],[DIst1]:[DIst6]])=Table389101112[[#This Row],[DIst5]],"Cluster5","Cluster6")))))</f>
        <v>Cluster3</v>
      </c>
    </row>
    <row r="117" spans="7:18" x14ac:dyDescent="0.3">
      <c r="G117">
        <v>116</v>
      </c>
      <c r="H117">
        <v>0.16947226600000001</v>
      </c>
      <c r="I117">
        <v>-7.7643119999999998E-3</v>
      </c>
      <c r="K117">
        <f>SQRT((Table389101112[[#This Row],[Annual Income (k$)]]-$B$3)^2+(Table389101112[[#This Row],[Spending Score (1-100)]]-$C$3)^2)</f>
        <v>2.225748886109618</v>
      </c>
      <c r="L117">
        <f>SQRT((Table389101112[[#This Row],[Annual Income (k$)]]-$B$4)^2+(Table389101112[[#This Row],[Spending Score (1-100)]]-$C$4)^2)</f>
        <v>1.8781326891228587</v>
      </c>
      <c r="M117">
        <f>SQRT((Table389101112[[#This Row],[Annual Income (k$)]]-$B$5)^2+(Table389101112[[#This Row],[Spending Score (1-100)]]-$C$5)^2)</f>
        <v>0.34928098851671802</v>
      </c>
      <c r="N117">
        <f>SQRT((Table389101112[[#This Row],[Annual Income (k$)]]-$B$6)^2+(Table389101112[[#This Row],[Spending Score (1-100)]]-$C$6)^2)</f>
        <v>1.4730090678935248</v>
      </c>
      <c r="O117">
        <f>SQRT((Table389101112[[#This Row],[Annual Income (k$)]]-$B$7)^2+(Table389101112[[#This Row],[Spending Score (1-100)]]-$C$7)^2)</f>
        <v>1.5168955023256656</v>
      </c>
      <c r="P117">
        <f>SQRT((Table389101112[[#This Row],[Annual Income (k$)]]-$B$8)^2+(Table389101112[[#This Row],[Spending Score (1-100)]]-$C$8)^2)</f>
        <v>1.4219615999028874</v>
      </c>
      <c r="Q117">
        <f>MIN(Table389101112[[#This Row],[DIst1]:[DIst6]])</f>
        <v>0.34928098851671802</v>
      </c>
      <c r="R117" t="str">
        <f>IF(MIN(Table389101112[[#This Row],[DIst1]:[DIst6]])=Table389101112[[#This Row],[DIst1]],"Cluster1",IF(MIN(Table389101112[[#This Row],[DIst1]:[DIst6]])=Table389101112[[#This Row],[DIst2]],"Cluster2",IF(MIN(Table389101112[[#This Row],[DIst1]:[DIst6]])=Table389101112[[#This Row],[DIst3]],"Cluster3",IF(MIN(Table389101112[[#This Row],[DIst1]:[DIst6]])=Table389101112[[#This Row],[DIst4]],"Cluster4",IF(MIN(Table389101112[[#This Row],[DIst1]:[DIst6]])=Table389101112[[#This Row],[DIst5]],"Cluster5","Cluster6")))))</f>
        <v>Cluster3</v>
      </c>
    </row>
    <row r="118" spans="7:18" x14ac:dyDescent="0.3">
      <c r="G118">
        <v>117</v>
      </c>
      <c r="H118">
        <v>0.16947226600000001</v>
      </c>
      <c r="I118">
        <v>-0.27951523700000003</v>
      </c>
      <c r="K118">
        <f>SQRT((Table389101112[[#This Row],[Annual Income (k$)]]-$B$3)^2+(Table389101112[[#This Row],[Spending Score (1-100)]]-$C$3)^2)</f>
        <v>2.0434194455398407</v>
      </c>
      <c r="L118">
        <f>SQRT((Table389101112[[#This Row],[Annual Income (k$)]]-$B$4)^2+(Table389101112[[#This Row],[Spending Score (1-100)]]-$C$4)^2)</f>
        <v>2.0461978659171431</v>
      </c>
      <c r="M118">
        <f>SQRT((Table389101112[[#This Row],[Annual Income (k$)]]-$B$5)^2+(Table389101112[[#This Row],[Spending Score (1-100)]]-$C$5)^2)</f>
        <v>0.44383363575714024</v>
      </c>
      <c r="N118">
        <f>SQRT((Table389101112[[#This Row],[Annual Income (k$)]]-$B$6)^2+(Table389101112[[#This Row],[Spending Score (1-100)]]-$C$6)^2)</f>
        <v>1.3779801360218586</v>
      </c>
      <c r="O118">
        <f>SQRT((Table389101112[[#This Row],[Annual Income (k$)]]-$B$7)^2+(Table389101112[[#This Row],[Spending Score (1-100)]]-$C$7)^2)</f>
        <v>1.2897138394470458</v>
      </c>
      <c r="P118">
        <f>SQRT((Table389101112[[#This Row],[Annual Income (k$)]]-$B$8)^2+(Table389101112[[#This Row],[Spending Score (1-100)]]-$C$8)^2)</f>
        <v>1.668288505233724</v>
      </c>
      <c r="Q118">
        <f>MIN(Table389101112[[#This Row],[DIst1]:[DIst6]])</f>
        <v>0.44383363575714024</v>
      </c>
      <c r="R118" t="str">
        <f>IF(MIN(Table389101112[[#This Row],[DIst1]:[DIst6]])=Table389101112[[#This Row],[DIst1]],"Cluster1",IF(MIN(Table389101112[[#This Row],[DIst1]:[DIst6]])=Table389101112[[#This Row],[DIst2]],"Cluster2",IF(MIN(Table389101112[[#This Row],[DIst1]:[DIst6]])=Table389101112[[#This Row],[DIst3]],"Cluster3",IF(MIN(Table389101112[[#This Row],[DIst1]:[DIst6]])=Table389101112[[#This Row],[DIst4]],"Cluster4",IF(MIN(Table389101112[[#This Row],[DIst1]:[DIst6]])=Table389101112[[#This Row],[DIst5]],"Cluster5","Cluster6")))))</f>
        <v>Cluster3</v>
      </c>
    </row>
    <row r="119" spans="7:18" x14ac:dyDescent="0.3">
      <c r="G119">
        <v>118</v>
      </c>
      <c r="H119">
        <v>0.16947226600000001</v>
      </c>
      <c r="I119">
        <v>0.34162973400000002</v>
      </c>
      <c r="K119">
        <f>SQRT((Table389101112[[#This Row],[Annual Income (k$)]]-$B$3)^2+(Table389101112[[#This Row],[Spending Score (1-100)]]-$C$3)^2)</f>
        <v>2.4843059641332639</v>
      </c>
      <c r="L119">
        <f>SQRT((Table389101112[[#This Row],[Annual Income (k$)]]-$B$4)^2+(Table389101112[[#This Row],[Spending Score (1-100)]]-$C$4)^2)</f>
        <v>1.7018879222015126</v>
      </c>
      <c r="M119">
        <f>SQRT((Table389101112[[#This Row],[Annual Income (k$)]]-$B$5)^2+(Table389101112[[#This Row],[Spending Score (1-100)]]-$C$5)^2)</f>
        <v>0.49254893299801755</v>
      </c>
      <c r="N119">
        <f>SQRT((Table389101112[[#This Row],[Annual Income (k$)]]-$B$6)^2+(Table389101112[[#This Row],[Spending Score (1-100)]]-$C$6)^2)</f>
        <v>1.6538180331371855</v>
      </c>
      <c r="O119">
        <f>SQRT((Table389101112[[#This Row],[Annual Income (k$)]]-$B$7)^2+(Table389101112[[#This Row],[Spending Score (1-100)]]-$C$7)^2)</f>
        <v>1.8269594500783835</v>
      </c>
      <c r="P119">
        <f>SQRT((Table389101112[[#This Row],[Annual Income (k$)]]-$B$8)^2+(Table389101112[[#This Row],[Spending Score (1-100)]]-$C$8)^2)</f>
        <v>1.1226300959109006</v>
      </c>
      <c r="Q119">
        <f>MIN(Table389101112[[#This Row],[DIst1]:[DIst6]])</f>
        <v>0.49254893299801755</v>
      </c>
      <c r="R119" t="str">
        <f>IF(MIN(Table389101112[[#This Row],[DIst1]:[DIst6]])=Table389101112[[#This Row],[DIst1]],"Cluster1",IF(MIN(Table389101112[[#This Row],[DIst1]:[DIst6]])=Table389101112[[#This Row],[DIst2]],"Cluster2",IF(MIN(Table389101112[[#This Row],[DIst1]:[DIst6]])=Table389101112[[#This Row],[DIst3]],"Cluster3",IF(MIN(Table389101112[[#This Row],[DIst1]:[DIst6]])=Table389101112[[#This Row],[DIst4]],"Cluster4",IF(MIN(Table389101112[[#This Row],[DIst1]:[DIst6]])=Table389101112[[#This Row],[DIst5]],"Cluster5","Cluster6")))))</f>
        <v>Cluster3</v>
      </c>
    </row>
    <row r="120" spans="7:18" x14ac:dyDescent="0.3">
      <c r="G120">
        <v>119</v>
      </c>
      <c r="H120">
        <v>0.24581112399999999</v>
      </c>
      <c r="I120">
        <v>-0.27951523700000003</v>
      </c>
      <c r="K120">
        <f>SQRT((Table389101112[[#This Row],[Annual Income (k$)]]-$B$3)^2+(Table389101112[[#This Row],[Spending Score (1-100)]]-$C$3)^2)</f>
        <v>2.102988542250217</v>
      </c>
      <c r="L120">
        <f>SQRT((Table389101112[[#This Row],[Annual Income (k$)]]-$B$4)^2+(Table389101112[[#This Row],[Spending Score (1-100)]]-$C$4)^2)</f>
        <v>2.1041872178219263</v>
      </c>
      <c r="M120">
        <f>SQRT((Table389101112[[#This Row],[Annual Income (k$)]]-$B$5)^2+(Table389101112[[#This Row],[Spending Score (1-100)]]-$C$5)^2)</f>
        <v>0.50610510292497002</v>
      </c>
      <c r="N120">
        <f>SQRT((Table389101112[[#This Row],[Annual Income (k$)]]-$B$6)^2+(Table389101112[[#This Row],[Spending Score (1-100)]]-$C$6)^2)</f>
        <v>1.4517675314957972</v>
      </c>
      <c r="O120">
        <f>SQRT((Table389101112[[#This Row],[Annual Income (k$)]]-$B$7)^2+(Table389101112[[#This Row],[Spending Score (1-100)]]-$C$7)^2)</f>
        <v>1.2458620172512673</v>
      </c>
      <c r="P120">
        <f>SQRT((Table389101112[[#This Row],[Annual Income (k$)]]-$B$8)^2+(Table389101112[[#This Row],[Spending Score (1-100)]]-$C$8)^2)</f>
        <v>1.640052025879061</v>
      </c>
      <c r="Q120">
        <f>MIN(Table389101112[[#This Row],[DIst1]:[DIst6]])</f>
        <v>0.50610510292497002</v>
      </c>
      <c r="R120" t="str">
        <f>IF(MIN(Table389101112[[#This Row],[DIst1]:[DIst6]])=Table389101112[[#This Row],[DIst1]],"Cluster1",IF(MIN(Table389101112[[#This Row],[DIst1]:[DIst6]])=Table389101112[[#This Row],[DIst2]],"Cluster2",IF(MIN(Table389101112[[#This Row],[DIst1]:[DIst6]])=Table389101112[[#This Row],[DIst3]],"Cluster3",IF(MIN(Table389101112[[#This Row],[DIst1]:[DIst6]])=Table389101112[[#This Row],[DIst4]],"Cluster4",IF(MIN(Table389101112[[#This Row],[DIst1]:[DIst6]])=Table389101112[[#This Row],[DIst5]],"Cluster5","Cluster6")))))</f>
        <v>Cluster3</v>
      </c>
    </row>
    <row r="121" spans="7:18" x14ac:dyDescent="0.3">
      <c r="G121">
        <v>120</v>
      </c>
      <c r="H121">
        <v>0.24581112399999999</v>
      </c>
      <c r="I121">
        <v>0.26398661299999998</v>
      </c>
      <c r="K121">
        <f>SQRT((Table389101112[[#This Row],[Annual Income (k$)]]-$B$3)^2+(Table389101112[[#This Row],[Spending Score (1-100)]]-$C$3)^2)</f>
        <v>2.4752874755325123</v>
      </c>
      <c r="L121">
        <f>SQRT((Table389101112[[#This Row],[Annual Income (k$)]]-$B$4)^2+(Table389101112[[#This Row],[Spending Score (1-100)]]-$C$4)^2)</f>
        <v>1.8044983682613487</v>
      </c>
      <c r="M121">
        <f>SQRT((Table389101112[[#This Row],[Annual Income (k$)]]-$B$5)^2+(Table389101112[[#This Row],[Spending Score (1-100)]]-$C$5)^2)</f>
        <v>0.50384256579117392</v>
      </c>
      <c r="N121">
        <f>SQRT((Table389101112[[#This Row],[Annual Income (k$)]]-$B$6)^2+(Table389101112[[#This Row],[Spending Score (1-100)]]-$C$6)^2)</f>
        <v>1.6724769097460135</v>
      </c>
      <c r="O121">
        <f>SQRT((Table389101112[[#This Row],[Annual Income (k$)]]-$B$7)^2+(Table389101112[[#This Row],[Spending Score (1-100)]]-$C$7)^2)</f>
        <v>1.7248448194360255</v>
      </c>
      <c r="P121">
        <f>SQRT((Table389101112[[#This Row],[Annual Income (k$)]]-$B$8)^2+(Table389101112[[#This Row],[Spending Score (1-100)]]-$C$8)^2)</f>
        <v>1.1467538043859005</v>
      </c>
      <c r="Q121">
        <f>MIN(Table389101112[[#This Row],[DIst1]:[DIst6]])</f>
        <v>0.50384256579117392</v>
      </c>
      <c r="R121" t="str">
        <f>IF(MIN(Table389101112[[#This Row],[DIst1]:[DIst6]])=Table389101112[[#This Row],[DIst1]],"Cluster1",IF(MIN(Table389101112[[#This Row],[DIst1]:[DIst6]])=Table389101112[[#This Row],[DIst2]],"Cluster2",IF(MIN(Table389101112[[#This Row],[DIst1]:[DIst6]])=Table389101112[[#This Row],[DIst3]],"Cluster3",IF(MIN(Table389101112[[#This Row],[DIst1]:[DIst6]])=Table389101112[[#This Row],[DIst4]],"Cluster4",IF(MIN(Table389101112[[#This Row],[DIst1]:[DIst6]])=Table389101112[[#This Row],[DIst5]],"Cluster5","Cluster6")))))</f>
        <v>Cluster3</v>
      </c>
    </row>
    <row r="122" spans="7:18" x14ac:dyDescent="0.3">
      <c r="G122">
        <v>121</v>
      </c>
      <c r="H122">
        <v>0.24581112399999999</v>
      </c>
      <c r="I122">
        <v>0.225165052</v>
      </c>
      <c r="K122">
        <f>SQRT((Table389101112[[#This Row],[Annual Income (k$)]]-$B$3)^2+(Table389101112[[#This Row],[Spending Score (1-100)]]-$C$3)^2)</f>
        <v>2.4465703582246365</v>
      </c>
      <c r="L122">
        <f>SQRT((Table389101112[[#This Row],[Annual Income (k$)]]-$B$4)^2+(Table389101112[[#This Row],[Spending Score (1-100)]]-$C$4)^2)</f>
        <v>1.8221669963705653</v>
      </c>
      <c r="M122">
        <f>SQRT((Table389101112[[#This Row],[Annual Income (k$)]]-$B$5)^2+(Table389101112[[#This Row],[Spending Score (1-100)]]-$C$5)^2)</f>
        <v>0.48417772761177208</v>
      </c>
      <c r="N122">
        <f>SQRT((Table389101112[[#This Row],[Annual Income (k$)]]-$B$6)^2+(Table389101112[[#This Row],[Spending Score (1-100)]]-$C$6)^2)</f>
        <v>1.6517666184361142</v>
      </c>
      <c r="O122">
        <f>SQRT((Table389101112[[#This Row],[Annual Income (k$)]]-$B$7)^2+(Table389101112[[#This Row],[Spending Score (1-100)]]-$C$7)^2)</f>
        <v>1.6893372104291429</v>
      </c>
      <c r="P122">
        <f>SQRT((Table389101112[[#This Row],[Annual Income (k$)]]-$B$8)^2+(Table389101112[[#This Row],[Spending Score (1-100)]]-$C$8)^2)</f>
        <v>1.1805280818138359</v>
      </c>
      <c r="Q122">
        <f>MIN(Table389101112[[#This Row],[DIst1]:[DIst6]])</f>
        <v>0.48417772761177208</v>
      </c>
      <c r="R122" t="str">
        <f>IF(MIN(Table389101112[[#This Row],[DIst1]:[DIst6]])=Table389101112[[#This Row],[DIst1]],"Cluster1",IF(MIN(Table389101112[[#This Row],[DIst1]:[DIst6]])=Table389101112[[#This Row],[DIst2]],"Cluster2",IF(MIN(Table389101112[[#This Row],[DIst1]:[DIst6]])=Table389101112[[#This Row],[DIst3]],"Cluster3",IF(MIN(Table389101112[[#This Row],[DIst1]:[DIst6]])=Table389101112[[#This Row],[DIst4]],"Cluster4",IF(MIN(Table389101112[[#This Row],[DIst1]:[DIst6]])=Table389101112[[#This Row],[DIst5]],"Cluster5","Cluster6")))))</f>
        <v>Cluster3</v>
      </c>
    </row>
    <row r="123" spans="7:18" x14ac:dyDescent="0.3">
      <c r="G123">
        <v>122</v>
      </c>
      <c r="H123">
        <v>0.24581112399999999</v>
      </c>
      <c r="I123">
        <v>-0.39597991900000001</v>
      </c>
      <c r="K123">
        <f>SQRT((Table389101112[[#This Row],[Annual Income (k$)]]-$B$3)^2+(Table389101112[[#This Row],[Spending Score (1-100)]]-$C$3)^2)</f>
        <v>2.0332674019352446</v>
      </c>
      <c r="L123">
        <f>SQRT((Table389101112[[#This Row],[Annual Income (k$)]]-$B$4)^2+(Table389101112[[#This Row],[Spending Score (1-100)]]-$C$4)^2)</f>
        <v>2.1807060032148864</v>
      </c>
      <c r="M123">
        <f>SQRT((Table389101112[[#This Row],[Annual Income (k$)]]-$B$5)^2+(Table389101112[[#This Row],[Spending Score (1-100)]]-$C$5)^2)</f>
        <v>0.57749010363299214</v>
      </c>
      <c r="N123">
        <f>SQRT((Table389101112[[#This Row],[Annual Income (k$)]]-$B$6)^2+(Table389101112[[#This Row],[Spending Score (1-100)]]-$C$6)^2)</f>
        <v>1.4271408596798616</v>
      </c>
      <c r="O123">
        <f>SQRT((Table389101112[[#This Row],[Annual Income (k$)]]-$B$7)^2+(Table389101112[[#This Row],[Spending Score (1-100)]]-$C$7)^2)</f>
        <v>1.1507059003141846</v>
      </c>
      <c r="P123">
        <f>SQRT((Table389101112[[#This Row],[Annual Income (k$)]]-$B$8)^2+(Table389101112[[#This Row],[Spending Score (1-100)]]-$C$8)^2)</f>
        <v>1.7496335786238038</v>
      </c>
      <c r="Q123">
        <f>MIN(Table389101112[[#This Row],[DIst1]:[DIst6]])</f>
        <v>0.57749010363299214</v>
      </c>
      <c r="R123" t="str">
        <f>IF(MIN(Table389101112[[#This Row],[DIst1]:[DIst6]])=Table389101112[[#This Row],[DIst1]],"Cluster1",IF(MIN(Table389101112[[#This Row],[DIst1]:[DIst6]])=Table389101112[[#This Row],[DIst2]],"Cluster2",IF(MIN(Table389101112[[#This Row],[DIst1]:[DIst6]])=Table389101112[[#This Row],[DIst3]],"Cluster3",IF(MIN(Table389101112[[#This Row],[DIst1]:[DIst6]])=Table389101112[[#This Row],[DIst4]],"Cluster4",IF(MIN(Table389101112[[#This Row],[DIst1]:[DIst6]])=Table389101112[[#This Row],[DIst5]],"Cluster5","Cluster6")))))</f>
        <v>Cluster3</v>
      </c>
    </row>
    <row r="124" spans="7:18" x14ac:dyDescent="0.3">
      <c r="G124">
        <v>123</v>
      </c>
      <c r="H124">
        <v>0.322149982</v>
      </c>
      <c r="I124">
        <v>0.30280817399999999</v>
      </c>
      <c r="K124">
        <f>SQRT((Table389101112[[#This Row],[Annual Income (k$)]]-$B$3)^2+(Table389101112[[#This Row],[Spending Score (1-100)]]-$C$3)^2)</f>
        <v>2.5553976018257107</v>
      </c>
      <c r="L124">
        <f>SQRT((Table389101112[[#This Row],[Annual Income (k$)]]-$B$4)^2+(Table389101112[[#This Row],[Spending Score (1-100)]]-$C$4)^2)</f>
        <v>1.8567400922836137</v>
      </c>
      <c r="M124">
        <f>SQRT((Table389101112[[#This Row],[Annual Income (k$)]]-$B$5)^2+(Table389101112[[#This Row],[Spending Score (1-100)]]-$C$5)^2)</f>
        <v>0.58916053749933228</v>
      </c>
      <c r="N124">
        <f>SQRT((Table389101112[[#This Row],[Annual Income (k$)]]-$B$6)^2+(Table389101112[[#This Row],[Spending Score (1-100)]]-$C$6)^2)</f>
        <v>1.7576957203680896</v>
      </c>
      <c r="O124">
        <f>SQRT((Table389101112[[#This Row],[Annual Income (k$)]]-$B$7)^2+(Table389101112[[#This Row],[Spending Score (1-100)]]-$C$7)^2)</f>
        <v>1.7319927655093339</v>
      </c>
      <c r="P124">
        <f>SQRT((Table389101112[[#This Row],[Annual Income (k$)]]-$B$8)^2+(Table389101112[[#This Row],[Spending Score (1-100)]]-$C$8)^2)</f>
        <v>1.0759626407870755</v>
      </c>
      <c r="Q124">
        <f>MIN(Table389101112[[#This Row],[DIst1]:[DIst6]])</f>
        <v>0.58916053749933228</v>
      </c>
      <c r="R124" t="str">
        <f>IF(MIN(Table389101112[[#This Row],[DIst1]:[DIst6]])=Table389101112[[#This Row],[DIst1]],"Cluster1",IF(MIN(Table389101112[[#This Row],[DIst1]:[DIst6]])=Table389101112[[#This Row],[DIst2]],"Cluster2",IF(MIN(Table389101112[[#This Row],[DIst1]:[DIst6]])=Table389101112[[#This Row],[DIst3]],"Cluster3",IF(MIN(Table389101112[[#This Row],[DIst1]:[DIst6]])=Table389101112[[#This Row],[DIst4]],"Cluster4",IF(MIN(Table389101112[[#This Row],[DIst1]:[DIst6]])=Table389101112[[#This Row],[DIst5]],"Cluster5","Cluster6")))))</f>
        <v>Cluster3</v>
      </c>
    </row>
    <row r="125" spans="7:18" x14ac:dyDescent="0.3">
      <c r="G125">
        <v>124</v>
      </c>
      <c r="H125">
        <v>0.322149982</v>
      </c>
      <c r="I125">
        <v>1.5839196769999999</v>
      </c>
      <c r="K125">
        <f>SQRT((Table389101112[[#This Row],[Annual Income (k$)]]-$B$3)^2+(Table389101112[[#This Row],[Spending Score (1-100)]]-$C$3)^2)</f>
        <v>3.6034399627448805</v>
      </c>
      <c r="L125">
        <f>SQRT((Table389101112[[#This Row],[Annual Income (k$)]]-$B$4)^2+(Table389101112[[#This Row],[Spending Score (1-100)]]-$C$4)^2)</f>
        <v>1.7673013500991164</v>
      </c>
      <c r="M125">
        <f>SQRT((Table389101112[[#This Row],[Annual Income (k$)]]-$B$5)^2+(Table389101112[[#This Row],[Spending Score (1-100)]]-$C$5)^2)</f>
        <v>1.6669512936317112</v>
      </c>
      <c r="N125">
        <f>SQRT((Table389101112[[#This Row],[Annual Income (k$)]]-$B$6)^2+(Table389101112[[#This Row],[Spending Score (1-100)]]-$C$6)^2)</f>
        <v>2.6742970790549592</v>
      </c>
      <c r="O125">
        <f>SQRT((Table389101112[[#This Row],[Annual Income (k$)]]-$B$7)^2+(Table389101112[[#This Row],[Spending Score (1-100)]]-$C$7)^2)</f>
        <v>2.9649319345274043</v>
      </c>
      <c r="P125">
        <f>SQRT((Table389101112[[#This Row],[Annual Income (k$)]]-$B$8)^2+(Table389101112[[#This Row],[Spending Score (1-100)]]-$C$8)^2)</f>
        <v>0.59520739096713127</v>
      </c>
      <c r="Q125">
        <f>MIN(Table389101112[[#This Row],[DIst1]:[DIst6]])</f>
        <v>0.59520739096713127</v>
      </c>
      <c r="R125" t="str">
        <f>IF(MIN(Table389101112[[#This Row],[DIst1]:[DIst6]])=Table389101112[[#This Row],[DIst1]],"Cluster1",IF(MIN(Table389101112[[#This Row],[DIst1]:[DIst6]])=Table389101112[[#This Row],[DIst2]],"Cluster2",IF(MIN(Table389101112[[#This Row],[DIst1]:[DIst6]])=Table389101112[[#This Row],[DIst3]],"Cluster3",IF(MIN(Table389101112[[#This Row],[DIst1]:[DIst6]])=Table389101112[[#This Row],[DIst4]],"Cluster4",IF(MIN(Table389101112[[#This Row],[DIst1]:[DIst6]])=Table389101112[[#This Row],[DIst5]],"Cluster5","Cluster6")))))</f>
        <v>Cluster6</v>
      </c>
    </row>
    <row r="126" spans="7:18" x14ac:dyDescent="0.3">
      <c r="G126">
        <v>125</v>
      </c>
      <c r="H126">
        <v>0.36031941099999998</v>
      </c>
      <c r="I126">
        <v>-0.82301708699999998</v>
      </c>
      <c r="K126">
        <f>SQRT((Table389101112[[#This Row],[Annual Income (k$)]]-$B$3)^2+(Table389101112[[#This Row],[Spending Score (1-100)]]-$C$3)^2)</f>
        <v>1.9238535028273123</v>
      </c>
      <c r="L126">
        <f>SQRT((Table389101112[[#This Row],[Annual Income (k$)]]-$B$4)^2+(Table389101112[[#This Row],[Spending Score (1-100)]]-$C$4)^2)</f>
        <v>2.5637185195598375</v>
      </c>
      <c r="M126">
        <f>SQRT((Table389101112[[#This Row],[Annual Income (k$)]]-$B$5)^2+(Table389101112[[#This Row],[Spending Score (1-100)]]-$C$5)^2)</f>
        <v>0.97969415601805543</v>
      </c>
      <c r="N126">
        <f>SQRT((Table389101112[[#This Row],[Annual Income (k$)]]-$B$6)^2+(Table389101112[[#This Row],[Spending Score (1-100)]]-$C$6)^2)</f>
        <v>1.5309868008212002</v>
      </c>
      <c r="O126">
        <f>SQRT((Table389101112[[#This Row],[Annual Income (k$)]]-$B$7)^2+(Table389101112[[#This Row],[Spending Score (1-100)]]-$C$7)^2)</f>
        <v>0.75836162220629943</v>
      </c>
      <c r="P126">
        <f>SQRT((Table389101112[[#This Row],[Annual Income (k$)]]-$B$8)^2+(Table389101112[[#This Row],[Spending Score (1-100)]]-$C$8)^2)</f>
        <v>2.1300270597362565</v>
      </c>
      <c r="Q126">
        <f>MIN(Table389101112[[#This Row],[DIst1]:[DIst6]])</f>
        <v>0.75836162220629943</v>
      </c>
      <c r="R126" t="str">
        <f>IF(MIN(Table389101112[[#This Row],[DIst1]:[DIst6]])=Table389101112[[#This Row],[DIst1]],"Cluster1",IF(MIN(Table389101112[[#This Row],[DIst1]:[DIst6]])=Table389101112[[#This Row],[DIst2]],"Cluster2",IF(MIN(Table389101112[[#This Row],[DIst1]:[DIst6]])=Table389101112[[#This Row],[DIst3]],"Cluster3",IF(MIN(Table389101112[[#This Row],[DIst1]:[DIst6]])=Table389101112[[#This Row],[DIst4]],"Cluster4",IF(MIN(Table389101112[[#This Row],[DIst1]:[DIst6]])=Table389101112[[#This Row],[DIst5]],"Cluster5","Cluster6")))))</f>
        <v>Cluster5</v>
      </c>
    </row>
    <row r="127" spans="7:18" x14ac:dyDescent="0.3">
      <c r="G127">
        <v>126</v>
      </c>
      <c r="H127">
        <v>0.36031941099999998</v>
      </c>
      <c r="I127">
        <v>1.040417827</v>
      </c>
      <c r="K127">
        <f>SQRT((Table389101112[[#This Row],[Annual Income (k$)]]-$B$3)^2+(Table389101112[[#This Row],[Spending Score (1-100)]]-$C$3)^2)</f>
        <v>3.1589899318418286</v>
      </c>
      <c r="L127">
        <f>SQRT((Table389101112[[#This Row],[Annual Income (k$)]]-$B$4)^2+(Table389101112[[#This Row],[Spending Score (1-100)]]-$C$4)^2)</f>
        <v>1.729308772915088</v>
      </c>
      <c r="M127">
        <f>SQRT((Table389101112[[#This Row],[Annual Income (k$)]]-$B$5)^2+(Table389101112[[#This Row],[Spending Score (1-100)]]-$C$5)^2)</f>
        <v>1.177291345327786</v>
      </c>
      <c r="N127">
        <f>SQRT((Table389101112[[#This Row],[Annual Income (k$)]]-$B$6)^2+(Table389101112[[#This Row],[Spending Score (1-100)]]-$C$6)^2)</f>
        <v>2.2676289129577545</v>
      </c>
      <c r="O127">
        <f>SQRT((Table389101112[[#This Row],[Annual Income (k$)]]-$B$7)^2+(Table389101112[[#This Row],[Spending Score (1-100)]]-$C$7)^2)</f>
        <v>2.426465596976302</v>
      </c>
      <c r="P127">
        <f>SQRT((Table389101112[[#This Row],[Annual Income (k$)]]-$B$8)^2+(Table389101112[[#This Row],[Spending Score (1-100)]]-$C$8)^2)</f>
        <v>0.50765782400831805</v>
      </c>
      <c r="Q127">
        <f>MIN(Table389101112[[#This Row],[DIst1]:[DIst6]])</f>
        <v>0.50765782400831805</v>
      </c>
      <c r="R127" t="str">
        <f>IF(MIN(Table389101112[[#This Row],[DIst1]:[DIst6]])=Table389101112[[#This Row],[DIst1]],"Cluster1",IF(MIN(Table389101112[[#This Row],[DIst1]:[DIst6]])=Table389101112[[#This Row],[DIst2]],"Cluster2",IF(MIN(Table389101112[[#This Row],[DIst1]:[DIst6]])=Table389101112[[#This Row],[DIst3]],"Cluster3",IF(MIN(Table389101112[[#This Row],[DIst1]:[DIst6]])=Table389101112[[#This Row],[DIst4]],"Cluster4",IF(MIN(Table389101112[[#This Row],[DIst1]:[DIst6]])=Table389101112[[#This Row],[DIst5]],"Cluster5","Cluster6")))))</f>
        <v>Cluster6</v>
      </c>
    </row>
    <row r="128" spans="7:18" x14ac:dyDescent="0.3">
      <c r="G128">
        <v>127</v>
      </c>
      <c r="H128">
        <v>0.39848884099999998</v>
      </c>
      <c r="I128">
        <v>-0.59008772300000001</v>
      </c>
      <c r="K128">
        <f>SQRT((Table389101112[[#This Row],[Annual Income (k$)]]-$B$3)^2+(Table389101112[[#This Row],[Spending Score (1-100)]]-$C$3)^2)</f>
        <v>2.0598012902953555</v>
      </c>
      <c r="L128">
        <f>SQRT((Table389101112[[#This Row],[Annual Income (k$)]]-$B$4)^2+(Table389101112[[#This Row],[Spending Score (1-100)]]-$C$4)^2)</f>
        <v>2.4245707397867062</v>
      </c>
      <c r="M128">
        <f>SQRT((Table389101112[[#This Row],[Annual Income (k$)]]-$B$5)^2+(Table389101112[[#This Row],[Spending Score (1-100)]]-$C$5)^2)</f>
        <v>0.82217637463725146</v>
      </c>
      <c r="N128">
        <f>SQRT((Table389101112[[#This Row],[Annual Income (k$)]]-$B$6)^2+(Table389101112[[#This Row],[Spending Score (1-100)]]-$C$6)^2)</f>
        <v>1.5593003261089042</v>
      </c>
      <c r="O128">
        <f>SQRT((Table389101112[[#This Row],[Annual Income (k$)]]-$B$7)^2+(Table389101112[[#This Row],[Spending Score (1-100)]]-$C$7)^2)</f>
        <v>0.90383346495515859</v>
      </c>
      <c r="P128">
        <f>SQRT((Table389101112[[#This Row],[Annual Income (k$)]]-$B$8)^2+(Table389101112[[#This Row],[Spending Score (1-100)]]-$C$8)^2)</f>
        <v>1.8943902729647699</v>
      </c>
      <c r="Q128">
        <f>MIN(Table389101112[[#This Row],[DIst1]:[DIst6]])</f>
        <v>0.82217637463725146</v>
      </c>
      <c r="R128" t="str">
        <f>IF(MIN(Table389101112[[#This Row],[DIst1]:[DIst6]])=Table389101112[[#This Row],[DIst1]],"Cluster1",IF(MIN(Table389101112[[#This Row],[DIst1]:[DIst6]])=Table389101112[[#This Row],[DIst2]],"Cluster2",IF(MIN(Table389101112[[#This Row],[DIst1]:[DIst6]])=Table389101112[[#This Row],[DIst3]],"Cluster3",IF(MIN(Table389101112[[#This Row],[DIst1]:[DIst6]])=Table389101112[[#This Row],[DIst4]],"Cluster4",IF(MIN(Table389101112[[#This Row],[DIst1]:[DIst6]])=Table389101112[[#This Row],[DIst5]],"Cluster5","Cluster6")))))</f>
        <v>Cluster3</v>
      </c>
    </row>
    <row r="129" spans="7:18" x14ac:dyDescent="0.3">
      <c r="G129">
        <v>128</v>
      </c>
      <c r="H129">
        <v>0.39848884099999998</v>
      </c>
      <c r="I129">
        <v>1.7392059200000001</v>
      </c>
      <c r="K129">
        <f>SQRT((Table389101112[[#This Row],[Annual Income (k$)]]-$B$3)^2+(Table389101112[[#This Row],[Spending Score (1-100)]]-$C$3)^2)</f>
        <v>3.7763118605685317</v>
      </c>
      <c r="L129">
        <f>SQRT((Table389101112[[#This Row],[Annual Income (k$)]]-$B$4)^2+(Table389101112[[#This Row],[Spending Score (1-100)]]-$C$4)^2)</f>
        <v>1.889737296984602</v>
      </c>
      <c r="M129">
        <f>SQRT((Table389101112[[#This Row],[Annual Income (k$)]]-$B$5)^2+(Table389101112[[#This Row],[Spending Score (1-100)]]-$C$5)^2)</f>
        <v>1.8382016704779607</v>
      </c>
      <c r="N129">
        <f>SQRT((Table389101112[[#This Row],[Annual Income (k$)]]-$B$6)^2+(Table389101112[[#This Row],[Spending Score (1-100)]]-$C$6)^2)</f>
        <v>2.8459508842666152</v>
      </c>
      <c r="O129">
        <f>SQRT((Table389101112[[#This Row],[Annual Income (k$)]]-$B$7)^2+(Table389101112[[#This Row],[Spending Score (1-100)]]-$C$7)^2)</f>
        <v>3.1028917419970208</v>
      </c>
      <c r="P129">
        <f>SQRT((Table389101112[[#This Row],[Annual Income (k$)]]-$B$8)^2+(Table389101112[[#This Row],[Spending Score (1-100)]]-$C$8)^2)</f>
        <v>0.6401832110050657</v>
      </c>
      <c r="Q129">
        <f>MIN(Table389101112[[#This Row],[DIst1]:[DIst6]])</f>
        <v>0.6401832110050657</v>
      </c>
      <c r="R129" t="str">
        <f>IF(MIN(Table389101112[[#This Row],[DIst1]:[DIst6]])=Table389101112[[#This Row],[DIst1]],"Cluster1",IF(MIN(Table389101112[[#This Row],[DIst1]:[DIst6]])=Table389101112[[#This Row],[DIst2]],"Cluster2",IF(MIN(Table389101112[[#This Row],[DIst1]:[DIst6]])=Table389101112[[#This Row],[DIst3]],"Cluster3",IF(MIN(Table389101112[[#This Row],[DIst1]:[DIst6]])=Table389101112[[#This Row],[DIst4]],"Cluster4",IF(MIN(Table389101112[[#This Row],[DIst1]:[DIst6]])=Table389101112[[#This Row],[DIst5]],"Cluster5","Cluster6")))))</f>
        <v>Cluster6</v>
      </c>
    </row>
    <row r="130" spans="7:18" x14ac:dyDescent="0.3">
      <c r="G130">
        <v>129</v>
      </c>
      <c r="H130">
        <v>0.39848884099999998</v>
      </c>
      <c r="I130">
        <v>-1.5218051800000001</v>
      </c>
      <c r="K130">
        <f>SQRT((Table389101112[[#This Row],[Annual Income (k$)]]-$B$3)^2+(Table389101112[[#This Row],[Spending Score (1-100)]]-$C$3)^2)</f>
        <v>1.8094259754397461</v>
      </c>
      <c r="L130">
        <f>SQRT((Table389101112[[#This Row],[Annual Income (k$)]]-$B$4)^2+(Table389101112[[#This Row],[Spending Score (1-100)]]-$C$4)^2)</f>
        <v>3.1368549105144443</v>
      </c>
      <c r="M130">
        <f>SQRT((Table389101112[[#This Row],[Annual Income (k$)]]-$B$5)^2+(Table389101112[[#This Row],[Spending Score (1-100)]]-$C$5)^2)</f>
        <v>1.6226861694270986</v>
      </c>
      <c r="N130">
        <f>SQRT((Table389101112[[#This Row],[Annual Income (k$)]]-$B$6)^2+(Table389101112[[#This Row],[Spending Score (1-100)]]-$C$6)^2)</f>
        <v>1.7895672396892337</v>
      </c>
      <c r="O130">
        <f>SQRT((Table389101112[[#This Row],[Annual Income (k$)]]-$B$7)^2+(Table389101112[[#This Row],[Spending Score (1-100)]]-$C$7)^2)</f>
        <v>0.57519302012279094</v>
      </c>
      <c r="P130">
        <f>SQRT((Table389101112[[#This Row],[Annual Income (k$)]]-$B$8)^2+(Table389101112[[#This Row],[Spending Score (1-100)]]-$C$8)^2)</f>
        <v>2.8104461319213492</v>
      </c>
      <c r="Q130">
        <f>MIN(Table389101112[[#This Row],[DIst1]:[DIst6]])</f>
        <v>0.57519302012279094</v>
      </c>
      <c r="R130" t="str">
        <f>IF(MIN(Table389101112[[#This Row],[DIst1]:[DIst6]])=Table389101112[[#This Row],[DIst1]],"Cluster1",IF(MIN(Table389101112[[#This Row],[DIst1]:[DIst6]])=Table389101112[[#This Row],[DIst2]],"Cluster2",IF(MIN(Table389101112[[#This Row],[DIst1]:[DIst6]])=Table389101112[[#This Row],[DIst3]],"Cluster3",IF(MIN(Table389101112[[#This Row],[DIst1]:[DIst6]])=Table389101112[[#This Row],[DIst4]],"Cluster4",IF(MIN(Table389101112[[#This Row],[DIst1]:[DIst6]])=Table389101112[[#This Row],[DIst5]],"Cluster5","Cluster6")))))</f>
        <v>Cluster5</v>
      </c>
    </row>
    <row r="131" spans="7:18" x14ac:dyDescent="0.3">
      <c r="G131">
        <v>130</v>
      </c>
      <c r="H131">
        <v>0.39848884099999998</v>
      </c>
      <c r="I131">
        <v>0.96277470600000004</v>
      </c>
      <c r="K131">
        <f>SQRT((Table389101112[[#This Row],[Annual Income (k$)]]-$B$3)^2+(Table389101112[[#This Row],[Spending Score (1-100)]]-$C$3)^2)</f>
        <v>3.1169841895425101</v>
      </c>
      <c r="L131">
        <f>SQRT((Table389101112[[#This Row],[Annual Income (k$)]]-$B$4)^2+(Table389101112[[#This Row],[Spending Score (1-100)]]-$C$4)^2)</f>
        <v>1.7704693155298499</v>
      </c>
      <c r="M131">
        <f>SQRT((Table389101112[[#This Row],[Annual Income (k$)]]-$B$5)^2+(Table389101112[[#This Row],[Spending Score (1-100)]]-$C$5)^2)</f>
        <v>1.1279586535119761</v>
      </c>
      <c r="N131">
        <f>SQRT((Table389101112[[#This Row],[Annual Income (k$)]]-$B$6)^2+(Table389101112[[#This Row],[Spending Score (1-100)]]-$C$6)^2)</f>
        <v>2.2370529570532582</v>
      </c>
      <c r="O131">
        <f>SQRT((Table389101112[[#This Row],[Annual Income (k$)]]-$B$7)^2+(Table389101112[[#This Row],[Spending Score (1-100)]]-$C$7)^2)</f>
        <v>2.3420586868886519</v>
      </c>
      <c r="P131">
        <f>SQRT((Table389101112[[#This Row],[Annual Income (k$)]]-$B$8)^2+(Table389101112[[#This Row],[Spending Score (1-100)]]-$C$8)^2)</f>
        <v>0.51358576352086571</v>
      </c>
      <c r="Q131">
        <f>MIN(Table389101112[[#This Row],[DIst1]:[DIst6]])</f>
        <v>0.51358576352086571</v>
      </c>
      <c r="R131" t="str">
        <f>IF(MIN(Table389101112[[#This Row],[DIst1]:[DIst6]])=Table389101112[[#This Row],[DIst1]],"Cluster1",IF(MIN(Table389101112[[#This Row],[DIst1]:[DIst6]])=Table389101112[[#This Row],[DIst2]],"Cluster2",IF(MIN(Table389101112[[#This Row],[DIst1]:[DIst6]])=Table389101112[[#This Row],[DIst3]],"Cluster3",IF(MIN(Table389101112[[#This Row],[DIst1]:[DIst6]])=Table389101112[[#This Row],[DIst4]],"Cluster4",IF(MIN(Table389101112[[#This Row],[DIst1]:[DIst6]])=Table389101112[[#This Row],[DIst5]],"Cluster5","Cluster6")))))</f>
        <v>Cluster6</v>
      </c>
    </row>
    <row r="132" spans="7:18" x14ac:dyDescent="0.3">
      <c r="G132">
        <v>131</v>
      </c>
      <c r="H132">
        <v>0.39848884099999998</v>
      </c>
      <c r="I132">
        <v>-1.599448301</v>
      </c>
      <c r="K132">
        <f>SQRT((Table389101112[[#This Row],[Annual Income (k$)]]-$B$3)^2+(Table389101112[[#This Row],[Spending Score (1-100)]]-$C$3)^2)</f>
        <v>1.8087737145031155</v>
      </c>
      <c r="L132">
        <f>SQRT((Table389101112[[#This Row],[Annual Income (k$)]]-$B$4)^2+(Table389101112[[#This Row],[Spending Score (1-100)]]-$C$4)^2)</f>
        <v>3.2013025871957832</v>
      </c>
      <c r="M132">
        <f>SQRT((Table389101112[[#This Row],[Annual Income (k$)]]-$B$5)^2+(Table389101112[[#This Row],[Spending Score (1-100)]]-$C$5)^2)</f>
        <v>1.6954571684902273</v>
      </c>
      <c r="N132">
        <f>SQRT((Table389101112[[#This Row],[Annual Income (k$)]]-$B$6)^2+(Table389101112[[#This Row],[Spending Score (1-100)]]-$C$6)^2)</f>
        <v>1.8289838509524465</v>
      </c>
      <c r="O132">
        <f>SQRT((Table389101112[[#This Row],[Annual Income (k$)]]-$B$7)^2+(Table389101112[[#This Row],[Spending Score (1-100)]]-$C$7)^2)</f>
        <v>0.60721598788327347</v>
      </c>
      <c r="P132">
        <f>SQRT((Table389101112[[#This Row],[Annual Income (k$)]]-$B$8)^2+(Table389101112[[#This Row],[Spending Score (1-100)]]-$C$8)^2)</f>
        <v>2.8872365871490167</v>
      </c>
      <c r="Q132">
        <f>MIN(Table389101112[[#This Row],[DIst1]:[DIst6]])</f>
        <v>0.60721598788327347</v>
      </c>
      <c r="R132" t="str">
        <f>IF(MIN(Table389101112[[#This Row],[DIst1]:[DIst6]])=Table389101112[[#This Row],[DIst1]],"Cluster1",IF(MIN(Table389101112[[#This Row],[DIst1]:[DIst6]])=Table389101112[[#This Row],[DIst2]],"Cluster2",IF(MIN(Table389101112[[#This Row],[DIst1]:[DIst6]])=Table389101112[[#This Row],[DIst3]],"Cluster3",IF(MIN(Table389101112[[#This Row],[DIst1]:[DIst6]])=Table389101112[[#This Row],[DIst4]],"Cluster4",IF(MIN(Table389101112[[#This Row],[DIst1]:[DIst6]])=Table389101112[[#This Row],[DIst5]],"Cluster5","Cluster6")))))</f>
        <v>Cluster5</v>
      </c>
    </row>
    <row r="133" spans="7:18" x14ac:dyDescent="0.3">
      <c r="G133">
        <v>132</v>
      </c>
      <c r="H133">
        <v>0.39848884099999998</v>
      </c>
      <c r="I133">
        <v>0.96277470600000004</v>
      </c>
      <c r="K133">
        <f>SQRT((Table389101112[[#This Row],[Annual Income (k$)]]-$B$3)^2+(Table389101112[[#This Row],[Spending Score (1-100)]]-$C$3)^2)</f>
        <v>3.1169841895425101</v>
      </c>
      <c r="L133">
        <f>SQRT((Table389101112[[#This Row],[Annual Income (k$)]]-$B$4)^2+(Table389101112[[#This Row],[Spending Score (1-100)]]-$C$4)^2)</f>
        <v>1.7704693155298499</v>
      </c>
      <c r="M133">
        <f>SQRT((Table389101112[[#This Row],[Annual Income (k$)]]-$B$5)^2+(Table389101112[[#This Row],[Spending Score (1-100)]]-$C$5)^2)</f>
        <v>1.1279586535119761</v>
      </c>
      <c r="N133">
        <f>SQRT((Table389101112[[#This Row],[Annual Income (k$)]]-$B$6)^2+(Table389101112[[#This Row],[Spending Score (1-100)]]-$C$6)^2)</f>
        <v>2.2370529570532582</v>
      </c>
      <c r="O133">
        <f>SQRT((Table389101112[[#This Row],[Annual Income (k$)]]-$B$7)^2+(Table389101112[[#This Row],[Spending Score (1-100)]]-$C$7)^2)</f>
        <v>2.3420586868886519</v>
      </c>
      <c r="P133">
        <f>SQRT((Table389101112[[#This Row],[Annual Income (k$)]]-$B$8)^2+(Table389101112[[#This Row],[Spending Score (1-100)]]-$C$8)^2)</f>
        <v>0.51358576352086571</v>
      </c>
      <c r="Q133">
        <f>MIN(Table389101112[[#This Row],[DIst1]:[DIst6]])</f>
        <v>0.51358576352086571</v>
      </c>
      <c r="R133" t="str">
        <f>IF(MIN(Table389101112[[#This Row],[DIst1]:[DIst6]])=Table389101112[[#This Row],[DIst1]],"Cluster1",IF(MIN(Table389101112[[#This Row],[DIst1]:[DIst6]])=Table389101112[[#This Row],[DIst2]],"Cluster2",IF(MIN(Table389101112[[#This Row],[DIst1]:[DIst6]])=Table389101112[[#This Row],[DIst3]],"Cluster3",IF(MIN(Table389101112[[#This Row],[DIst1]:[DIst6]])=Table389101112[[#This Row],[DIst4]],"Cluster4",IF(MIN(Table389101112[[#This Row],[DIst1]:[DIst6]])=Table389101112[[#This Row],[DIst5]],"Cluster5","Cluster6")))))</f>
        <v>Cluster6</v>
      </c>
    </row>
    <row r="134" spans="7:18" x14ac:dyDescent="0.3">
      <c r="G134">
        <v>133</v>
      </c>
      <c r="H134">
        <v>0.43665827000000002</v>
      </c>
      <c r="I134">
        <v>-0.62890928400000001</v>
      </c>
      <c r="K134">
        <f>SQRT((Table389101112[[#This Row],[Annual Income (k$)]]-$B$3)^2+(Table389101112[[#This Row],[Spending Score (1-100)]]-$C$3)^2)</f>
        <v>2.0753981864417961</v>
      </c>
      <c r="L134">
        <f>SQRT((Table389101112[[#This Row],[Annual Income (k$)]]-$B$4)^2+(Table389101112[[#This Row],[Spending Score (1-100)]]-$C$4)^2)</f>
        <v>2.4789714602573127</v>
      </c>
      <c r="M134">
        <f>SQRT((Table389101112[[#This Row],[Annual Income (k$)]]-$B$5)^2+(Table389101112[[#This Row],[Spending Score (1-100)]]-$C$5)^2)</f>
        <v>0.87661891815547111</v>
      </c>
      <c r="N134">
        <f>SQRT((Table389101112[[#This Row],[Annual Income (k$)]]-$B$6)^2+(Table389101112[[#This Row],[Spending Score (1-100)]]-$C$6)^2)</f>
        <v>1.5966559637637747</v>
      </c>
      <c r="O134">
        <f>SQRT((Table389101112[[#This Row],[Annual Income (k$)]]-$B$7)^2+(Table389101112[[#This Row],[Spending Score (1-100)]]-$C$7)^2)</f>
        <v>0.8499586091790895</v>
      </c>
      <c r="P134">
        <f>SQRT((Table389101112[[#This Row],[Annual Income (k$)]]-$B$8)^2+(Table389101112[[#This Row],[Spending Score (1-100)]]-$C$8)^2)</f>
        <v>1.9243044931049962</v>
      </c>
      <c r="Q134">
        <f>MIN(Table389101112[[#This Row],[DIst1]:[DIst6]])</f>
        <v>0.8499586091790895</v>
      </c>
      <c r="R134" t="str">
        <f>IF(MIN(Table389101112[[#This Row],[DIst1]:[DIst6]])=Table389101112[[#This Row],[DIst1]],"Cluster1",IF(MIN(Table389101112[[#This Row],[DIst1]:[DIst6]])=Table389101112[[#This Row],[DIst2]],"Cluster2",IF(MIN(Table389101112[[#This Row],[DIst1]:[DIst6]])=Table389101112[[#This Row],[DIst3]],"Cluster3",IF(MIN(Table389101112[[#This Row],[DIst1]:[DIst6]])=Table389101112[[#This Row],[DIst4]],"Cluster4",IF(MIN(Table389101112[[#This Row],[DIst1]:[DIst6]])=Table389101112[[#This Row],[DIst5]],"Cluster5","Cluster6")))))</f>
        <v>Cluster5</v>
      </c>
    </row>
    <row r="135" spans="7:18" x14ac:dyDescent="0.3">
      <c r="G135">
        <v>134</v>
      </c>
      <c r="H135">
        <v>0.43665827000000002</v>
      </c>
      <c r="I135">
        <v>0.80748846299999999</v>
      </c>
      <c r="K135">
        <f>SQRT((Table389101112[[#This Row],[Annual Income (k$)]]-$B$3)^2+(Table389101112[[#This Row],[Spending Score (1-100)]]-$C$3)^2)</f>
        <v>3.0150970169699081</v>
      </c>
      <c r="L135">
        <f>SQRT((Table389101112[[#This Row],[Annual Income (k$)]]-$B$4)^2+(Table389101112[[#This Row],[Spending Score (1-100)]]-$C$4)^2)</f>
        <v>1.8243630227419056</v>
      </c>
      <c r="M135">
        <f>SQRT((Table389101112[[#This Row],[Annual Income (k$)]]-$B$5)^2+(Table389101112[[#This Row],[Spending Score (1-100)]]-$C$5)^2)</f>
        <v>1.0204105514149107</v>
      </c>
      <c r="N135">
        <f>SQRT((Table389101112[[#This Row],[Annual Income (k$)]]-$B$6)^2+(Table389101112[[#This Row],[Spending Score (1-100)]]-$C$6)^2)</f>
        <v>2.1565037788756043</v>
      </c>
      <c r="O135">
        <f>SQRT((Table389101112[[#This Row],[Annual Income (k$)]]-$B$7)^2+(Table389101112[[#This Row],[Spending Score (1-100)]]-$C$7)^2)</f>
        <v>2.1821579431669118</v>
      </c>
      <c r="P135">
        <f>SQRT((Table389101112[[#This Row],[Annual Income (k$)]]-$B$8)^2+(Table389101112[[#This Row],[Spending Score (1-100)]]-$C$8)^2)</f>
        <v>0.59038835726354377</v>
      </c>
      <c r="Q135">
        <f>MIN(Table389101112[[#This Row],[DIst1]:[DIst6]])</f>
        <v>0.59038835726354377</v>
      </c>
      <c r="R135" t="str">
        <f>IF(MIN(Table389101112[[#This Row],[DIst1]:[DIst6]])=Table389101112[[#This Row],[DIst1]],"Cluster1",IF(MIN(Table389101112[[#This Row],[DIst1]:[DIst6]])=Table389101112[[#This Row],[DIst2]],"Cluster2",IF(MIN(Table389101112[[#This Row],[DIst1]:[DIst6]])=Table389101112[[#This Row],[DIst3]],"Cluster3",IF(MIN(Table389101112[[#This Row],[DIst1]:[DIst6]])=Table389101112[[#This Row],[DIst4]],"Cluster4",IF(MIN(Table389101112[[#This Row],[DIst1]:[DIst6]])=Table389101112[[#This Row],[DIst5]],"Cluster5","Cluster6")))))</f>
        <v>Cluster6</v>
      </c>
    </row>
    <row r="136" spans="7:18" x14ac:dyDescent="0.3">
      <c r="G136">
        <v>135</v>
      </c>
      <c r="H136">
        <v>0.47482769899999999</v>
      </c>
      <c r="I136">
        <v>-1.754734544</v>
      </c>
      <c r="K136">
        <f>SQRT((Table389101112[[#This Row],[Annual Income (k$)]]-$B$3)^2+(Table389101112[[#This Row],[Spending Score (1-100)]]-$C$3)^2)</f>
        <v>1.8934298406468804</v>
      </c>
      <c r="L136">
        <f>SQRT((Table389101112[[#This Row],[Annual Income (k$)]]-$B$4)^2+(Table389101112[[#This Row],[Spending Score (1-100)]]-$C$4)^2)</f>
        <v>3.3729974658990565</v>
      </c>
      <c r="M136">
        <f>SQRT((Table389101112[[#This Row],[Annual Income (k$)]]-$B$5)^2+(Table389101112[[#This Row],[Spending Score (1-100)]]-$C$5)^2)</f>
        <v>1.8675638562466934</v>
      </c>
      <c r="N136">
        <f>SQRT((Table389101112[[#This Row],[Annual Income (k$)]]-$B$6)^2+(Table389101112[[#This Row],[Spending Score (1-100)]]-$C$6)^2)</f>
        <v>1.9774681124825524</v>
      </c>
      <c r="O136">
        <f>SQRT((Table389101112[[#This Row],[Annual Income (k$)]]-$B$7)^2+(Table389101112[[#This Row],[Spending Score (1-100)]]-$C$7)^2)</f>
        <v>0.63591397161890839</v>
      </c>
      <c r="P136">
        <f>SQRT((Table389101112[[#This Row],[Annual Income (k$)]]-$B$8)^2+(Table389101112[[#This Row],[Spending Score (1-100)]]-$C$8)^2)</f>
        <v>3.0313216555818685</v>
      </c>
      <c r="Q136">
        <f>MIN(Table389101112[[#This Row],[DIst1]:[DIst6]])</f>
        <v>0.63591397161890839</v>
      </c>
      <c r="R136" t="str">
        <f>IF(MIN(Table389101112[[#This Row],[DIst1]:[DIst6]])=Table389101112[[#This Row],[DIst1]],"Cluster1",IF(MIN(Table389101112[[#This Row],[DIst1]:[DIst6]])=Table389101112[[#This Row],[DIst2]],"Cluster2",IF(MIN(Table389101112[[#This Row],[DIst1]:[DIst6]])=Table389101112[[#This Row],[DIst3]],"Cluster3",IF(MIN(Table389101112[[#This Row],[DIst1]:[DIst6]])=Table389101112[[#This Row],[DIst4]],"Cluster4",IF(MIN(Table389101112[[#This Row],[DIst1]:[DIst6]])=Table389101112[[#This Row],[DIst5]],"Cluster5","Cluster6")))))</f>
        <v>Cluster5</v>
      </c>
    </row>
    <row r="137" spans="7:18" x14ac:dyDescent="0.3">
      <c r="G137">
        <v>136</v>
      </c>
      <c r="H137">
        <v>0.47482769899999999</v>
      </c>
      <c r="I137">
        <v>1.467454995</v>
      </c>
      <c r="K137">
        <f>SQRT((Table389101112[[#This Row],[Annual Income (k$)]]-$B$3)^2+(Table389101112[[#This Row],[Spending Score (1-100)]]-$C$3)^2)</f>
        <v>3.579751129296318</v>
      </c>
      <c r="L137">
        <f>SQRT((Table389101112[[#This Row],[Annual Income (k$)]]-$B$4)^2+(Table389101112[[#This Row],[Spending Score (1-100)]]-$C$4)^2)</f>
        <v>1.8859513980795481</v>
      </c>
      <c r="M137">
        <f>SQRT((Table389101112[[#This Row],[Annual Income (k$)]]-$B$5)^2+(Table389101112[[#This Row],[Spending Score (1-100)]]-$C$5)^2)</f>
        <v>1.6120219360249592</v>
      </c>
      <c r="N137">
        <f>SQRT((Table389101112[[#This Row],[Annual Income (k$)]]-$B$6)^2+(Table389101112[[#This Row],[Spending Score (1-100)]]-$C$6)^2)</f>
        <v>2.6688562834437137</v>
      </c>
      <c r="O137">
        <f>SQRT((Table389101112[[#This Row],[Annual Income (k$)]]-$B$7)^2+(Table389101112[[#This Row],[Spending Score (1-100)]]-$C$7)^2)</f>
        <v>2.8221661074814648</v>
      </c>
      <c r="P137">
        <f>SQRT((Table389101112[[#This Row],[Annual Income (k$)]]-$B$8)^2+(Table389101112[[#This Row],[Spending Score (1-100)]]-$C$8)^2)</f>
        <v>0.40387445358007257</v>
      </c>
      <c r="Q137">
        <f>MIN(Table389101112[[#This Row],[DIst1]:[DIst6]])</f>
        <v>0.40387445358007257</v>
      </c>
      <c r="R137" t="str">
        <f>IF(MIN(Table389101112[[#This Row],[DIst1]:[DIst6]])=Table389101112[[#This Row],[DIst1]],"Cluster1",IF(MIN(Table389101112[[#This Row],[DIst1]:[DIst6]])=Table389101112[[#This Row],[DIst2]],"Cluster2",IF(MIN(Table389101112[[#This Row],[DIst1]:[DIst6]])=Table389101112[[#This Row],[DIst3]],"Cluster3",IF(MIN(Table389101112[[#This Row],[DIst1]:[DIst6]])=Table389101112[[#This Row],[DIst4]],"Cluster4",IF(MIN(Table389101112[[#This Row],[DIst1]:[DIst6]])=Table389101112[[#This Row],[DIst5]],"Cluster5","Cluster6")))))</f>
        <v>Cluster6</v>
      </c>
    </row>
    <row r="138" spans="7:18" x14ac:dyDescent="0.3">
      <c r="G138">
        <v>137</v>
      </c>
      <c r="H138">
        <v>0.47482769899999999</v>
      </c>
      <c r="I138">
        <v>-1.677091423</v>
      </c>
      <c r="K138">
        <f>SQRT((Table389101112[[#This Row],[Annual Income (k$)]]-$B$3)^2+(Table389101112[[#This Row],[Spending Score (1-100)]]-$C$3)^2)</f>
        <v>1.8876765492692282</v>
      </c>
      <c r="L138">
        <f>SQRT((Table389101112[[#This Row],[Annual Income (k$)]]-$B$4)^2+(Table389101112[[#This Row],[Spending Score (1-100)]]-$C$4)^2)</f>
        <v>3.3082500755964412</v>
      </c>
      <c r="M138">
        <f>SQRT((Table389101112[[#This Row],[Annual Income (k$)]]-$B$5)^2+(Table389101112[[#This Row],[Spending Score (1-100)]]-$C$5)^2)</f>
        <v>1.795053295675185</v>
      </c>
      <c r="N138">
        <f>SQRT((Table389101112[[#This Row],[Annual Income (k$)]]-$B$6)^2+(Table389101112[[#This Row],[Spending Score (1-100)]]-$C$6)^2)</f>
        <v>1.9348476159893422</v>
      </c>
      <c r="O138">
        <f>SQRT((Table389101112[[#This Row],[Annual Income (k$)]]-$B$7)^2+(Table389101112[[#This Row],[Spending Score (1-100)]]-$C$7)^2)</f>
        <v>0.58515683081314429</v>
      </c>
      <c r="P138">
        <f>SQRT((Table389101112[[#This Row],[Annual Income (k$)]]-$B$8)^2+(Table389101112[[#This Row],[Spending Score (1-100)]]-$C$8)^2)</f>
        <v>2.9541952394433246</v>
      </c>
      <c r="Q138">
        <f>MIN(Table389101112[[#This Row],[DIst1]:[DIst6]])</f>
        <v>0.58515683081314429</v>
      </c>
      <c r="R138" t="str">
        <f>IF(MIN(Table389101112[[#This Row],[DIst1]:[DIst6]])=Table389101112[[#This Row],[DIst1]],"Cluster1",IF(MIN(Table389101112[[#This Row],[DIst1]:[DIst6]])=Table389101112[[#This Row],[DIst2]],"Cluster2",IF(MIN(Table389101112[[#This Row],[DIst1]:[DIst6]])=Table389101112[[#This Row],[DIst3]],"Cluster3",IF(MIN(Table389101112[[#This Row],[DIst1]:[DIst6]])=Table389101112[[#This Row],[DIst4]],"Cluster4",IF(MIN(Table389101112[[#This Row],[DIst1]:[DIst6]])=Table389101112[[#This Row],[DIst5]],"Cluster5","Cluster6")))))</f>
        <v>Cluster5</v>
      </c>
    </row>
    <row r="139" spans="7:18" x14ac:dyDescent="0.3">
      <c r="G139">
        <v>138</v>
      </c>
      <c r="H139">
        <v>0.47482769899999999</v>
      </c>
      <c r="I139">
        <v>0.88513158400000003</v>
      </c>
      <c r="K139">
        <f>SQRT((Table389101112[[#This Row],[Annual Income (k$)]]-$B$3)^2+(Table389101112[[#This Row],[Spending Score (1-100)]]-$C$3)^2)</f>
        <v>3.0998988459616137</v>
      </c>
      <c r="L139">
        <f>SQRT((Table389101112[[#This Row],[Annual Income (k$)]]-$B$4)^2+(Table389101112[[#This Row],[Spending Score (1-100)]]-$C$4)^2)</f>
        <v>1.8527989416239319</v>
      </c>
      <c r="M139">
        <f>SQRT((Table389101112[[#This Row],[Annual Income (k$)]]-$B$5)^2+(Table389101112[[#This Row],[Spending Score (1-100)]]-$C$5)^2)</f>
        <v>1.1054655404464573</v>
      </c>
      <c r="N139">
        <f>SQRT((Table389101112[[#This Row],[Annual Income (k$)]]-$B$6)^2+(Table389101112[[#This Row],[Spending Score (1-100)]]-$C$6)^2)</f>
        <v>2.2371815562595967</v>
      </c>
      <c r="O139">
        <f>SQRT((Table389101112[[#This Row],[Annual Income (k$)]]-$B$7)^2+(Table389101112[[#This Row],[Spending Score (1-100)]]-$C$7)^2)</f>
        <v>2.2496795697364105</v>
      </c>
      <c r="P139">
        <f>SQRT((Table389101112[[#This Row],[Annual Income (k$)]]-$B$8)^2+(Table389101112[[#This Row],[Spending Score (1-100)]]-$C$8)^2)</f>
        <v>0.50697805871811741</v>
      </c>
      <c r="Q139">
        <f>MIN(Table389101112[[#This Row],[DIst1]:[DIst6]])</f>
        <v>0.50697805871811741</v>
      </c>
      <c r="R139" t="str">
        <f>IF(MIN(Table389101112[[#This Row],[DIst1]:[DIst6]])=Table389101112[[#This Row],[DIst1]],"Cluster1",IF(MIN(Table389101112[[#This Row],[DIst1]:[DIst6]])=Table389101112[[#This Row],[DIst2]],"Cluster2",IF(MIN(Table389101112[[#This Row],[DIst1]:[DIst6]])=Table389101112[[#This Row],[DIst3]],"Cluster3",IF(MIN(Table389101112[[#This Row],[DIst1]:[DIst6]])=Table389101112[[#This Row],[DIst4]],"Cluster4",IF(MIN(Table389101112[[#This Row],[DIst1]:[DIst6]])=Table389101112[[#This Row],[DIst5]],"Cluster5","Cluster6")))))</f>
        <v>Cluster6</v>
      </c>
    </row>
    <row r="140" spans="7:18" x14ac:dyDescent="0.3">
      <c r="G140">
        <v>139</v>
      </c>
      <c r="H140">
        <v>0.51299712799999997</v>
      </c>
      <c r="I140">
        <v>-1.5606267410000001</v>
      </c>
      <c r="K140">
        <f>SQRT((Table389101112[[#This Row],[Annual Income (k$)]]-$B$3)^2+(Table389101112[[#This Row],[Spending Score (1-100)]]-$C$3)^2)</f>
        <v>1.9231877747183639</v>
      </c>
      <c r="L140">
        <f>SQRT((Table389101112[[#This Row],[Annual Income (k$)]]-$B$4)^2+(Table389101112[[#This Row],[Spending Score (1-100)]]-$C$4)^2)</f>
        <v>3.2342584776640182</v>
      </c>
      <c r="M140">
        <f>SQRT((Table389101112[[#This Row],[Annual Income (k$)]]-$B$5)^2+(Table389101112[[#This Row],[Spending Score (1-100)]]-$C$5)^2)</f>
        <v>1.7023178378625321</v>
      </c>
      <c r="N140">
        <f>SQRT((Table389101112[[#This Row],[Annual Income (k$)]]-$B$6)^2+(Table389101112[[#This Row],[Spending Score (1-100)]]-$C$6)^2)</f>
        <v>1.9085015525914262</v>
      </c>
      <c r="O140">
        <f>SQRT((Table389101112[[#This Row],[Annual Income (k$)]]-$B$7)^2+(Table389101112[[#This Row],[Spending Score (1-100)]]-$C$7)^2)</f>
        <v>0.48816687180943186</v>
      </c>
      <c r="P140">
        <f>SQRT((Table389101112[[#This Row],[Annual Income (k$)]]-$B$8)^2+(Table389101112[[#This Row],[Spending Score (1-100)]]-$C$8)^2)</f>
        <v>2.8341770671975524</v>
      </c>
      <c r="Q140">
        <f>MIN(Table389101112[[#This Row],[DIst1]:[DIst6]])</f>
        <v>0.48816687180943186</v>
      </c>
      <c r="R140" t="str">
        <f>IF(MIN(Table389101112[[#This Row],[DIst1]:[DIst6]])=Table389101112[[#This Row],[DIst1]],"Cluster1",IF(MIN(Table389101112[[#This Row],[DIst1]:[DIst6]])=Table389101112[[#This Row],[DIst2]],"Cluster2",IF(MIN(Table389101112[[#This Row],[DIst1]:[DIst6]])=Table389101112[[#This Row],[DIst3]],"Cluster3",IF(MIN(Table389101112[[#This Row],[DIst1]:[DIst6]])=Table389101112[[#This Row],[DIst4]],"Cluster4",IF(MIN(Table389101112[[#This Row],[DIst1]:[DIst6]])=Table389101112[[#This Row],[DIst5]],"Cluster5","Cluster6")))))</f>
        <v>Cluster5</v>
      </c>
    </row>
    <row r="141" spans="7:18" x14ac:dyDescent="0.3">
      <c r="G141">
        <v>140</v>
      </c>
      <c r="H141">
        <v>0.51299712799999997</v>
      </c>
      <c r="I141">
        <v>0.84631002399999999</v>
      </c>
      <c r="K141">
        <f>SQRT((Table389101112[[#This Row],[Annual Income (k$)]]-$B$3)^2+(Table389101112[[#This Row],[Spending Score (1-100)]]-$C$3)^2)</f>
        <v>3.0927586594224397</v>
      </c>
      <c r="L141">
        <f>SQRT((Table389101112[[#This Row],[Annual Income (k$)]]-$B$4)^2+(Table389101112[[#This Row],[Spending Score (1-100)]]-$C$4)^2)</f>
        <v>1.8949689007439274</v>
      </c>
      <c r="M141">
        <f>SQRT((Table389101112[[#This Row],[Annual Income (k$)]]-$B$5)^2+(Table389101112[[#This Row],[Spending Score (1-100)]]-$C$5)^2)</f>
        <v>1.098101902414127</v>
      </c>
      <c r="N141">
        <f>SQRT((Table389101112[[#This Row],[Annual Income (k$)]]-$B$6)^2+(Table389101112[[#This Row],[Spending Score (1-100)]]-$C$6)^2)</f>
        <v>2.2392322494271686</v>
      </c>
      <c r="O141">
        <f>SQRT((Table389101112[[#This Row],[Annual Income (k$)]]-$B$7)^2+(Table389101112[[#This Row],[Spending Score (1-100)]]-$C$7)^2)</f>
        <v>2.2040553224388444</v>
      </c>
      <c r="P141">
        <f>SQRT((Table389101112[[#This Row],[Annual Income (k$)]]-$B$8)^2+(Table389101112[[#This Row],[Spending Score (1-100)]]-$C$8)^2)</f>
        <v>0.51239341886043122</v>
      </c>
      <c r="Q141">
        <f>MIN(Table389101112[[#This Row],[DIst1]:[DIst6]])</f>
        <v>0.51239341886043122</v>
      </c>
      <c r="R141" t="str">
        <f>IF(MIN(Table389101112[[#This Row],[DIst1]:[DIst6]])=Table389101112[[#This Row],[DIst1]],"Cluster1",IF(MIN(Table389101112[[#This Row],[DIst1]:[DIst6]])=Table389101112[[#This Row],[DIst2]],"Cluster2",IF(MIN(Table389101112[[#This Row],[DIst1]:[DIst6]])=Table389101112[[#This Row],[DIst3]],"Cluster3",IF(MIN(Table389101112[[#This Row],[DIst1]:[DIst6]])=Table389101112[[#This Row],[DIst4]],"Cluster4",IF(MIN(Table389101112[[#This Row],[DIst1]:[DIst6]])=Table389101112[[#This Row],[DIst5]],"Cluster5","Cluster6")))))</f>
        <v>Cluster6</v>
      </c>
    </row>
    <row r="142" spans="7:18" x14ac:dyDescent="0.3">
      <c r="G142">
        <v>141</v>
      </c>
      <c r="H142">
        <v>0.55116655699999995</v>
      </c>
      <c r="I142">
        <v>-1.754734544</v>
      </c>
      <c r="K142">
        <f>SQRT((Table389101112[[#This Row],[Annual Income (k$)]]-$B$3)^2+(Table389101112[[#This Row],[Spending Score (1-100)]]-$C$3)^2)</f>
        <v>1.969440354505829</v>
      </c>
      <c r="L142">
        <f>SQRT((Table389101112[[#This Row],[Annual Income (k$)]]-$B$4)^2+(Table389101112[[#This Row],[Spending Score (1-100)]]-$C$4)^2)</f>
        <v>3.4153200459402626</v>
      </c>
      <c r="M142">
        <f>SQRT((Table389101112[[#This Row],[Annual Income (k$)]]-$B$5)^2+(Table389101112[[#This Row],[Spending Score (1-100)]]-$C$5)^2)</f>
        <v>1.8956713339118001</v>
      </c>
      <c r="N142">
        <f>SQRT((Table389101112[[#This Row],[Annual Income (k$)]]-$B$6)^2+(Table389101112[[#This Row],[Spending Score (1-100)]]-$C$6)^2)</f>
        <v>2.041029352115868</v>
      </c>
      <c r="O142">
        <f>SQRT((Table389101112[[#This Row],[Annual Income (k$)]]-$B$7)^2+(Table389101112[[#This Row],[Spending Score (1-100)]]-$C$7)^2)</f>
        <v>0.58293904290836607</v>
      </c>
      <c r="P142">
        <f>SQRT((Table389101112[[#This Row],[Annual Income (k$)]]-$B$8)^2+(Table389101112[[#This Row],[Spending Score (1-100)]]-$C$8)^2)</f>
        <v>3.0235932366264593</v>
      </c>
      <c r="Q142">
        <f>MIN(Table389101112[[#This Row],[DIst1]:[DIst6]])</f>
        <v>0.58293904290836607</v>
      </c>
      <c r="R142" t="str">
        <f>IF(MIN(Table389101112[[#This Row],[DIst1]:[DIst6]])=Table389101112[[#This Row],[DIst1]],"Cluster1",IF(MIN(Table389101112[[#This Row],[DIst1]:[DIst6]])=Table389101112[[#This Row],[DIst2]],"Cluster2",IF(MIN(Table389101112[[#This Row],[DIst1]:[DIst6]])=Table389101112[[#This Row],[DIst3]],"Cluster3",IF(MIN(Table389101112[[#This Row],[DIst1]:[DIst6]])=Table389101112[[#This Row],[DIst4]],"Cluster4",IF(MIN(Table389101112[[#This Row],[DIst1]:[DIst6]])=Table389101112[[#This Row],[DIst5]],"Cluster5","Cluster6")))))</f>
        <v>Cluster5</v>
      </c>
    </row>
    <row r="143" spans="7:18" x14ac:dyDescent="0.3">
      <c r="G143">
        <v>142</v>
      </c>
      <c r="H143">
        <v>0.55116655699999995</v>
      </c>
      <c r="I143">
        <v>1.6615627980000001</v>
      </c>
      <c r="K143">
        <f>SQRT((Table389101112[[#This Row],[Annual Income (k$)]]-$B$3)^2+(Table389101112[[#This Row],[Spending Score (1-100)]]-$C$3)^2)</f>
        <v>3.7851503731244667</v>
      </c>
      <c r="L143">
        <f>SQRT((Table389101112[[#This Row],[Annual Income (k$)]]-$B$4)^2+(Table389101112[[#This Row],[Spending Score (1-100)]]-$C$4)^2)</f>
        <v>2.0090145337349394</v>
      </c>
      <c r="M143">
        <f>SQRT((Table389101112[[#This Row],[Annual Income (k$)]]-$B$5)^2+(Table389101112[[#This Row],[Spending Score (1-100)]]-$C$5)^2)</f>
        <v>1.8204270599338763</v>
      </c>
      <c r="N143">
        <f>SQRT((Table389101112[[#This Row],[Annual Income (k$)]]-$B$6)^2+(Table389101112[[#This Row],[Spending Score (1-100)]]-$C$6)^2)</f>
        <v>2.8696451717994864</v>
      </c>
      <c r="O143">
        <f>SQRT((Table389101112[[#This Row],[Annual Income (k$)]]-$B$7)^2+(Table389101112[[#This Row],[Spending Score (1-100)]]-$C$7)^2)</f>
        <v>3.0031015130548755</v>
      </c>
      <c r="P143">
        <f>SQRT((Table389101112[[#This Row],[Annual Income (k$)]]-$B$8)^2+(Table389101112[[#This Row],[Spending Score (1-100)]]-$C$8)^2)</f>
        <v>0.48551720176558755</v>
      </c>
      <c r="Q143">
        <f>MIN(Table389101112[[#This Row],[DIst1]:[DIst6]])</f>
        <v>0.48551720176558755</v>
      </c>
      <c r="R143" t="str">
        <f>IF(MIN(Table389101112[[#This Row],[DIst1]:[DIst6]])=Table389101112[[#This Row],[DIst1]],"Cluster1",IF(MIN(Table389101112[[#This Row],[DIst1]:[DIst6]])=Table389101112[[#This Row],[DIst2]],"Cluster2",IF(MIN(Table389101112[[#This Row],[DIst1]:[DIst6]])=Table389101112[[#This Row],[DIst3]],"Cluster3",IF(MIN(Table389101112[[#This Row],[DIst1]:[DIst6]])=Table389101112[[#This Row],[DIst4]],"Cluster4",IF(MIN(Table389101112[[#This Row],[DIst1]:[DIst6]])=Table389101112[[#This Row],[DIst5]],"Cluster5","Cluster6")))))</f>
        <v>Cluster6</v>
      </c>
    </row>
    <row r="144" spans="7:18" x14ac:dyDescent="0.3">
      <c r="G144">
        <v>143</v>
      </c>
      <c r="H144">
        <v>0.58933598600000003</v>
      </c>
      <c r="I144">
        <v>-0.39597991900000001</v>
      </c>
      <c r="K144">
        <f>SQRT((Table389101112[[#This Row],[Annual Income (k$)]]-$B$3)^2+(Table389101112[[#This Row],[Spending Score (1-100)]]-$C$3)^2)</f>
        <v>2.321615808094418</v>
      </c>
      <c r="L144">
        <f>SQRT((Table389101112[[#This Row],[Annual Income (k$)]]-$B$4)^2+(Table389101112[[#This Row],[Spending Score (1-100)]]-$C$4)^2)</f>
        <v>2.4459689158507101</v>
      </c>
      <c r="M144">
        <f>SQRT((Table389101112[[#This Row],[Annual Income (k$)]]-$B$5)^2+(Table389101112[[#This Row],[Spending Score (1-100)]]-$C$5)^2)</f>
        <v>0.86250901585928708</v>
      </c>
      <c r="N144">
        <f>SQRT((Table389101112[[#This Row],[Annual Income (k$)]]-$B$6)^2+(Table389101112[[#This Row],[Spending Score (1-100)]]-$C$6)^2)</f>
        <v>1.7665116355774069</v>
      </c>
      <c r="O144">
        <f>SQRT((Table389101112[[#This Row],[Annual Income (k$)]]-$B$7)^2+(Table389101112[[#This Row],[Spending Score (1-100)]]-$C$7)^2)</f>
        <v>0.98387214448314586</v>
      </c>
      <c r="P144">
        <f>SQRT((Table389101112[[#This Row],[Annual Income (k$)]]-$B$8)^2+(Table389101112[[#This Row],[Spending Score (1-100)]]-$C$8)^2)</f>
        <v>1.6688558307186749</v>
      </c>
      <c r="Q144">
        <f>MIN(Table389101112[[#This Row],[DIst1]:[DIst6]])</f>
        <v>0.86250901585928708</v>
      </c>
      <c r="R144" t="str">
        <f>IF(MIN(Table389101112[[#This Row],[DIst1]:[DIst6]])=Table389101112[[#This Row],[DIst1]],"Cluster1",IF(MIN(Table389101112[[#This Row],[DIst1]:[DIst6]])=Table389101112[[#This Row],[DIst2]],"Cluster2",IF(MIN(Table389101112[[#This Row],[DIst1]:[DIst6]])=Table389101112[[#This Row],[DIst3]],"Cluster3",IF(MIN(Table389101112[[#This Row],[DIst1]:[DIst6]])=Table389101112[[#This Row],[DIst4]],"Cluster4",IF(MIN(Table389101112[[#This Row],[DIst1]:[DIst6]])=Table389101112[[#This Row],[DIst5]],"Cluster5","Cluster6")))))</f>
        <v>Cluster3</v>
      </c>
    </row>
    <row r="145" spans="7:18" x14ac:dyDescent="0.3">
      <c r="G145">
        <v>144</v>
      </c>
      <c r="H145">
        <v>0.58933598600000003</v>
      </c>
      <c r="I145">
        <v>1.428633434</v>
      </c>
      <c r="K145">
        <f>SQRT((Table389101112[[#This Row],[Annual Income (k$)]]-$B$3)^2+(Table389101112[[#This Row],[Spending Score (1-100)]]-$C$3)^2)</f>
        <v>3.6089658318129487</v>
      </c>
      <c r="L145">
        <f>SQRT((Table389101112[[#This Row],[Annual Income (k$)]]-$B$4)^2+(Table389101112[[#This Row],[Spending Score (1-100)]]-$C$4)^2)</f>
        <v>1.9906705447929245</v>
      </c>
      <c r="M145">
        <f>SQRT((Table389101112[[#This Row],[Annual Income (k$)]]-$B$5)^2+(Table389101112[[#This Row],[Spending Score (1-100)]]-$C$5)^2)</f>
        <v>1.6275065929653245</v>
      </c>
      <c r="N145">
        <f>SQRT((Table389101112[[#This Row],[Annual Income (k$)]]-$B$6)^2+(Table389101112[[#This Row],[Spending Score (1-100)]]-$C$6)^2)</f>
        <v>2.7107210302458089</v>
      </c>
      <c r="O145">
        <f>SQRT((Table389101112[[#This Row],[Annual Income (k$)]]-$B$7)^2+(Table389101112[[#This Row],[Spending Score (1-100)]]-$C$7)^2)</f>
        <v>2.7672131818521462</v>
      </c>
      <c r="P145">
        <f>SQRT((Table389101112[[#This Row],[Annual Income (k$)]]-$B$8)^2+(Table389101112[[#This Row],[Spending Score (1-100)]]-$C$8)^2)</f>
        <v>0.28714827757870198</v>
      </c>
      <c r="Q145">
        <f>MIN(Table389101112[[#This Row],[DIst1]:[DIst6]])</f>
        <v>0.28714827757870198</v>
      </c>
      <c r="R145" t="str">
        <f>IF(MIN(Table389101112[[#This Row],[DIst1]:[DIst6]])=Table389101112[[#This Row],[DIst1]],"Cluster1",IF(MIN(Table389101112[[#This Row],[DIst1]:[DIst6]])=Table389101112[[#This Row],[DIst2]],"Cluster2",IF(MIN(Table389101112[[#This Row],[DIst1]:[DIst6]])=Table389101112[[#This Row],[DIst3]],"Cluster3",IF(MIN(Table389101112[[#This Row],[DIst1]:[DIst6]])=Table389101112[[#This Row],[DIst4]],"Cluster4",IF(MIN(Table389101112[[#This Row],[DIst1]:[DIst6]])=Table389101112[[#This Row],[DIst5]],"Cluster5","Cluster6")))))</f>
        <v>Cluster6</v>
      </c>
    </row>
    <row r="146" spans="7:18" x14ac:dyDescent="0.3">
      <c r="G146">
        <v>145</v>
      </c>
      <c r="H146">
        <v>0.62750541599999998</v>
      </c>
      <c r="I146">
        <v>-1.4829836190000001</v>
      </c>
      <c r="K146">
        <f>SQRT((Table389101112[[#This Row],[Annual Income (k$)]]-$B$3)^2+(Table389101112[[#This Row],[Spending Score (1-100)]]-$C$3)^2)</f>
        <v>2.0397499739219067</v>
      </c>
      <c r="L146">
        <f>SQRT((Table389101112[[#This Row],[Annual Income (k$)]]-$B$4)^2+(Table389101112[[#This Row],[Spending Score (1-100)]]-$C$4)^2)</f>
        <v>3.2406847490728077</v>
      </c>
      <c r="M146">
        <f>SQRT((Table389101112[[#This Row],[Annual Income (k$)]]-$B$5)^2+(Table389101112[[#This Row],[Spending Score (1-100)]]-$C$5)^2)</f>
        <v>1.6835155447950483</v>
      </c>
      <c r="N146">
        <f>SQRT((Table389101112[[#This Row],[Annual Income (k$)]]-$B$6)^2+(Table389101112[[#This Row],[Spending Score (1-100)]]-$C$6)^2)</f>
        <v>1.9753528238984628</v>
      </c>
      <c r="O146">
        <f>SQRT((Table389101112[[#This Row],[Annual Income (k$)]]-$B$7)^2+(Table389101112[[#This Row],[Spending Score (1-100)]]-$C$7)^2)</f>
        <v>0.35032880678410394</v>
      </c>
      <c r="P146">
        <f>SQRT((Table389101112[[#This Row],[Annual Income (k$)]]-$B$8)^2+(Table389101112[[#This Row],[Spending Score (1-100)]]-$C$8)^2)</f>
        <v>2.7466307025222094</v>
      </c>
      <c r="Q146">
        <f>MIN(Table389101112[[#This Row],[DIst1]:[DIst6]])</f>
        <v>0.35032880678410394</v>
      </c>
      <c r="R146" t="str">
        <f>IF(MIN(Table389101112[[#This Row],[DIst1]:[DIst6]])=Table389101112[[#This Row],[DIst1]],"Cluster1",IF(MIN(Table389101112[[#This Row],[DIst1]:[DIst6]])=Table389101112[[#This Row],[DIst2]],"Cluster2",IF(MIN(Table389101112[[#This Row],[DIst1]:[DIst6]])=Table389101112[[#This Row],[DIst3]],"Cluster3",IF(MIN(Table389101112[[#This Row],[DIst1]:[DIst6]])=Table389101112[[#This Row],[DIst4]],"Cluster4",IF(MIN(Table389101112[[#This Row],[DIst1]:[DIst6]])=Table389101112[[#This Row],[DIst5]],"Cluster5","Cluster6")))))</f>
        <v>Cluster5</v>
      </c>
    </row>
    <row r="147" spans="7:18" x14ac:dyDescent="0.3">
      <c r="G147">
        <v>146</v>
      </c>
      <c r="H147">
        <v>0.62750541599999998</v>
      </c>
      <c r="I147">
        <v>1.816849041</v>
      </c>
      <c r="K147">
        <f>SQRT((Table389101112[[#This Row],[Annual Income (k$)]]-$B$3)^2+(Table389101112[[#This Row],[Spending Score (1-100)]]-$C$3)^2)</f>
        <v>3.9575490641927575</v>
      </c>
      <c r="L147">
        <f>SQRT((Table389101112[[#This Row],[Annual Income (k$)]]-$B$4)^2+(Table389101112[[#This Row],[Spending Score (1-100)]]-$C$4)^2)</f>
        <v>2.1314248594486438</v>
      </c>
      <c r="M147">
        <f>SQRT((Table389101112[[#This Row],[Annual Income (k$)]]-$B$5)^2+(Table389101112[[#This Row],[Spending Score (1-100)]]-$C$5)^2)</f>
        <v>1.9933120658120673</v>
      </c>
      <c r="N147">
        <f>SQRT((Table389101112[[#This Row],[Annual Income (k$)]]-$B$6)^2+(Table389101112[[#This Row],[Spending Score (1-100)]]-$C$6)^2)</f>
        <v>3.0399859417130686</v>
      </c>
      <c r="O147">
        <f>SQRT((Table389101112[[#This Row],[Annual Income (k$)]]-$B$7)^2+(Table389101112[[#This Row],[Spending Score (1-100)]]-$C$7)^2)</f>
        <v>3.1487797682674343</v>
      </c>
      <c r="P147">
        <f>SQRT((Table389101112[[#This Row],[Annual Income (k$)]]-$B$8)^2+(Table389101112[[#This Row],[Spending Score (1-100)]]-$C$8)^2)</f>
        <v>0.5919199301984075</v>
      </c>
      <c r="Q147">
        <f>MIN(Table389101112[[#This Row],[DIst1]:[DIst6]])</f>
        <v>0.5919199301984075</v>
      </c>
      <c r="R147" t="str">
        <f>IF(MIN(Table389101112[[#This Row],[DIst1]:[DIst6]])=Table389101112[[#This Row],[DIst1]],"Cluster1",IF(MIN(Table389101112[[#This Row],[DIst1]:[DIst6]])=Table389101112[[#This Row],[DIst2]],"Cluster2",IF(MIN(Table389101112[[#This Row],[DIst1]:[DIst6]])=Table389101112[[#This Row],[DIst3]],"Cluster3",IF(MIN(Table389101112[[#This Row],[DIst1]:[DIst6]])=Table389101112[[#This Row],[DIst4]],"Cluster4",IF(MIN(Table389101112[[#This Row],[DIst1]:[DIst6]])=Table389101112[[#This Row],[DIst5]],"Cluster5","Cluster6")))))</f>
        <v>Cluster6</v>
      </c>
    </row>
    <row r="148" spans="7:18" x14ac:dyDescent="0.3">
      <c r="G148">
        <v>147</v>
      </c>
      <c r="H148">
        <v>0.62750541599999998</v>
      </c>
      <c r="I148">
        <v>-0.551266162</v>
      </c>
      <c r="K148">
        <f>SQRT((Table389101112[[#This Row],[Annual Income (k$)]]-$B$3)^2+(Table389101112[[#This Row],[Spending Score (1-100)]]-$C$3)^2)</f>
        <v>2.280719273212759</v>
      </c>
      <c r="L148">
        <f>SQRT((Table389101112[[#This Row],[Annual Income (k$)]]-$B$4)^2+(Table389101112[[#This Row],[Spending Score (1-100)]]-$C$4)^2)</f>
        <v>2.5715877658885655</v>
      </c>
      <c r="M148">
        <f>SQRT((Table389101112[[#This Row],[Annual Income (k$)]]-$B$5)^2+(Table389101112[[#This Row],[Spending Score (1-100)]]-$C$5)^2)</f>
        <v>0.97438679604744816</v>
      </c>
      <c r="N148">
        <f>SQRT((Table389101112[[#This Row],[Annual Income (k$)]]-$B$6)^2+(Table389101112[[#This Row],[Spending Score (1-100)]]-$C$6)^2)</f>
        <v>1.7897560819009399</v>
      </c>
      <c r="O148">
        <f>SQRT((Table389101112[[#This Row],[Annual Income (k$)]]-$B$7)^2+(Table389101112[[#This Row],[Spending Score (1-100)]]-$C$7)^2)</f>
        <v>0.82531184834644489</v>
      </c>
      <c r="P148">
        <f>SQRT((Table389101112[[#This Row],[Annual Income (k$)]]-$B$8)^2+(Table389101112[[#This Row],[Spending Score (1-100)]]-$C$8)^2)</f>
        <v>1.818358796853055</v>
      </c>
      <c r="Q148">
        <f>MIN(Table389101112[[#This Row],[DIst1]:[DIst6]])</f>
        <v>0.82531184834644489</v>
      </c>
      <c r="R148" t="str">
        <f>IF(MIN(Table389101112[[#This Row],[DIst1]:[DIst6]])=Table389101112[[#This Row],[DIst1]],"Cluster1",IF(MIN(Table389101112[[#This Row],[DIst1]:[DIst6]])=Table389101112[[#This Row],[DIst2]],"Cluster2",IF(MIN(Table389101112[[#This Row],[DIst1]:[DIst6]])=Table389101112[[#This Row],[DIst3]],"Cluster3",IF(MIN(Table389101112[[#This Row],[DIst1]:[DIst6]])=Table389101112[[#This Row],[DIst4]],"Cluster4",IF(MIN(Table389101112[[#This Row],[DIst1]:[DIst6]])=Table389101112[[#This Row],[DIst5]],"Cluster5","Cluster6")))))</f>
        <v>Cluster5</v>
      </c>
    </row>
    <row r="149" spans="7:18" x14ac:dyDescent="0.3">
      <c r="G149">
        <v>148</v>
      </c>
      <c r="H149">
        <v>0.62750541599999998</v>
      </c>
      <c r="I149">
        <v>0.92395314500000003</v>
      </c>
      <c r="K149">
        <f>SQRT((Table389101112[[#This Row],[Annual Income (k$)]]-$B$3)^2+(Table389101112[[#This Row],[Spending Score (1-100)]]-$C$3)^2)</f>
        <v>3.2250347330693261</v>
      </c>
      <c r="L149">
        <f>SQRT((Table389101112[[#This Row],[Annual Income (k$)]]-$B$4)^2+(Table389101112[[#This Row],[Spending Score (1-100)]]-$C$4)^2)</f>
        <v>2.0015696459010246</v>
      </c>
      <c r="M149">
        <f>SQRT((Table389101112[[#This Row],[Annual Income (k$)]]-$B$5)^2+(Table389101112[[#This Row],[Spending Score (1-100)]]-$C$5)^2)</f>
        <v>1.2312313042114615</v>
      </c>
      <c r="N149">
        <f>SQRT((Table389101112[[#This Row],[Annual Income (k$)]]-$B$6)^2+(Table389101112[[#This Row],[Spending Score (1-100)]]-$C$6)^2)</f>
        <v>2.3764607794290682</v>
      </c>
      <c r="O149">
        <f>SQRT((Table389101112[[#This Row],[Annual Income (k$)]]-$B$7)^2+(Table389101112[[#This Row],[Spending Score (1-100)]]-$C$7)^2)</f>
        <v>2.2618681234330258</v>
      </c>
      <c r="P149">
        <f>SQRT((Table389101112[[#This Row],[Annual Income (k$)]]-$B$8)^2+(Table389101112[[#This Row],[Spending Score (1-100)]]-$C$8)^2)</f>
        <v>0.38435888691289494</v>
      </c>
      <c r="Q149">
        <f>MIN(Table389101112[[#This Row],[DIst1]:[DIst6]])</f>
        <v>0.38435888691289494</v>
      </c>
      <c r="R149" t="str">
        <f>IF(MIN(Table389101112[[#This Row],[DIst1]:[DIst6]])=Table389101112[[#This Row],[DIst1]],"Cluster1",IF(MIN(Table389101112[[#This Row],[DIst1]:[DIst6]])=Table389101112[[#This Row],[DIst2]],"Cluster2",IF(MIN(Table389101112[[#This Row],[DIst1]:[DIst6]])=Table389101112[[#This Row],[DIst3]],"Cluster3",IF(MIN(Table389101112[[#This Row],[DIst1]:[DIst6]])=Table389101112[[#This Row],[DIst4]],"Cluster4",IF(MIN(Table389101112[[#This Row],[DIst1]:[DIst6]])=Table389101112[[#This Row],[DIst5]],"Cluster5","Cluster6")))))</f>
        <v>Cluster6</v>
      </c>
    </row>
    <row r="150" spans="7:18" x14ac:dyDescent="0.3">
      <c r="G150">
        <v>149</v>
      </c>
      <c r="H150">
        <v>0.66567484499999996</v>
      </c>
      <c r="I150">
        <v>-1.0947680120000001</v>
      </c>
      <c r="K150">
        <f>SQRT((Table389101112[[#This Row],[Annual Income (k$)]]-$B$3)^2+(Table389101112[[#This Row],[Spending Score (1-100)]]-$C$3)^2)</f>
        <v>2.130817594228001</v>
      </c>
      <c r="L150">
        <f>SQRT((Table389101112[[#This Row],[Annual Income (k$)]]-$B$4)^2+(Table389101112[[#This Row],[Spending Score (1-100)]]-$C$4)^2)</f>
        <v>2.9706032720615743</v>
      </c>
      <c r="M150">
        <f>SQRT((Table389101112[[#This Row],[Annual Income (k$)]]-$B$5)^2+(Table389101112[[#This Row],[Spending Score (1-100)]]-$C$5)^2)</f>
        <v>1.3787615156549529</v>
      </c>
      <c r="N150">
        <f>SQRT((Table389101112[[#This Row],[Annual Income (k$)]]-$B$6)^2+(Table389101112[[#This Row],[Spending Score (1-100)]]-$C$6)^2)</f>
        <v>1.8808955964746539</v>
      </c>
      <c r="O150">
        <f>SQRT((Table389101112[[#This Row],[Annual Income (k$)]]-$B$7)^2+(Table389101112[[#This Row],[Spending Score (1-100)]]-$C$7)^2)</f>
        <v>0.34974127043634667</v>
      </c>
      <c r="P150">
        <f>SQRT((Table389101112[[#This Row],[Annual Income (k$)]]-$B$8)^2+(Table389101112[[#This Row],[Spending Score (1-100)]]-$C$8)^2)</f>
        <v>2.3567220316371866</v>
      </c>
      <c r="Q150">
        <f>MIN(Table389101112[[#This Row],[DIst1]:[DIst6]])</f>
        <v>0.34974127043634667</v>
      </c>
      <c r="R150" t="str">
        <f>IF(MIN(Table389101112[[#This Row],[DIst1]:[DIst6]])=Table389101112[[#This Row],[DIst1]],"Cluster1",IF(MIN(Table389101112[[#This Row],[DIst1]:[DIst6]])=Table389101112[[#This Row],[DIst2]],"Cluster2",IF(MIN(Table389101112[[#This Row],[DIst1]:[DIst6]])=Table389101112[[#This Row],[DIst3]],"Cluster3",IF(MIN(Table389101112[[#This Row],[DIst1]:[DIst6]])=Table389101112[[#This Row],[DIst4]],"Cluster4",IF(MIN(Table389101112[[#This Row],[DIst1]:[DIst6]])=Table389101112[[#This Row],[DIst5]],"Cluster5","Cluster6")))))</f>
        <v>Cluster5</v>
      </c>
    </row>
    <row r="151" spans="7:18" x14ac:dyDescent="0.3">
      <c r="G151">
        <v>150</v>
      </c>
      <c r="H151">
        <v>0.66567484499999996</v>
      </c>
      <c r="I151">
        <v>1.5450981159999999</v>
      </c>
      <c r="K151">
        <f>SQRT((Table389101112[[#This Row],[Annual Income (k$)]]-$B$3)^2+(Table389101112[[#This Row],[Spending Score (1-100)]]-$C$3)^2)</f>
        <v>3.7482164425889999</v>
      </c>
      <c r="L151">
        <f>SQRT((Table389101112[[#This Row],[Annual Income (k$)]]-$B$4)^2+(Table389101112[[#This Row],[Spending Score (1-100)]]-$C$4)^2)</f>
        <v>2.0891822323543461</v>
      </c>
      <c r="M151">
        <f>SQRT((Table389101112[[#This Row],[Annual Income (k$)]]-$B$5)^2+(Table389101112[[#This Row],[Spending Score (1-100)]]-$C$5)^2)</f>
        <v>1.7662641953817546</v>
      </c>
      <c r="N151">
        <f>SQRT((Table389101112[[#This Row],[Annual Income (k$)]]-$B$6)^2+(Table389101112[[#This Row],[Spending Score (1-100)]]-$C$6)^2)</f>
        <v>2.8490026345199126</v>
      </c>
      <c r="O151">
        <f>SQRT((Table389101112[[#This Row],[Annual Income (k$)]]-$B$7)^2+(Table389101112[[#This Row],[Spending Score (1-100)]]-$C$7)^2)</f>
        <v>2.8746194757422336</v>
      </c>
      <c r="P151">
        <f>SQRT((Table389101112[[#This Row],[Annual Income (k$)]]-$B$8)^2+(Table389101112[[#This Row],[Spending Score (1-100)]]-$C$8)^2)</f>
        <v>0.32665133354534798</v>
      </c>
      <c r="Q151">
        <f>MIN(Table389101112[[#This Row],[DIst1]:[DIst6]])</f>
        <v>0.32665133354534798</v>
      </c>
      <c r="R151" t="str">
        <f>IF(MIN(Table389101112[[#This Row],[DIst1]:[DIst6]])=Table389101112[[#This Row],[DIst1]],"Cluster1",IF(MIN(Table389101112[[#This Row],[DIst1]:[DIst6]])=Table389101112[[#This Row],[DIst2]],"Cluster2",IF(MIN(Table389101112[[#This Row],[DIst1]:[DIst6]])=Table389101112[[#This Row],[DIst3]],"Cluster3",IF(MIN(Table389101112[[#This Row],[DIst1]:[DIst6]])=Table389101112[[#This Row],[DIst4]],"Cluster4",IF(MIN(Table389101112[[#This Row],[DIst1]:[DIst6]])=Table389101112[[#This Row],[DIst5]],"Cluster5","Cluster6")))))</f>
        <v>Cluster6</v>
      </c>
    </row>
    <row r="152" spans="7:18" x14ac:dyDescent="0.3">
      <c r="G152">
        <v>151</v>
      </c>
      <c r="H152">
        <v>0.66567484499999996</v>
      </c>
      <c r="I152">
        <v>-1.288875816</v>
      </c>
      <c r="K152">
        <f>SQRT((Table389101112[[#This Row],[Annual Income (k$)]]-$B$3)^2+(Table389101112[[#This Row],[Spending Score (1-100)]]-$C$3)^2)</f>
        <v>2.0955447511509466</v>
      </c>
      <c r="L152">
        <f>SQRT((Table389101112[[#This Row],[Annual Income (k$)]]-$B$4)^2+(Table389101112[[#This Row],[Spending Score (1-100)]]-$C$4)^2)</f>
        <v>3.1148847219184472</v>
      </c>
      <c r="M152">
        <f>SQRT((Table389101112[[#This Row],[Annual Income (k$)]]-$B$5)^2+(Table389101112[[#This Row],[Spending Score (1-100)]]-$C$5)^2)</f>
        <v>1.53670720896997</v>
      </c>
      <c r="N152">
        <f>SQRT((Table389101112[[#This Row],[Annual Income (k$)]]-$B$6)^2+(Table389101112[[#This Row],[Spending Score (1-100)]]-$C$6)^2)</f>
        <v>1.9367937452991657</v>
      </c>
      <c r="O152">
        <f>SQRT((Table389101112[[#This Row],[Annual Income (k$)]]-$B$7)^2+(Table389101112[[#This Row],[Spending Score (1-100)]]-$C$7)^2)</f>
        <v>0.27166851286560445</v>
      </c>
      <c r="P152">
        <f>SQRT((Table389101112[[#This Row],[Annual Income (k$)]]-$B$8)^2+(Table389101112[[#This Row],[Spending Score (1-100)]]-$C$8)^2)</f>
        <v>2.5504474268751993</v>
      </c>
      <c r="Q152">
        <f>MIN(Table389101112[[#This Row],[DIst1]:[DIst6]])</f>
        <v>0.27166851286560445</v>
      </c>
      <c r="R152" t="str">
        <f>IF(MIN(Table389101112[[#This Row],[DIst1]:[DIst6]])=Table389101112[[#This Row],[DIst1]],"Cluster1",IF(MIN(Table389101112[[#This Row],[DIst1]:[DIst6]])=Table389101112[[#This Row],[DIst2]],"Cluster2",IF(MIN(Table389101112[[#This Row],[DIst1]:[DIst6]])=Table389101112[[#This Row],[DIst3]],"Cluster3",IF(MIN(Table389101112[[#This Row],[DIst1]:[DIst6]])=Table389101112[[#This Row],[DIst4]],"Cluster4",IF(MIN(Table389101112[[#This Row],[DIst1]:[DIst6]])=Table389101112[[#This Row],[DIst5]],"Cluster5","Cluster6")))))</f>
        <v>Cluster5</v>
      </c>
    </row>
    <row r="153" spans="7:18" x14ac:dyDescent="0.3">
      <c r="G153">
        <v>152</v>
      </c>
      <c r="H153">
        <v>0.66567484499999996</v>
      </c>
      <c r="I153">
        <v>1.467454995</v>
      </c>
      <c r="K153">
        <f>SQRT((Table389101112[[#This Row],[Annual Income (k$)]]-$B$3)^2+(Table389101112[[#This Row],[Spending Score (1-100)]]-$C$3)^2)</f>
        <v>3.6838184812450523</v>
      </c>
      <c r="L153">
        <f>SQRT((Table389101112[[#This Row],[Annual Income (k$)]]-$B$4)^2+(Table389101112[[#This Row],[Spending Score (1-100)]]-$C$4)^2)</f>
        <v>2.0728999102078389</v>
      </c>
      <c r="M153">
        <f>SQRT((Table389101112[[#This Row],[Annual Income (k$)]]-$B$5)^2+(Table389101112[[#This Row],[Spending Score (1-100)]]-$C$5)^2)</f>
        <v>1.6985010821925346</v>
      </c>
      <c r="N153">
        <f>SQRT((Table389101112[[#This Row],[Annual Income (k$)]]-$B$6)^2+(Table389101112[[#This Row],[Spending Score (1-100)]]-$C$6)^2)</f>
        <v>2.7898385519173052</v>
      </c>
      <c r="O153">
        <f>SQRT((Table389101112[[#This Row],[Annual Income (k$)]]-$B$7)^2+(Table389101112[[#This Row],[Spending Score (1-100)]]-$C$7)^2)</f>
        <v>2.7973297067822345</v>
      </c>
      <c r="P153">
        <f>SQRT((Table389101112[[#This Row],[Annual Income (k$)]]-$B$8)^2+(Table389101112[[#This Row],[Spending Score (1-100)]]-$C$8)^2)</f>
        <v>0.26073138674492752</v>
      </c>
      <c r="Q153">
        <f>MIN(Table389101112[[#This Row],[DIst1]:[DIst6]])</f>
        <v>0.26073138674492752</v>
      </c>
      <c r="R153" t="str">
        <f>IF(MIN(Table389101112[[#This Row],[DIst1]:[DIst6]])=Table389101112[[#This Row],[DIst1]],"Cluster1",IF(MIN(Table389101112[[#This Row],[DIst1]:[DIst6]])=Table389101112[[#This Row],[DIst2]],"Cluster2",IF(MIN(Table389101112[[#This Row],[DIst1]:[DIst6]])=Table389101112[[#This Row],[DIst3]],"Cluster3",IF(MIN(Table389101112[[#This Row],[DIst1]:[DIst6]])=Table389101112[[#This Row],[DIst4]],"Cluster4",IF(MIN(Table389101112[[#This Row],[DIst1]:[DIst6]])=Table389101112[[#This Row],[DIst5]],"Cluster5","Cluster6")))))</f>
        <v>Cluster6</v>
      </c>
    </row>
    <row r="154" spans="7:18" x14ac:dyDescent="0.3">
      <c r="G154">
        <v>153</v>
      </c>
      <c r="H154">
        <v>0.66567484499999996</v>
      </c>
      <c r="I154">
        <v>-1.172411133</v>
      </c>
      <c r="K154">
        <f>SQRT((Table389101112[[#This Row],[Annual Income (k$)]]-$B$3)^2+(Table389101112[[#This Row],[Spending Score (1-100)]]-$C$3)^2)</f>
        <v>2.1146419584742673</v>
      </c>
      <c r="L154">
        <f>SQRT((Table389101112[[#This Row],[Annual Income (k$)]]-$B$4)^2+(Table389101112[[#This Row],[Spending Score (1-100)]]-$C$4)^2)</f>
        <v>3.0276476558770371</v>
      </c>
      <c r="M154">
        <f>SQRT((Table389101112[[#This Row],[Annual Income (k$)]]-$B$5)^2+(Table389101112[[#This Row],[Spending Score (1-100)]]-$C$5)^2)</f>
        <v>1.440879913723905</v>
      </c>
      <c r="N154">
        <f>SQRT((Table389101112[[#This Row],[Annual Income (k$)]]-$B$6)^2+(Table389101112[[#This Row],[Spending Score (1-100)]]-$C$6)^2)</f>
        <v>1.9010750299503174</v>
      </c>
      <c r="O154">
        <f>SQRT((Table389101112[[#This Row],[Annual Income (k$)]]-$B$7)^2+(Table389101112[[#This Row],[Spending Score (1-100)]]-$C$7)^2)</f>
        <v>0.30638244854506513</v>
      </c>
      <c r="P154">
        <f>SQRT((Table389101112[[#This Row],[Annual Income (k$)]]-$B$8)^2+(Table389101112[[#This Row],[Spending Score (1-100)]]-$C$8)^2)</f>
        <v>2.4342048778053371</v>
      </c>
      <c r="Q154">
        <f>MIN(Table389101112[[#This Row],[DIst1]:[DIst6]])</f>
        <v>0.30638244854506513</v>
      </c>
      <c r="R154" t="str">
        <f>IF(MIN(Table389101112[[#This Row],[DIst1]:[DIst6]])=Table389101112[[#This Row],[DIst1]],"Cluster1",IF(MIN(Table389101112[[#This Row],[DIst1]:[DIst6]])=Table389101112[[#This Row],[DIst2]],"Cluster2",IF(MIN(Table389101112[[#This Row],[DIst1]:[DIst6]])=Table389101112[[#This Row],[DIst3]],"Cluster3",IF(MIN(Table389101112[[#This Row],[DIst1]:[DIst6]])=Table389101112[[#This Row],[DIst4]],"Cluster4",IF(MIN(Table389101112[[#This Row],[DIst1]:[DIst6]])=Table389101112[[#This Row],[DIst5]],"Cluster5","Cluster6")))))</f>
        <v>Cluster5</v>
      </c>
    </row>
    <row r="155" spans="7:18" x14ac:dyDescent="0.3">
      <c r="G155">
        <v>154</v>
      </c>
      <c r="H155">
        <v>0.66567484499999996</v>
      </c>
      <c r="I155">
        <v>1.001596266</v>
      </c>
      <c r="K155">
        <f>SQRT((Table389101112[[#This Row],[Annual Income (k$)]]-$B$3)^2+(Table389101112[[#This Row],[Spending Score (1-100)]]-$C$3)^2)</f>
        <v>3.3093906204811407</v>
      </c>
      <c r="L155">
        <f>SQRT((Table389101112[[#This Row],[Annual Income (k$)]]-$B$4)^2+(Table389101112[[#This Row],[Spending Score (1-100)]]-$C$4)^2)</f>
        <v>2.0355586316043164</v>
      </c>
      <c r="M155">
        <f>SQRT((Table389101112[[#This Row],[Annual Income (k$)]]-$B$5)^2+(Table389101112[[#This Row],[Spending Score (1-100)]]-$C$5)^2)</f>
        <v>1.3150670355984355</v>
      </c>
      <c r="N155">
        <f>SQRT((Table389101112[[#This Row],[Annual Income (k$)]]-$B$6)^2+(Table389101112[[#This Row],[Spending Score (1-100)]]-$C$6)^2)</f>
        <v>2.4565612183496803</v>
      </c>
      <c r="O155">
        <f>SQRT((Table389101112[[#This Row],[Annual Income (k$)]]-$B$7)^2+(Table389101112[[#This Row],[Spending Score (1-100)]]-$C$7)^2)</f>
        <v>2.3340836963007767</v>
      </c>
      <c r="P155">
        <f>SQRT((Table389101112[[#This Row],[Annual Income (k$)]]-$B$8)^2+(Table389101112[[#This Row],[Spending Score (1-100)]]-$C$8)^2)</f>
        <v>0.29808473551973291</v>
      </c>
      <c r="Q155">
        <f>MIN(Table389101112[[#This Row],[DIst1]:[DIst6]])</f>
        <v>0.29808473551973291</v>
      </c>
      <c r="R155" t="str">
        <f>IF(MIN(Table389101112[[#This Row],[DIst1]:[DIst6]])=Table389101112[[#This Row],[DIst1]],"Cluster1",IF(MIN(Table389101112[[#This Row],[DIst1]:[DIst6]])=Table389101112[[#This Row],[DIst2]],"Cluster2",IF(MIN(Table389101112[[#This Row],[DIst1]:[DIst6]])=Table389101112[[#This Row],[DIst3]],"Cluster3",IF(MIN(Table389101112[[#This Row],[DIst1]:[DIst6]])=Table389101112[[#This Row],[DIst4]],"Cluster4",IF(MIN(Table389101112[[#This Row],[DIst1]:[DIst6]])=Table389101112[[#This Row],[DIst5]],"Cluster5","Cluster6")))))</f>
        <v>Cluster6</v>
      </c>
    </row>
    <row r="156" spans="7:18" x14ac:dyDescent="0.3">
      <c r="G156">
        <v>155</v>
      </c>
      <c r="H156">
        <v>0.66567484499999996</v>
      </c>
      <c r="I156">
        <v>-1.3276973759999999</v>
      </c>
      <c r="K156">
        <f>SQRT((Table389101112[[#This Row],[Annual Income (k$)]]-$B$3)^2+(Table389101112[[#This Row],[Spending Score (1-100)]]-$C$3)^2)</f>
        <v>2.090582531930254</v>
      </c>
      <c r="L156">
        <f>SQRT((Table389101112[[#This Row],[Annual Income (k$)]]-$B$4)^2+(Table389101112[[#This Row],[Spending Score (1-100)]]-$C$4)^2)</f>
        <v>3.1443845367057368</v>
      </c>
      <c r="M156">
        <f>SQRT((Table389101112[[#This Row],[Annual Income (k$)]]-$B$5)^2+(Table389101112[[#This Row],[Spending Score (1-100)]]-$C$5)^2)</f>
        <v>1.5692701715423427</v>
      </c>
      <c r="N156">
        <f>SQRT((Table389101112[[#This Row],[Annual Income (k$)]]-$B$6)^2+(Table389101112[[#This Row],[Spending Score (1-100)]]-$C$6)^2)</f>
        <v>1.9501007783263877</v>
      </c>
      <c r="O156">
        <f>SQRT((Table389101112[[#This Row],[Annual Income (k$)]]-$B$7)^2+(Table389101112[[#This Row],[Spending Score (1-100)]]-$C$7)^2)</f>
        <v>0.2704504155849724</v>
      </c>
      <c r="P156">
        <f>SQRT((Table389101112[[#This Row],[Annual Income (k$)]]-$B$8)^2+(Table389101112[[#This Row],[Spending Score (1-100)]]-$C$8)^2)</f>
        <v>2.5891993788016117</v>
      </c>
      <c r="Q156">
        <f>MIN(Table389101112[[#This Row],[DIst1]:[DIst6]])</f>
        <v>0.2704504155849724</v>
      </c>
      <c r="R156" t="str">
        <f>IF(MIN(Table389101112[[#This Row],[DIst1]:[DIst6]])=Table389101112[[#This Row],[DIst1]],"Cluster1",IF(MIN(Table389101112[[#This Row],[DIst1]:[DIst6]])=Table389101112[[#This Row],[DIst2]],"Cluster2",IF(MIN(Table389101112[[#This Row],[DIst1]:[DIst6]])=Table389101112[[#This Row],[DIst3]],"Cluster3",IF(MIN(Table389101112[[#This Row],[DIst1]:[DIst6]])=Table389101112[[#This Row],[DIst4]],"Cluster4",IF(MIN(Table389101112[[#This Row],[DIst1]:[DIst6]])=Table389101112[[#This Row],[DIst5]],"Cluster5","Cluster6")))))</f>
        <v>Cluster5</v>
      </c>
    </row>
    <row r="157" spans="7:18" x14ac:dyDescent="0.3">
      <c r="G157">
        <v>156</v>
      </c>
      <c r="H157">
        <v>0.66567484499999996</v>
      </c>
      <c r="I157">
        <v>1.506276556</v>
      </c>
      <c r="K157">
        <f>SQRT((Table389101112[[#This Row],[Annual Income (k$)]]-$B$3)^2+(Table389101112[[#This Row],[Spending Score (1-100)]]-$C$3)^2)</f>
        <v>3.7159541764062456</v>
      </c>
      <c r="L157">
        <f>SQRT((Table389101112[[#This Row],[Annual Income (k$)]]-$B$4)^2+(Table389101112[[#This Row],[Spending Score (1-100)]]-$C$4)^2)</f>
        <v>2.0806948612757066</v>
      </c>
      <c r="M157">
        <f>SQRT((Table389101112[[#This Row],[Annual Income (k$)]]-$B$5)^2+(Table389101112[[#This Row],[Spending Score (1-100)]]-$C$5)^2)</f>
        <v>1.7322789772437543</v>
      </c>
      <c r="N157">
        <f>SQRT((Table389101112[[#This Row],[Annual Income (k$)]]-$B$6)^2+(Table389101112[[#This Row],[Spending Score (1-100)]]-$C$6)^2)</f>
        <v>2.819308508698803</v>
      </c>
      <c r="O157">
        <f>SQRT((Table389101112[[#This Row],[Annual Income (k$)]]-$B$7)^2+(Table389101112[[#This Row],[Spending Score (1-100)]]-$C$7)^2)</f>
        <v>2.8359721787501515</v>
      </c>
      <c r="P157">
        <f>SQRT((Table389101112[[#This Row],[Annual Income (k$)]]-$B$8)^2+(Table389101112[[#This Row],[Spending Score (1-100)]]-$C$8)^2)</f>
        <v>0.29297416534591564</v>
      </c>
      <c r="Q157">
        <f>MIN(Table389101112[[#This Row],[DIst1]:[DIst6]])</f>
        <v>0.29297416534591564</v>
      </c>
      <c r="R157" t="str">
        <f>IF(MIN(Table389101112[[#This Row],[DIst1]:[DIst6]])=Table389101112[[#This Row],[DIst1]],"Cluster1",IF(MIN(Table389101112[[#This Row],[DIst1]:[DIst6]])=Table389101112[[#This Row],[DIst2]],"Cluster2",IF(MIN(Table389101112[[#This Row],[DIst1]:[DIst6]])=Table389101112[[#This Row],[DIst3]],"Cluster3",IF(MIN(Table389101112[[#This Row],[DIst1]:[DIst6]])=Table389101112[[#This Row],[DIst4]],"Cluster4",IF(MIN(Table389101112[[#This Row],[DIst1]:[DIst6]])=Table389101112[[#This Row],[DIst5]],"Cluster5","Cluster6")))))</f>
        <v>Cluster6</v>
      </c>
    </row>
    <row r="158" spans="7:18" x14ac:dyDescent="0.3">
      <c r="G158">
        <v>157</v>
      </c>
      <c r="H158">
        <v>0.66567484499999996</v>
      </c>
      <c r="I158">
        <v>-1.9100207870000001</v>
      </c>
      <c r="K158">
        <f>SQRT((Table389101112[[#This Row],[Annual Income (k$)]]-$B$3)^2+(Table389101112[[#This Row],[Spending Score (1-100)]]-$C$3)^2)</f>
        <v>2.1025354589634642</v>
      </c>
      <c r="L158">
        <f>SQRT((Table389101112[[#This Row],[Annual Income (k$)]]-$B$4)^2+(Table389101112[[#This Row],[Spending Score (1-100)]]-$C$4)^2)</f>
        <v>3.6081256467492411</v>
      </c>
      <c r="M158">
        <f>SQRT((Table389101112[[#This Row],[Annual Income (k$)]]-$B$5)^2+(Table389101112[[#This Row],[Spending Score (1-100)]]-$C$5)^2)</f>
        <v>2.083605897494142</v>
      </c>
      <c r="N158">
        <f>SQRT((Table389101112[[#This Row],[Annual Income (k$)]]-$B$6)^2+(Table389101112[[#This Row],[Spending Score (1-100)]]-$C$6)^2)</f>
        <v>2.2227113680168236</v>
      </c>
      <c r="O158">
        <f>SQRT((Table389101112[[#This Row],[Annual Income (k$)]]-$B$7)^2+(Table389101112[[#This Row],[Spending Score (1-100)]]-$C$7)^2)</f>
        <v>0.65187834866125005</v>
      </c>
      <c r="P158">
        <f>SQRT((Table389101112[[#This Row],[Annual Income (k$)]]-$B$8)^2+(Table389101112[[#This Row],[Spending Score (1-100)]]-$C$8)^2)</f>
        <v>3.1706830379028048</v>
      </c>
      <c r="Q158">
        <f>MIN(Table389101112[[#This Row],[DIst1]:[DIst6]])</f>
        <v>0.65187834866125005</v>
      </c>
      <c r="R158" t="str">
        <f>IF(MIN(Table389101112[[#This Row],[DIst1]:[DIst6]])=Table389101112[[#This Row],[DIst1]],"Cluster1",IF(MIN(Table389101112[[#This Row],[DIst1]:[DIst6]])=Table389101112[[#This Row],[DIst2]],"Cluster2",IF(MIN(Table389101112[[#This Row],[DIst1]:[DIst6]])=Table389101112[[#This Row],[DIst3]],"Cluster3",IF(MIN(Table389101112[[#This Row],[DIst1]:[DIst6]])=Table389101112[[#This Row],[DIst4]],"Cluster4",IF(MIN(Table389101112[[#This Row],[DIst1]:[DIst6]])=Table389101112[[#This Row],[DIst5]],"Cluster5","Cluster6")))))</f>
        <v>Cluster5</v>
      </c>
    </row>
    <row r="159" spans="7:18" x14ac:dyDescent="0.3">
      <c r="G159">
        <v>158</v>
      </c>
      <c r="H159">
        <v>0.66567484499999996</v>
      </c>
      <c r="I159">
        <v>1.079239388</v>
      </c>
      <c r="K159">
        <f>SQRT((Table389101112[[#This Row],[Annual Income (k$)]]-$B$3)^2+(Table389101112[[#This Row],[Spending Score (1-100)]]-$C$3)^2)</f>
        <v>3.3702125646079515</v>
      </c>
      <c r="L159">
        <f>SQRT((Table389101112[[#This Row],[Annual Income (k$)]]-$B$4)^2+(Table389101112[[#This Row],[Spending Score (1-100)]]-$C$4)^2)</f>
        <v>2.0344350207449966</v>
      </c>
      <c r="M159">
        <f>SQRT((Table389101112[[#This Row],[Annual Income (k$)]]-$B$5)^2+(Table389101112[[#This Row],[Spending Score (1-100)]]-$C$5)^2)</f>
        <v>1.37544288890397</v>
      </c>
      <c r="N159">
        <f>SQRT((Table389101112[[#This Row],[Annual Income (k$)]]-$B$6)^2+(Table389101112[[#This Row],[Spending Score (1-100)]]-$C$6)^2)</f>
        <v>2.5091768445748182</v>
      </c>
      <c r="O159">
        <f>SQRT((Table389101112[[#This Row],[Annual Income (k$)]]-$B$7)^2+(Table389101112[[#This Row],[Spending Score (1-100)]]-$C$7)^2)</f>
        <v>2.4112214532618159</v>
      </c>
      <c r="P159">
        <f>SQRT((Table389101112[[#This Row],[Annual Income (k$)]]-$B$8)^2+(Table389101112[[#This Row],[Spending Score (1-100)]]-$C$8)^2)</f>
        <v>0.23501764941851627</v>
      </c>
      <c r="Q159">
        <f>MIN(Table389101112[[#This Row],[DIst1]:[DIst6]])</f>
        <v>0.23501764941851627</v>
      </c>
      <c r="R159" t="str">
        <f>IF(MIN(Table389101112[[#This Row],[DIst1]:[DIst6]])=Table389101112[[#This Row],[DIst1]],"Cluster1",IF(MIN(Table389101112[[#This Row],[DIst1]:[DIst6]])=Table389101112[[#This Row],[DIst2]],"Cluster2",IF(MIN(Table389101112[[#This Row],[DIst1]:[DIst6]])=Table389101112[[#This Row],[DIst3]],"Cluster3",IF(MIN(Table389101112[[#This Row],[DIst1]:[DIst6]])=Table389101112[[#This Row],[DIst4]],"Cluster4",IF(MIN(Table389101112[[#This Row],[DIst1]:[DIst6]])=Table389101112[[#This Row],[DIst5]],"Cluster5","Cluster6")))))</f>
        <v>Cluster6</v>
      </c>
    </row>
    <row r="160" spans="7:18" x14ac:dyDescent="0.3">
      <c r="G160">
        <v>159</v>
      </c>
      <c r="H160">
        <v>0.66567484499999996</v>
      </c>
      <c r="I160">
        <v>-1.9100207870000001</v>
      </c>
      <c r="K160">
        <f>SQRT((Table389101112[[#This Row],[Annual Income (k$)]]-$B$3)^2+(Table389101112[[#This Row],[Spending Score (1-100)]]-$C$3)^2)</f>
        <v>2.1025354589634642</v>
      </c>
      <c r="L160">
        <f>SQRT((Table389101112[[#This Row],[Annual Income (k$)]]-$B$4)^2+(Table389101112[[#This Row],[Spending Score (1-100)]]-$C$4)^2)</f>
        <v>3.6081256467492411</v>
      </c>
      <c r="M160">
        <f>SQRT((Table389101112[[#This Row],[Annual Income (k$)]]-$B$5)^2+(Table389101112[[#This Row],[Spending Score (1-100)]]-$C$5)^2)</f>
        <v>2.083605897494142</v>
      </c>
      <c r="N160">
        <f>SQRT((Table389101112[[#This Row],[Annual Income (k$)]]-$B$6)^2+(Table389101112[[#This Row],[Spending Score (1-100)]]-$C$6)^2)</f>
        <v>2.2227113680168236</v>
      </c>
      <c r="O160">
        <f>SQRT((Table389101112[[#This Row],[Annual Income (k$)]]-$B$7)^2+(Table389101112[[#This Row],[Spending Score (1-100)]]-$C$7)^2)</f>
        <v>0.65187834866125005</v>
      </c>
      <c r="P160">
        <f>SQRT((Table389101112[[#This Row],[Annual Income (k$)]]-$B$8)^2+(Table389101112[[#This Row],[Spending Score (1-100)]]-$C$8)^2)</f>
        <v>3.1706830379028048</v>
      </c>
      <c r="Q160">
        <f>MIN(Table389101112[[#This Row],[DIst1]:[DIst6]])</f>
        <v>0.65187834866125005</v>
      </c>
      <c r="R160" t="str">
        <f>IF(MIN(Table389101112[[#This Row],[DIst1]:[DIst6]])=Table389101112[[#This Row],[DIst1]],"Cluster1",IF(MIN(Table389101112[[#This Row],[DIst1]:[DIst6]])=Table389101112[[#This Row],[DIst2]],"Cluster2",IF(MIN(Table389101112[[#This Row],[DIst1]:[DIst6]])=Table389101112[[#This Row],[DIst3]],"Cluster3",IF(MIN(Table389101112[[#This Row],[DIst1]:[DIst6]])=Table389101112[[#This Row],[DIst4]],"Cluster4",IF(MIN(Table389101112[[#This Row],[DIst1]:[DIst6]])=Table389101112[[#This Row],[DIst5]],"Cluster5","Cluster6")))))</f>
        <v>Cluster5</v>
      </c>
    </row>
    <row r="161" spans="7:18" x14ac:dyDescent="0.3">
      <c r="G161">
        <v>160</v>
      </c>
      <c r="H161">
        <v>0.66567484499999996</v>
      </c>
      <c r="I161">
        <v>0.88513158400000003</v>
      </c>
      <c r="K161">
        <f>SQRT((Table389101112[[#This Row],[Annual Income (k$)]]-$B$3)^2+(Table389101112[[#This Row],[Spending Score (1-100)]]-$C$3)^2)</f>
        <v>3.2195144525624486</v>
      </c>
      <c r="L161">
        <f>SQRT((Table389101112[[#This Row],[Annual Income (k$)]]-$B$4)^2+(Table389101112[[#This Row],[Spending Score (1-100)]]-$C$4)^2)</f>
        <v>2.0427837085468026</v>
      </c>
      <c r="M161">
        <f>SQRT((Table389101112[[#This Row],[Annual Income (k$)]]-$B$5)^2+(Table389101112[[#This Row],[Spending Score (1-100)]]-$C$5)^2)</f>
        <v>1.2281470861009003</v>
      </c>
      <c r="N161">
        <f>SQRT((Table389101112[[#This Row],[Annual Income (k$)]]-$B$6)^2+(Table389101112[[#This Row],[Spending Score (1-100)]]-$C$6)^2)</f>
        <v>2.3802072598316242</v>
      </c>
      <c r="O161">
        <f>SQRT((Table389101112[[#This Row],[Annual Income (k$)]]-$B$7)^2+(Table389101112[[#This Row],[Spending Score (1-100)]]-$C$7)^2)</f>
        <v>2.2184431741017621</v>
      </c>
      <c r="P161">
        <f>SQRT((Table389101112[[#This Row],[Annual Income (k$)]]-$B$8)^2+(Table389101112[[#This Row],[Spending Score (1-100)]]-$C$8)^2)</f>
        <v>0.40235933417894221</v>
      </c>
      <c r="Q161">
        <f>MIN(Table389101112[[#This Row],[DIst1]:[DIst6]])</f>
        <v>0.40235933417894221</v>
      </c>
      <c r="R161" t="str">
        <f>IF(MIN(Table389101112[[#This Row],[DIst1]:[DIst6]])=Table389101112[[#This Row],[DIst1]],"Cluster1",IF(MIN(Table389101112[[#This Row],[DIst1]:[DIst6]])=Table389101112[[#This Row],[DIst2]],"Cluster2",IF(MIN(Table389101112[[#This Row],[DIst1]:[DIst6]])=Table389101112[[#This Row],[DIst3]],"Cluster3",IF(MIN(Table389101112[[#This Row],[DIst1]:[DIst6]])=Table389101112[[#This Row],[DIst4]],"Cluster4",IF(MIN(Table389101112[[#This Row],[DIst1]:[DIst6]])=Table389101112[[#This Row],[DIst5]],"Cluster5","Cluster6")))))</f>
        <v>Cluster6</v>
      </c>
    </row>
    <row r="162" spans="7:18" x14ac:dyDescent="0.3">
      <c r="G162">
        <v>161</v>
      </c>
      <c r="H162">
        <v>0.70384427400000005</v>
      </c>
      <c r="I162">
        <v>-0.59008772300000001</v>
      </c>
      <c r="K162">
        <f>SQRT((Table389101112[[#This Row],[Annual Income (k$)]]-$B$3)^2+(Table389101112[[#This Row],[Spending Score (1-100)]]-$C$3)^2)</f>
        <v>2.3325022698186682</v>
      </c>
      <c r="L162">
        <f>SQRT((Table389101112[[#This Row],[Annual Income (k$)]]-$B$4)^2+(Table389101112[[#This Row],[Spending Score (1-100)]]-$C$4)^2)</f>
        <v>2.6553813673929696</v>
      </c>
      <c r="M162">
        <f>SQRT((Table389101112[[#This Row],[Annual Income (k$)]]-$B$5)^2+(Table389101112[[#This Row],[Spending Score (1-100)]]-$C$5)^2)</f>
        <v>1.0594265779022247</v>
      </c>
      <c r="N162">
        <f>SQRT((Table389101112[[#This Row],[Annual Income (k$)]]-$B$6)^2+(Table389101112[[#This Row],[Spending Score (1-100)]]-$C$6)^2)</f>
        <v>1.8645135335917342</v>
      </c>
      <c r="O162">
        <f>SQRT((Table389101112[[#This Row],[Annual Income (k$)]]-$B$7)^2+(Table389101112[[#This Row],[Spending Score (1-100)]]-$C$7)^2)</f>
        <v>0.76285700538099177</v>
      </c>
      <c r="P162">
        <f>SQRT((Table389101112[[#This Row],[Annual Income (k$)]]-$B$8)^2+(Table389101112[[#This Row],[Spending Score (1-100)]]-$C$8)^2)</f>
        <v>1.8506337603453298</v>
      </c>
      <c r="Q162">
        <f>MIN(Table389101112[[#This Row],[DIst1]:[DIst6]])</f>
        <v>0.76285700538099177</v>
      </c>
      <c r="R162" t="str">
        <f>IF(MIN(Table389101112[[#This Row],[DIst1]:[DIst6]])=Table389101112[[#This Row],[DIst1]],"Cluster1",IF(MIN(Table389101112[[#This Row],[DIst1]:[DIst6]])=Table389101112[[#This Row],[DIst2]],"Cluster2",IF(MIN(Table389101112[[#This Row],[DIst1]:[DIst6]])=Table389101112[[#This Row],[DIst3]],"Cluster3",IF(MIN(Table389101112[[#This Row],[DIst1]:[DIst6]])=Table389101112[[#This Row],[DIst4]],"Cluster4",IF(MIN(Table389101112[[#This Row],[DIst1]:[DIst6]])=Table389101112[[#This Row],[DIst5]],"Cluster5","Cluster6")))))</f>
        <v>Cluster5</v>
      </c>
    </row>
    <row r="163" spans="7:18" x14ac:dyDescent="0.3">
      <c r="G163">
        <v>162</v>
      </c>
      <c r="H163">
        <v>0.70384427400000005</v>
      </c>
      <c r="I163">
        <v>1.273347191</v>
      </c>
      <c r="K163">
        <f>SQRT((Table389101112[[#This Row],[Annual Income (k$)]]-$B$3)^2+(Table389101112[[#This Row],[Spending Score (1-100)]]-$C$3)^2)</f>
        <v>3.547769629865106</v>
      </c>
      <c r="L163">
        <f>SQRT((Table389101112[[#This Row],[Annual Income (k$)]]-$B$4)^2+(Table389101112[[#This Row],[Spending Score (1-100)]]-$C$4)^2)</f>
        <v>2.0825474327351081</v>
      </c>
      <c r="M163">
        <f>SQRT((Table389101112[[#This Row],[Annual Income (k$)]]-$B$5)^2+(Table389101112[[#This Row],[Spending Score (1-100)]]-$C$5)^2)</f>
        <v>1.5545727275236196</v>
      </c>
      <c r="N163">
        <f>SQRT((Table389101112[[#This Row],[Annual Income (k$)]]-$B$6)^2+(Table389101112[[#This Row],[Spending Score (1-100)]]-$C$6)^2)</f>
        <v>2.6725883405954609</v>
      </c>
      <c r="O163">
        <f>SQRT((Table389101112[[#This Row],[Annual Income (k$)]]-$B$7)^2+(Table389101112[[#This Row],[Spending Score (1-100)]]-$C$7)^2)</f>
        <v>2.6005136363187709</v>
      </c>
      <c r="P163">
        <f>SQRT((Table389101112[[#This Row],[Annual Income (k$)]]-$B$8)^2+(Table389101112[[#This Row],[Spending Score (1-100)]]-$C$8)^2)</f>
        <v>0.11680721187026116</v>
      </c>
      <c r="Q163">
        <f>MIN(Table389101112[[#This Row],[DIst1]:[DIst6]])</f>
        <v>0.11680721187026116</v>
      </c>
      <c r="R163" t="str">
        <f>IF(MIN(Table389101112[[#This Row],[DIst1]:[DIst6]])=Table389101112[[#This Row],[DIst1]],"Cluster1",IF(MIN(Table389101112[[#This Row],[DIst1]:[DIst6]])=Table389101112[[#This Row],[DIst2]],"Cluster2",IF(MIN(Table389101112[[#This Row],[DIst1]:[DIst6]])=Table389101112[[#This Row],[DIst3]],"Cluster3",IF(MIN(Table389101112[[#This Row],[DIst1]:[DIst6]])=Table389101112[[#This Row],[DIst4]],"Cluster4",IF(MIN(Table389101112[[#This Row],[DIst1]:[DIst6]])=Table389101112[[#This Row],[DIst5]],"Cluster5","Cluster6")))))</f>
        <v>Cluster6</v>
      </c>
    </row>
    <row r="164" spans="7:18" x14ac:dyDescent="0.3">
      <c r="G164">
        <v>163</v>
      </c>
      <c r="H164">
        <v>0.780183132</v>
      </c>
      <c r="I164">
        <v>-1.754734544</v>
      </c>
      <c r="K164">
        <f>SQRT((Table389101112[[#This Row],[Annual Income (k$)]]-$B$3)^2+(Table389101112[[#This Row],[Spending Score (1-100)]]-$C$3)^2)</f>
        <v>2.1976084762162542</v>
      </c>
      <c r="L164">
        <f>SQRT((Table389101112[[#This Row],[Annual Income (k$)]]-$B$4)^2+(Table389101112[[#This Row],[Spending Score (1-100)]]-$C$4)^2)</f>
        <v>3.5491181734492847</v>
      </c>
      <c r="M164">
        <f>SQRT((Table389101112[[#This Row],[Annual Income (k$)]]-$B$5)^2+(Table389101112[[#This Row],[Spending Score (1-100)]]-$C$5)^2)</f>
        <v>1.9952008445747049</v>
      </c>
      <c r="N164">
        <f>SQRT((Table389101112[[#This Row],[Annual Income (k$)]]-$B$6)^2+(Table389101112[[#This Row],[Spending Score (1-100)]]-$C$6)^2)</f>
        <v>2.236513875634877</v>
      </c>
      <c r="O164">
        <f>SQRT((Table389101112[[#This Row],[Annual Income (k$)]]-$B$7)^2+(Table389101112[[#This Row],[Spending Score (1-100)]]-$C$7)^2)</f>
        <v>0.46480471992523004</v>
      </c>
      <c r="P164">
        <f>SQRT((Table389101112[[#This Row],[Annual Income (k$)]]-$B$8)^2+(Table389101112[[#This Row],[Spending Score (1-100)]]-$C$8)^2)</f>
        <v>3.0119201115409071</v>
      </c>
      <c r="Q164">
        <f>MIN(Table389101112[[#This Row],[DIst1]:[DIst6]])</f>
        <v>0.46480471992523004</v>
      </c>
      <c r="R164" t="str">
        <f>IF(MIN(Table389101112[[#This Row],[DIst1]:[DIst6]])=Table389101112[[#This Row],[DIst1]],"Cluster1",IF(MIN(Table389101112[[#This Row],[DIst1]:[DIst6]])=Table389101112[[#This Row],[DIst2]],"Cluster2",IF(MIN(Table389101112[[#This Row],[DIst1]:[DIst6]])=Table389101112[[#This Row],[DIst3]],"Cluster3",IF(MIN(Table389101112[[#This Row],[DIst1]:[DIst6]])=Table389101112[[#This Row],[DIst4]],"Cluster4",IF(MIN(Table389101112[[#This Row],[DIst1]:[DIst6]])=Table389101112[[#This Row],[DIst5]],"Cluster5","Cluster6")))))</f>
        <v>Cluster5</v>
      </c>
    </row>
    <row r="165" spans="7:18" x14ac:dyDescent="0.3">
      <c r="G165">
        <v>164</v>
      </c>
      <c r="H165">
        <v>0.780183132</v>
      </c>
      <c r="I165">
        <v>1.6615627980000001</v>
      </c>
      <c r="K165">
        <f>SQRT((Table389101112[[#This Row],[Annual Income (k$)]]-$B$3)^2+(Table389101112[[#This Row],[Spending Score (1-100)]]-$C$3)^2)</f>
        <v>3.9087275489532103</v>
      </c>
      <c r="L165">
        <f>SQRT((Table389101112[[#This Row],[Annual Income (k$)]]-$B$4)^2+(Table389101112[[#This Row],[Spending Score (1-100)]]-$C$4)^2)</f>
        <v>2.2288939386307298</v>
      </c>
      <c r="M165">
        <f>SQRT((Table389101112[[#This Row],[Annual Income (k$)]]-$B$5)^2+(Table389101112[[#This Row],[Spending Score (1-100)]]-$C$5)^2)</f>
        <v>1.9238532388194711</v>
      </c>
      <c r="N165">
        <f>SQRT((Table389101112[[#This Row],[Annual Income (k$)]]-$B$6)^2+(Table389101112[[#This Row],[Spending Score (1-100)]]-$C$6)^2)</f>
        <v>3.011819535055333</v>
      </c>
      <c r="O165">
        <f>SQRT((Table389101112[[#This Row],[Annual Income (k$)]]-$B$7)^2+(Table389101112[[#This Row],[Spending Score (1-100)]]-$C$7)^2)</f>
        <v>2.9824225384124117</v>
      </c>
      <c r="P165">
        <f>SQRT((Table389101112[[#This Row],[Annual Income (k$)]]-$B$8)^2+(Table389101112[[#This Row],[Spending Score (1-100)]]-$C$8)^2)</f>
        <v>0.40653862170968175</v>
      </c>
      <c r="Q165">
        <f>MIN(Table389101112[[#This Row],[DIst1]:[DIst6]])</f>
        <v>0.40653862170968175</v>
      </c>
      <c r="R165" t="str">
        <f>IF(MIN(Table389101112[[#This Row],[DIst1]:[DIst6]])=Table389101112[[#This Row],[DIst1]],"Cluster1",IF(MIN(Table389101112[[#This Row],[DIst1]:[DIst6]])=Table389101112[[#This Row],[DIst2]],"Cluster2",IF(MIN(Table389101112[[#This Row],[DIst1]:[DIst6]])=Table389101112[[#This Row],[DIst3]],"Cluster3",IF(MIN(Table389101112[[#This Row],[DIst1]:[DIst6]])=Table389101112[[#This Row],[DIst4]],"Cluster4",IF(MIN(Table389101112[[#This Row],[DIst1]:[DIst6]])=Table389101112[[#This Row],[DIst5]],"Cluster5","Cluster6")))))</f>
        <v>Cluster6</v>
      </c>
    </row>
    <row r="166" spans="7:18" x14ac:dyDescent="0.3">
      <c r="G166">
        <v>165</v>
      </c>
      <c r="H166">
        <v>0.93286084899999999</v>
      </c>
      <c r="I166">
        <v>-0.93948176900000002</v>
      </c>
      <c r="K166">
        <f>SQRT((Table389101112[[#This Row],[Annual Income (k$)]]-$B$3)^2+(Table389101112[[#This Row],[Spending Score (1-100)]]-$C$3)^2)</f>
        <v>2.427867591898961</v>
      </c>
      <c r="L166">
        <f>SQRT((Table389101112[[#This Row],[Annual Income (k$)]]-$B$4)^2+(Table389101112[[#This Row],[Spending Score (1-100)]]-$C$4)^2)</f>
        <v>3.0552975987836715</v>
      </c>
      <c r="M166">
        <f>SQRT((Table389101112[[#This Row],[Annual Income (k$)]]-$B$5)^2+(Table389101112[[#This Row],[Spending Score (1-100)]]-$C$5)^2)</f>
        <v>1.4525971758186995</v>
      </c>
      <c r="N166">
        <f>SQRT((Table389101112[[#This Row],[Annual Income (k$)]]-$B$6)^2+(Table389101112[[#This Row],[Spending Score (1-100)]]-$C$6)^2)</f>
        <v>2.1138236359107148</v>
      </c>
      <c r="O166">
        <f>SQRT((Table389101112[[#This Row],[Annual Income (k$)]]-$B$7)^2+(Table389101112[[#This Row],[Spending Score (1-100)]]-$C$7)^2)</f>
        <v>0.37732209454823795</v>
      </c>
      <c r="P166">
        <f>SQRT((Table389101112[[#This Row],[Annual Income (k$)]]-$B$8)^2+(Table389101112[[#This Row],[Spending Score (1-100)]]-$C$8)^2)</f>
        <v>2.1993346702416892</v>
      </c>
      <c r="Q166">
        <f>MIN(Table389101112[[#This Row],[DIst1]:[DIst6]])</f>
        <v>0.37732209454823795</v>
      </c>
      <c r="R166" t="str">
        <f>IF(MIN(Table389101112[[#This Row],[DIst1]:[DIst6]])=Table389101112[[#This Row],[DIst1]],"Cluster1",IF(MIN(Table389101112[[#This Row],[DIst1]:[DIst6]])=Table389101112[[#This Row],[DIst2]],"Cluster2",IF(MIN(Table389101112[[#This Row],[DIst1]:[DIst6]])=Table389101112[[#This Row],[DIst3]],"Cluster3",IF(MIN(Table389101112[[#This Row],[DIst1]:[DIst6]])=Table389101112[[#This Row],[DIst4]],"Cluster4",IF(MIN(Table389101112[[#This Row],[DIst1]:[DIst6]])=Table389101112[[#This Row],[DIst5]],"Cluster5","Cluster6")))))</f>
        <v>Cluster5</v>
      </c>
    </row>
    <row r="167" spans="7:18" x14ac:dyDescent="0.3">
      <c r="G167">
        <v>166</v>
      </c>
      <c r="H167">
        <v>0.93286084899999999</v>
      </c>
      <c r="I167">
        <v>0.96277470600000004</v>
      </c>
      <c r="K167">
        <f>SQRT((Table389101112[[#This Row],[Annual Income (k$)]]-$B$3)^2+(Table389101112[[#This Row],[Spending Score (1-100)]]-$C$3)^2)</f>
        <v>3.4545759626180756</v>
      </c>
      <c r="L167">
        <f>SQRT((Table389101112[[#This Row],[Annual Income (k$)]]-$B$4)^2+(Table389101112[[#This Row],[Spending Score (1-100)]]-$C$4)^2)</f>
        <v>2.3040895772212382</v>
      </c>
      <c r="M167">
        <f>SQRT((Table389101112[[#This Row],[Annual Income (k$)]]-$B$5)^2+(Table389101112[[#This Row],[Spending Score (1-100)]]-$C$5)^2)</f>
        <v>1.4750896469759069</v>
      </c>
      <c r="N167">
        <f>SQRT((Table389101112[[#This Row],[Annual Income (k$)]]-$B$6)^2+(Table389101112[[#This Row],[Spending Score (1-100)]]-$C$6)^2)</f>
        <v>2.6373327620846903</v>
      </c>
      <c r="O167">
        <f>SQRT((Table389101112[[#This Row],[Annual Income (k$)]]-$B$7)^2+(Table389101112[[#This Row],[Spending Score (1-100)]]-$C$7)^2)</f>
        <v>2.2795683202498607</v>
      </c>
      <c r="P167">
        <f>SQRT((Table389101112[[#This Row],[Annual Income (k$)]]-$B$8)^2+(Table389101112[[#This Row],[Spending Score (1-100)]]-$C$8)^2)</f>
        <v>0.31524482311579832</v>
      </c>
      <c r="Q167">
        <f>MIN(Table389101112[[#This Row],[DIst1]:[DIst6]])</f>
        <v>0.31524482311579832</v>
      </c>
      <c r="R167" t="str">
        <f>IF(MIN(Table389101112[[#This Row],[DIst1]:[DIst6]])=Table389101112[[#This Row],[DIst1]],"Cluster1",IF(MIN(Table389101112[[#This Row],[DIst1]:[DIst6]])=Table389101112[[#This Row],[DIst2]],"Cluster2",IF(MIN(Table389101112[[#This Row],[DIst1]:[DIst6]])=Table389101112[[#This Row],[DIst3]],"Cluster3",IF(MIN(Table389101112[[#This Row],[DIst1]:[DIst6]])=Table389101112[[#This Row],[DIst4]],"Cluster4",IF(MIN(Table389101112[[#This Row],[DIst1]:[DIst6]])=Table389101112[[#This Row],[DIst5]],"Cluster5","Cluster6")))))</f>
        <v>Cluster6</v>
      </c>
    </row>
    <row r="168" spans="7:18" x14ac:dyDescent="0.3">
      <c r="G168">
        <v>167</v>
      </c>
      <c r="H168">
        <v>0.97103027799999997</v>
      </c>
      <c r="I168">
        <v>-1.172411133</v>
      </c>
      <c r="K168">
        <f>SQRT((Table389101112[[#This Row],[Annual Income (k$)]]-$B$3)^2+(Table389101112[[#This Row],[Spending Score (1-100)]]-$C$3)^2)</f>
        <v>2.4150920254997801</v>
      </c>
      <c r="L168">
        <f>SQRT((Table389101112[[#This Row],[Annual Income (k$)]]-$B$4)^2+(Table389101112[[#This Row],[Spending Score (1-100)]]-$C$4)^2)</f>
        <v>3.2407299576008395</v>
      </c>
      <c r="M168">
        <f>SQRT((Table389101112[[#This Row],[Annual Income (k$)]]-$B$5)^2+(Table389101112[[#This Row],[Spending Score (1-100)]]-$C$5)^2)</f>
        <v>1.6388163425512003</v>
      </c>
      <c r="N168">
        <f>SQRT((Table389101112[[#This Row],[Annual Income (k$)]]-$B$6)^2+(Table389101112[[#This Row],[Spending Score (1-100)]]-$C$6)^2)</f>
        <v>2.1959628583675816</v>
      </c>
      <c r="O168">
        <f>SQRT((Table389101112[[#This Row],[Annual Income (k$)]]-$B$7)^2+(Table389101112[[#This Row],[Spending Score (1-100)]]-$C$7)^2)</f>
        <v>0.14859165167799857</v>
      </c>
      <c r="P168">
        <f>SQRT((Table389101112[[#This Row],[Annual Income (k$)]]-$B$8)^2+(Table389101112[[#This Row],[Spending Score (1-100)]]-$C$8)^2)</f>
        <v>2.434061953123539</v>
      </c>
      <c r="Q168">
        <f>MIN(Table389101112[[#This Row],[DIst1]:[DIst6]])</f>
        <v>0.14859165167799857</v>
      </c>
      <c r="R168" t="str">
        <f>IF(MIN(Table389101112[[#This Row],[DIst1]:[DIst6]])=Table389101112[[#This Row],[DIst1]],"Cluster1",IF(MIN(Table389101112[[#This Row],[DIst1]:[DIst6]])=Table389101112[[#This Row],[DIst2]],"Cluster2",IF(MIN(Table389101112[[#This Row],[DIst1]:[DIst6]])=Table389101112[[#This Row],[DIst3]],"Cluster3",IF(MIN(Table389101112[[#This Row],[DIst1]:[DIst6]])=Table389101112[[#This Row],[DIst4]],"Cluster4",IF(MIN(Table389101112[[#This Row],[DIst1]:[DIst6]])=Table389101112[[#This Row],[DIst5]],"Cluster5","Cluster6")))))</f>
        <v>Cluster5</v>
      </c>
    </row>
    <row r="169" spans="7:18" x14ac:dyDescent="0.3">
      <c r="G169">
        <v>168</v>
      </c>
      <c r="H169">
        <v>0.97103027799999997</v>
      </c>
      <c r="I169">
        <v>1.7392059200000001</v>
      </c>
      <c r="K169">
        <f>SQRT((Table389101112[[#This Row],[Annual Income (k$)]]-$B$3)^2+(Table389101112[[#This Row],[Spending Score (1-100)]]-$C$3)^2)</f>
        <v>4.0815872045627222</v>
      </c>
      <c r="L169">
        <f>SQRT((Table389101112[[#This Row],[Annual Income (k$)]]-$B$4)^2+(Table389101112[[#This Row],[Spending Score (1-100)]]-$C$4)^2)</f>
        <v>2.4336254050589643</v>
      </c>
      <c r="M169">
        <f>SQRT((Table389101112[[#This Row],[Annual Income (k$)]]-$B$5)^2+(Table389101112[[#This Row],[Spending Score (1-100)]]-$C$5)^2)</f>
        <v>2.090210628320945</v>
      </c>
      <c r="N169">
        <f>SQRT((Table389101112[[#This Row],[Annual Income (k$)]]-$B$6)^2+(Table389101112[[#This Row],[Spending Score (1-100)]]-$C$6)^2)</f>
        <v>3.1955866070889125</v>
      </c>
      <c r="O169">
        <f>SQRT((Table389101112[[#This Row],[Annual Income (k$)]]-$B$7)^2+(Table389101112[[#This Row],[Spending Score (1-100)]]-$C$7)^2)</f>
        <v>3.0561993542502806</v>
      </c>
      <c r="P169">
        <f>SQRT((Table389101112[[#This Row],[Annual Income (k$)]]-$B$8)^2+(Table389101112[[#This Row],[Spending Score (1-100)]]-$C$8)^2)</f>
        <v>0.50552434999369544</v>
      </c>
      <c r="Q169">
        <f>MIN(Table389101112[[#This Row],[DIst1]:[DIst6]])</f>
        <v>0.50552434999369544</v>
      </c>
      <c r="R169" t="str">
        <f>IF(MIN(Table389101112[[#This Row],[DIst1]:[DIst6]])=Table389101112[[#This Row],[DIst1]],"Cluster1",IF(MIN(Table389101112[[#This Row],[DIst1]:[DIst6]])=Table389101112[[#This Row],[DIst2]],"Cluster2",IF(MIN(Table389101112[[#This Row],[DIst1]:[DIst6]])=Table389101112[[#This Row],[DIst3]],"Cluster3",IF(MIN(Table389101112[[#This Row],[DIst1]:[DIst6]])=Table389101112[[#This Row],[DIst4]],"Cluster4",IF(MIN(Table389101112[[#This Row],[DIst1]:[DIst6]])=Table389101112[[#This Row],[DIst5]],"Cluster5","Cluster6")))))</f>
        <v>Cluster6</v>
      </c>
    </row>
    <row r="170" spans="7:18" x14ac:dyDescent="0.3">
      <c r="G170">
        <v>169</v>
      </c>
      <c r="H170">
        <v>1.0091997070000001</v>
      </c>
      <c r="I170">
        <v>-0.90066020899999999</v>
      </c>
      <c r="K170">
        <f>SQRT((Table389101112[[#This Row],[Annual Income (k$)]]-$B$3)^2+(Table389101112[[#This Row],[Spending Score (1-100)]]-$C$3)^2)</f>
        <v>2.5117734769911215</v>
      </c>
      <c r="L170">
        <f>SQRT((Table389101112[[#This Row],[Annual Income (k$)]]-$B$4)^2+(Table389101112[[#This Row],[Spending Score (1-100)]]-$C$4)^2)</f>
        <v>3.0882954798228872</v>
      </c>
      <c r="M170">
        <f>SQRT((Table389101112[[#This Row],[Annual Income (k$)]]-$B$5)^2+(Table389101112[[#This Row],[Spending Score (1-100)]]-$C$5)^2)</f>
        <v>1.4882027769140151</v>
      </c>
      <c r="N170">
        <f>SQRT((Table389101112[[#This Row],[Annual Income (k$)]]-$B$6)^2+(Table389101112[[#This Row],[Spending Score (1-100)]]-$C$6)^2)</f>
        <v>2.1844957625052177</v>
      </c>
      <c r="O170">
        <f>SQRT((Table389101112[[#This Row],[Annual Income (k$)]]-$B$7)^2+(Table389101112[[#This Row],[Spending Score (1-100)]]-$C$7)^2)</f>
        <v>0.42253685191713342</v>
      </c>
      <c r="P170">
        <f>SQRT((Table389101112[[#This Row],[Annual Income (k$)]]-$B$8)^2+(Table389101112[[#This Row],[Spending Score (1-100)]]-$C$8)^2)</f>
        <v>2.1659133068807064</v>
      </c>
      <c r="Q170">
        <f>MIN(Table389101112[[#This Row],[DIst1]:[DIst6]])</f>
        <v>0.42253685191713342</v>
      </c>
      <c r="R170" t="str">
        <f>IF(MIN(Table389101112[[#This Row],[DIst1]:[DIst6]])=Table389101112[[#This Row],[DIst1]],"Cluster1",IF(MIN(Table389101112[[#This Row],[DIst1]:[DIst6]])=Table389101112[[#This Row],[DIst2]],"Cluster2",IF(MIN(Table389101112[[#This Row],[DIst1]:[DIst6]])=Table389101112[[#This Row],[DIst3]],"Cluster3",IF(MIN(Table389101112[[#This Row],[DIst1]:[DIst6]])=Table389101112[[#This Row],[DIst4]],"Cluster4",IF(MIN(Table389101112[[#This Row],[DIst1]:[DIst6]])=Table389101112[[#This Row],[DIst5]],"Cluster5","Cluster6")))))</f>
        <v>Cluster5</v>
      </c>
    </row>
    <row r="171" spans="7:18" x14ac:dyDescent="0.3">
      <c r="G171">
        <v>170</v>
      </c>
      <c r="H171">
        <v>1.0091997070000001</v>
      </c>
      <c r="I171">
        <v>0.49691597700000001</v>
      </c>
      <c r="K171">
        <f>SQRT((Table389101112[[#This Row],[Annual Income (k$)]]-$B$3)^2+(Table389101112[[#This Row],[Spending Score (1-100)]]-$C$3)^2)</f>
        <v>3.185814244009308</v>
      </c>
      <c r="L171">
        <f>SQRT((Table389101112[[#This Row],[Annual Income (k$)]]-$B$4)^2+(Table389101112[[#This Row],[Spending Score (1-100)]]-$C$4)^2)</f>
        <v>2.4459893064407954</v>
      </c>
      <c r="M171">
        <f>SQRT((Table389101112[[#This Row],[Annual Income (k$)]]-$B$5)^2+(Table389101112[[#This Row],[Spending Score (1-100)]]-$C$5)^2)</f>
        <v>1.2908566104505741</v>
      </c>
      <c r="N171">
        <f>SQRT((Table389101112[[#This Row],[Annual Income (k$)]]-$B$6)^2+(Table389101112[[#This Row],[Spending Score (1-100)]]-$C$6)^2)</f>
        <v>2.4500182740498415</v>
      </c>
      <c r="O171">
        <f>SQRT((Table389101112[[#This Row],[Annual Income (k$)]]-$B$7)^2+(Table389101112[[#This Row],[Spending Score (1-100)]]-$C$7)^2)</f>
        <v>1.8151879184228672</v>
      </c>
      <c r="P171">
        <f>SQRT((Table389101112[[#This Row],[Annual Income (k$)]]-$B$8)^2+(Table389101112[[#This Row],[Spending Score (1-100)]]-$C$8)^2)</f>
        <v>0.78333193740264895</v>
      </c>
      <c r="Q171">
        <f>MIN(Table389101112[[#This Row],[DIst1]:[DIst6]])</f>
        <v>0.78333193740264895</v>
      </c>
      <c r="R171" t="str">
        <f>IF(MIN(Table389101112[[#This Row],[DIst1]:[DIst6]])=Table389101112[[#This Row],[DIst1]],"Cluster1",IF(MIN(Table389101112[[#This Row],[DIst1]:[DIst6]])=Table389101112[[#This Row],[DIst2]],"Cluster2",IF(MIN(Table389101112[[#This Row],[DIst1]:[DIst6]])=Table389101112[[#This Row],[DIst3]],"Cluster3",IF(MIN(Table389101112[[#This Row],[DIst1]:[DIst6]])=Table389101112[[#This Row],[DIst4]],"Cluster4",IF(MIN(Table389101112[[#This Row],[DIst1]:[DIst6]])=Table389101112[[#This Row],[DIst5]],"Cluster5","Cluster6")))))</f>
        <v>Cluster6</v>
      </c>
    </row>
    <row r="172" spans="7:18" x14ac:dyDescent="0.3">
      <c r="G172">
        <v>171</v>
      </c>
      <c r="H172">
        <v>1.0091997070000001</v>
      </c>
      <c r="I172">
        <v>-1.4441620580000001</v>
      </c>
      <c r="K172">
        <f>SQRT((Table389101112[[#This Row],[Annual Income (k$)]]-$B$3)^2+(Table389101112[[#This Row],[Spending Score (1-100)]]-$C$3)^2)</f>
        <v>2.4229102597897034</v>
      </c>
      <c r="L172">
        <f>SQRT((Table389101112[[#This Row],[Annual Income (k$)]]-$B$4)^2+(Table389101112[[#This Row],[Spending Score (1-100)]]-$C$4)^2)</f>
        <v>3.4604817377008317</v>
      </c>
      <c r="M172">
        <f>SQRT((Table389101112[[#This Row],[Annual Income (k$)]]-$B$5)^2+(Table389101112[[#This Row],[Spending Score (1-100)]]-$C$5)^2)</f>
        <v>1.8662818520117717</v>
      </c>
      <c r="N172">
        <f>SQRT((Table389101112[[#This Row],[Annual Income (k$)]]-$B$6)^2+(Table389101112[[#This Row],[Spending Score (1-100)]]-$C$6)^2)</f>
        <v>2.3126709864090569</v>
      </c>
      <c r="O172">
        <f>SQRT((Table389101112[[#This Row],[Annual Income (k$)]]-$B$7)^2+(Table389101112[[#This Row],[Spending Score (1-100)]]-$C$7)^2)</f>
        <v>0.1469534299519539</v>
      </c>
      <c r="P172">
        <f>SQRT((Table389101112[[#This Row],[Annual Income (k$)]]-$B$8)^2+(Table389101112[[#This Row],[Spending Score (1-100)]]-$C$8)^2)</f>
        <v>2.7077448572464231</v>
      </c>
      <c r="Q172">
        <f>MIN(Table389101112[[#This Row],[DIst1]:[DIst6]])</f>
        <v>0.1469534299519539</v>
      </c>
      <c r="R172" t="str">
        <f>IF(MIN(Table389101112[[#This Row],[DIst1]:[DIst6]])=Table389101112[[#This Row],[DIst1]],"Cluster1",IF(MIN(Table389101112[[#This Row],[DIst1]:[DIst6]])=Table389101112[[#This Row],[DIst2]],"Cluster2",IF(MIN(Table389101112[[#This Row],[DIst1]:[DIst6]])=Table389101112[[#This Row],[DIst3]],"Cluster3",IF(MIN(Table389101112[[#This Row],[DIst1]:[DIst6]])=Table389101112[[#This Row],[DIst4]],"Cluster4",IF(MIN(Table389101112[[#This Row],[DIst1]:[DIst6]])=Table389101112[[#This Row],[DIst5]],"Cluster5","Cluster6")))))</f>
        <v>Cluster5</v>
      </c>
    </row>
    <row r="173" spans="7:18" x14ac:dyDescent="0.3">
      <c r="G173">
        <v>172</v>
      </c>
      <c r="H173">
        <v>1.0091997070000001</v>
      </c>
      <c r="I173">
        <v>0.96277470600000004</v>
      </c>
      <c r="K173">
        <f>SQRT((Table389101112[[#This Row],[Annual Income (k$)]]-$B$3)^2+(Table389101112[[#This Row],[Spending Score (1-100)]]-$C$3)^2)</f>
        <v>3.5067998638640421</v>
      </c>
      <c r="L173">
        <f>SQRT((Table389101112[[#This Row],[Annual Income (k$)]]-$B$4)^2+(Table389101112[[#This Row],[Spending Score (1-100)]]-$C$4)^2)</f>
        <v>2.3803485766361554</v>
      </c>
      <c r="M173">
        <f>SQRT((Table389101112[[#This Row],[Annual Income (k$)]]-$B$5)^2+(Table389101112[[#This Row],[Spending Score (1-100)]]-$C$5)^2)</f>
        <v>1.5334914316244856</v>
      </c>
      <c r="N173">
        <f>SQRT((Table389101112[[#This Row],[Annual Income (k$)]]-$B$6)^2+(Table389101112[[#This Row],[Spending Score (1-100)]]-$C$6)^2)</f>
        <v>2.6983098846264415</v>
      </c>
      <c r="O173">
        <f>SQRT((Table389101112[[#This Row],[Annual Income (k$)]]-$B$7)^2+(Table389101112[[#This Row],[Spending Score (1-100)]]-$C$7)^2)</f>
        <v>2.2807442930604571</v>
      </c>
      <c r="P173">
        <f>SQRT((Table389101112[[#This Row],[Annual Income (k$)]]-$B$8)^2+(Table389101112[[#This Row],[Spending Score (1-100)]]-$C$8)^2)</f>
        <v>0.3500226202251307</v>
      </c>
      <c r="Q173">
        <f>MIN(Table389101112[[#This Row],[DIst1]:[DIst6]])</f>
        <v>0.3500226202251307</v>
      </c>
      <c r="R173" t="str">
        <f>IF(MIN(Table389101112[[#This Row],[DIst1]:[DIst6]])=Table389101112[[#This Row],[DIst1]],"Cluster1",IF(MIN(Table389101112[[#This Row],[DIst1]:[DIst6]])=Table389101112[[#This Row],[DIst2]],"Cluster2",IF(MIN(Table389101112[[#This Row],[DIst1]:[DIst6]])=Table389101112[[#This Row],[DIst3]],"Cluster3",IF(MIN(Table389101112[[#This Row],[DIst1]:[DIst6]])=Table389101112[[#This Row],[DIst4]],"Cluster4",IF(MIN(Table389101112[[#This Row],[DIst1]:[DIst6]])=Table389101112[[#This Row],[DIst5]],"Cluster5","Cluster6")))))</f>
        <v>Cluster6</v>
      </c>
    </row>
    <row r="174" spans="7:18" x14ac:dyDescent="0.3">
      <c r="G174">
        <v>173</v>
      </c>
      <c r="H174">
        <v>1.0091997070000001</v>
      </c>
      <c r="I174">
        <v>-1.5606267410000001</v>
      </c>
      <c r="K174">
        <f>SQRT((Table389101112[[#This Row],[Annual Income (k$)]]-$B$3)^2+(Table389101112[[#This Row],[Spending Score (1-100)]]-$C$3)^2)</f>
        <v>2.4193780376784386</v>
      </c>
      <c r="L174">
        <f>SQRT((Table389101112[[#This Row],[Annual Income (k$)]]-$B$4)^2+(Table389101112[[#This Row],[Spending Score (1-100)]]-$C$4)^2)</f>
        <v>3.5459962112690384</v>
      </c>
      <c r="M174">
        <f>SQRT((Table389101112[[#This Row],[Annual Income (k$)]]-$B$5)^2+(Table389101112[[#This Row],[Spending Score (1-100)]]-$C$5)^2)</f>
        <v>1.9574577497728831</v>
      </c>
      <c r="N174">
        <f>SQRT((Table389101112[[#This Row],[Annual Income (k$)]]-$B$6)^2+(Table389101112[[#This Row],[Spending Score (1-100)]]-$C$6)^2)</f>
        <v>2.3555953821439233</v>
      </c>
      <c r="O174">
        <f>SQRT((Table389101112[[#This Row],[Annual Income (k$)]]-$B$7)^2+(Table389101112[[#This Row],[Spending Score (1-100)]]-$C$7)^2)</f>
        <v>0.2546127595996458</v>
      </c>
      <c r="P174">
        <f>SQRT((Table389101112[[#This Row],[Annual Income (k$)]]-$B$8)^2+(Table389101112[[#This Row],[Spending Score (1-100)]]-$C$8)^2)</f>
        <v>2.8239351396123893</v>
      </c>
      <c r="Q174">
        <f>MIN(Table389101112[[#This Row],[DIst1]:[DIst6]])</f>
        <v>0.2546127595996458</v>
      </c>
      <c r="R174" t="str">
        <f>IF(MIN(Table389101112[[#This Row],[DIst1]:[DIst6]])=Table389101112[[#This Row],[DIst1]],"Cluster1",IF(MIN(Table389101112[[#This Row],[DIst1]:[DIst6]])=Table389101112[[#This Row],[DIst2]],"Cluster2",IF(MIN(Table389101112[[#This Row],[DIst1]:[DIst6]])=Table389101112[[#This Row],[DIst3]],"Cluster3",IF(MIN(Table389101112[[#This Row],[DIst1]:[DIst6]])=Table389101112[[#This Row],[DIst4]],"Cluster4",IF(MIN(Table389101112[[#This Row],[DIst1]:[DIst6]])=Table389101112[[#This Row],[DIst5]],"Cluster5","Cluster6")))))</f>
        <v>Cluster5</v>
      </c>
    </row>
    <row r="175" spans="7:18" x14ac:dyDescent="0.3">
      <c r="G175">
        <v>174</v>
      </c>
      <c r="H175">
        <v>1.0091997070000001</v>
      </c>
      <c r="I175">
        <v>1.6227412379999999</v>
      </c>
      <c r="K175">
        <f>SQRT((Table389101112[[#This Row],[Annual Income (k$)]]-$B$3)^2+(Table389101112[[#This Row],[Spending Score (1-100)]]-$C$3)^2)</f>
        <v>4.0104840355439517</v>
      </c>
      <c r="L175">
        <f>SQRT((Table389101112[[#This Row],[Annual Income (k$)]]-$B$4)^2+(Table389101112[[#This Row],[Spending Score (1-100)]]-$C$4)^2)</f>
        <v>2.4413644116138453</v>
      </c>
      <c r="M175">
        <f>SQRT((Table389101112[[#This Row],[Annual Income (k$)]]-$B$5)^2+(Table389101112[[#This Row],[Spending Score (1-100)]]-$C$5)^2)</f>
        <v>2.0162895718559688</v>
      </c>
      <c r="N175">
        <f>SQRT((Table389101112[[#This Row],[Annual Income (k$)]]-$B$6)^2+(Table389101112[[#This Row],[Spending Score (1-100)]]-$C$6)^2)</f>
        <v>3.1360467740674696</v>
      </c>
      <c r="O175">
        <f>SQRT((Table389101112[[#This Row],[Annual Income (k$)]]-$B$7)^2+(Table389101112[[#This Row],[Spending Score (1-100)]]-$C$7)^2)</f>
        <v>2.9404464402273476</v>
      </c>
      <c r="P175">
        <f>SQRT((Table389101112[[#This Row],[Annual Income (k$)]]-$B$8)^2+(Table389101112[[#This Row],[Spending Score (1-100)]]-$C$8)^2)</f>
        <v>0.41207719967899747</v>
      </c>
      <c r="Q175">
        <f>MIN(Table389101112[[#This Row],[DIst1]:[DIst6]])</f>
        <v>0.41207719967899747</v>
      </c>
      <c r="R175" t="str">
        <f>IF(MIN(Table389101112[[#This Row],[DIst1]:[DIst6]])=Table389101112[[#This Row],[DIst1]],"Cluster1",IF(MIN(Table389101112[[#This Row],[DIst1]:[DIst6]])=Table389101112[[#This Row],[DIst2]],"Cluster2",IF(MIN(Table389101112[[#This Row],[DIst1]:[DIst6]])=Table389101112[[#This Row],[DIst3]],"Cluster3",IF(MIN(Table389101112[[#This Row],[DIst1]:[DIst6]])=Table389101112[[#This Row],[DIst4]],"Cluster4",IF(MIN(Table389101112[[#This Row],[DIst1]:[DIst6]])=Table389101112[[#This Row],[DIst5]],"Cluster5","Cluster6")))))</f>
        <v>Cluster6</v>
      </c>
    </row>
    <row r="176" spans="7:18" x14ac:dyDescent="0.3">
      <c r="G176">
        <v>175</v>
      </c>
      <c r="H176">
        <v>1.0473691359999999</v>
      </c>
      <c r="I176">
        <v>-1.4441620580000001</v>
      </c>
      <c r="K176">
        <f>SQRT((Table389101112[[#This Row],[Annual Income (k$)]]-$B$3)^2+(Table389101112[[#This Row],[Spending Score (1-100)]]-$C$3)^2)</f>
        <v>2.4610241658248495</v>
      </c>
      <c r="L176">
        <f>SQRT((Table389101112[[#This Row],[Annual Income (k$)]]-$B$4)^2+(Table389101112[[#This Row],[Spending Score (1-100)]]-$C$4)^2)</f>
        <v>3.4868208809901087</v>
      </c>
      <c r="M176">
        <f>SQRT((Table389101112[[#This Row],[Annual Income (k$)]]-$B$5)^2+(Table389101112[[#This Row],[Spending Score (1-100)]]-$C$5)^2)</f>
        <v>1.8908283685210963</v>
      </c>
      <c r="N176">
        <f>SQRT((Table389101112[[#This Row],[Annual Income (k$)]]-$B$6)^2+(Table389101112[[#This Row],[Spending Score (1-100)]]-$C$6)^2)</f>
        <v>2.348508862036196</v>
      </c>
      <c r="O176">
        <f>SQRT((Table389101112[[#This Row],[Annual Income (k$)]]-$B$7)^2+(Table389101112[[#This Row],[Spending Score (1-100)]]-$C$7)^2)</f>
        <v>0.16925551195083319</v>
      </c>
      <c r="P176">
        <f>SQRT((Table389101112[[#This Row],[Annual Income (k$)]]-$B$8)^2+(Table389101112[[#This Row],[Spending Score (1-100)]]-$C$8)^2)</f>
        <v>2.7106864805725852</v>
      </c>
      <c r="Q176">
        <f>MIN(Table389101112[[#This Row],[DIst1]:[DIst6]])</f>
        <v>0.16925551195083319</v>
      </c>
      <c r="R176" t="str">
        <f>IF(MIN(Table389101112[[#This Row],[DIst1]:[DIst6]])=Table389101112[[#This Row],[DIst1]],"Cluster1",IF(MIN(Table389101112[[#This Row],[DIst1]:[DIst6]])=Table389101112[[#This Row],[DIst2]],"Cluster2",IF(MIN(Table389101112[[#This Row],[DIst1]:[DIst6]])=Table389101112[[#This Row],[DIst3]],"Cluster3",IF(MIN(Table389101112[[#This Row],[DIst1]:[DIst6]])=Table389101112[[#This Row],[DIst4]],"Cluster4",IF(MIN(Table389101112[[#This Row],[DIst1]:[DIst6]])=Table389101112[[#This Row],[DIst5]],"Cluster5","Cluster6")))))</f>
        <v>Cluster5</v>
      </c>
    </row>
    <row r="177" spans="7:18" x14ac:dyDescent="0.3">
      <c r="G177">
        <v>176</v>
      </c>
      <c r="H177">
        <v>1.0473691359999999</v>
      </c>
      <c r="I177">
        <v>1.389811873</v>
      </c>
      <c r="K177">
        <f>SQRT((Table389101112[[#This Row],[Annual Income (k$)]]-$B$3)^2+(Table389101112[[#This Row],[Spending Score (1-100)]]-$C$3)^2)</f>
        <v>3.8515327223857763</v>
      </c>
      <c r="L177">
        <f>SQRT((Table389101112[[#This Row],[Annual Income (k$)]]-$B$4)^2+(Table389101112[[#This Row],[Spending Score (1-100)]]-$C$4)^2)</f>
        <v>2.4371994380764961</v>
      </c>
      <c r="M177">
        <f>SQRT((Table389101112[[#This Row],[Annual Income (k$)]]-$B$5)^2+(Table389101112[[#This Row],[Spending Score (1-100)]]-$C$5)^2)</f>
        <v>1.858305075747251</v>
      </c>
      <c r="N177">
        <f>SQRT((Table389101112[[#This Row],[Annual Income (k$)]]-$B$6)^2+(Table389101112[[#This Row],[Spending Score (1-100)]]-$C$6)^2)</f>
        <v>3.0001642533397441</v>
      </c>
      <c r="O177">
        <f>SQRT((Table389101112[[#This Row],[Annual Income (k$)]]-$B$7)^2+(Table389101112[[#This Row],[Spending Score (1-100)]]-$C$7)^2)</f>
        <v>2.7088976445583897</v>
      </c>
      <c r="P177">
        <f>SQRT((Table389101112[[#This Row],[Annual Income (k$)]]-$B$8)^2+(Table389101112[[#This Row],[Spending Score (1-100)]]-$C$8)^2)</f>
        <v>0.26379137304575795</v>
      </c>
      <c r="Q177">
        <f>MIN(Table389101112[[#This Row],[DIst1]:[DIst6]])</f>
        <v>0.26379137304575795</v>
      </c>
      <c r="R177" t="str">
        <f>IF(MIN(Table389101112[[#This Row],[DIst1]:[DIst6]])=Table389101112[[#This Row],[DIst1]],"Cluster1",IF(MIN(Table389101112[[#This Row],[DIst1]:[DIst6]])=Table389101112[[#This Row],[DIst2]],"Cluster2",IF(MIN(Table389101112[[#This Row],[DIst1]:[DIst6]])=Table389101112[[#This Row],[DIst3]],"Cluster3",IF(MIN(Table389101112[[#This Row],[DIst1]:[DIst6]])=Table389101112[[#This Row],[DIst4]],"Cluster4",IF(MIN(Table389101112[[#This Row],[DIst1]:[DIst6]])=Table389101112[[#This Row],[DIst5]],"Cluster5","Cluster6")))))</f>
        <v>Cluster6</v>
      </c>
    </row>
    <row r="178" spans="7:18" x14ac:dyDescent="0.3">
      <c r="G178">
        <v>177</v>
      </c>
      <c r="H178">
        <v>1.0473691359999999</v>
      </c>
      <c r="I178">
        <v>-1.3665189369999999</v>
      </c>
      <c r="K178">
        <f>SQRT((Table389101112[[#This Row],[Annual Income (k$)]]-$B$3)^2+(Table389101112[[#This Row],[Spending Score (1-100)]]-$C$3)^2)</f>
        <v>2.4663969210575867</v>
      </c>
      <c r="L178">
        <f>SQRT((Table389101112[[#This Row],[Annual Income (k$)]]-$B$4)^2+(Table389101112[[#This Row],[Spending Score (1-100)]]-$C$4)^2)</f>
        <v>3.4312613057082335</v>
      </c>
      <c r="M178">
        <f>SQRT((Table389101112[[#This Row],[Annual Income (k$)]]-$B$5)^2+(Table389101112[[#This Row],[Spending Score (1-100)]]-$C$5)^2)</f>
        <v>1.8324522178160638</v>
      </c>
      <c r="N178">
        <f>SQRT((Table389101112[[#This Row],[Annual Income (k$)]]-$B$6)^2+(Table389101112[[#This Row],[Spending Score (1-100)]]-$C$6)^2)</f>
        <v>2.3231393997124705</v>
      </c>
      <c r="O178">
        <f>SQRT((Table389101112[[#This Row],[Annual Income (k$)]]-$B$7)^2+(Table389101112[[#This Row],[Spending Score (1-100)]]-$C$7)^2)</f>
        <v>0.12205326661923098</v>
      </c>
      <c r="P178">
        <f>SQRT((Table389101112[[#This Row],[Annual Income (k$)]]-$B$8)^2+(Table389101112[[#This Row],[Spending Score (1-100)]]-$C$8)^2)</f>
        <v>2.6333262926057084</v>
      </c>
      <c r="Q178">
        <f>MIN(Table389101112[[#This Row],[DIst1]:[DIst6]])</f>
        <v>0.12205326661923098</v>
      </c>
      <c r="R178" t="str">
        <f>IF(MIN(Table389101112[[#This Row],[DIst1]:[DIst6]])=Table389101112[[#This Row],[DIst1]],"Cluster1",IF(MIN(Table389101112[[#This Row],[DIst1]:[DIst6]])=Table389101112[[#This Row],[DIst2]],"Cluster2",IF(MIN(Table389101112[[#This Row],[DIst1]:[DIst6]])=Table389101112[[#This Row],[DIst3]],"Cluster3",IF(MIN(Table389101112[[#This Row],[DIst1]:[DIst6]])=Table389101112[[#This Row],[DIst4]],"Cluster4",IF(MIN(Table389101112[[#This Row],[DIst1]:[DIst6]])=Table389101112[[#This Row],[DIst5]],"Cluster5","Cluster6")))))</f>
        <v>Cluster5</v>
      </c>
    </row>
    <row r="179" spans="7:18" x14ac:dyDescent="0.3">
      <c r="G179">
        <v>178</v>
      </c>
      <c r="H179">
        <v>1.0473691359999999</v>
      </c>
      <c r="I179">
        <v>0.72984534099999998</v>
      </c>
      <c r="K179">
        <f>SQRT((Table389101112[[#This Row],[Annual Income (k$)]]-$B$3)^2+(Table389101112[[#This Row],[Spending Score (1-100)]]-$C$3)^2)</f>
        <v>3.3697801957831577</v>
      </c>
      <c r="L179">
        <f>SQRT((Table389101112[[#This Row],[Annual Income (k$)]]-$B$4)^2+(Table389101112[[#This Row],[Spending Score (1-100)]]-$C$4)^2)</f>
        <v>2.4399162746700069</v>
      </c>
      <c r="M179">
        <f>SQRT((Table389101112[[#This Row],[Annual Income (k$)]]-$B$5)^2+(Table389101112[[#This Row],[Spending Score (1-100)]]-$C$5)^2)</f>
        <v>1.430706559109383</v>
      </c>
      <c r="N179">
        <f>SQRT((Table389101112[[#This Row],[Annual Income (k$)]]-$B$6)^2+(Table389101112[[#This Row],[Spending Score (1-100)]]-$C$6)^2)</f>
        <v>2.5989466292695251</v>
      </c>
      <c r="O179">
        <f>SQRT((Table389101112[[#This Row],[Annual Income (k$)]]-$B$7)^2+(Table389101112[[#This Row],[Spending Score (1-100)]]-$C$7)^2)</f>
        <v>2.0496699445559949</v>
      </c>
      <c r="P179">
        <f>SQRT((Table389101112[[#This Row],[Annual Income (k$)]]-$B$8)^2+(Table389101112[[#This Row],[Spending Score (1-100)]]-$C$8)^2)</f>
        <v>0.57423451229212297</v>
      </c>
      <c r="Q179">
        <f>MIN(Table389101112[[#This Row],[DIst1]:[DIst6]])</f>
        <v>0.57423451229212297</v>
      </c>
      <c r="R179" t="str">
        <f>IF(MIN(Table389101112[[#This Row],[DIst1]:[DIst6]])=Table389101112[[#This Row],[DIst1]],"Cluster1",IF(MIN(Table389101112[[#This Row],[DIst1]:[DIst6]])=Table389101112[[#This Row],[DIst2]],"Cluster2",IF(MIN(Table389101112[[#This Row],[DIst1]:[DIst6]])=Table389101112[[#This Row],[DIst3]],"Cluster3",IF(MIN(Table389101112[[#This Row],[DIst1]:[DIst6]])=Table389101112[[#This Row],[DIst4]],"Cluster4",IF(MIN(Table389101112[[#This Row],[DIst1]:[DIst6]])=Table389101112[[#This Row],[DIst5]],"Cluster5","Cluster6")))))</f>
        <v>Cluster6</v>
      </c>
    </row>
    <row r="180" spans="7:18" x14ac:dyDescent="0.3">
      <c r="G180">
        <v>179</v>
      </c>
      <c r="H180">
        <v>1.238216282</v>
      </c>
      <c r="I180">
        <v>-1.4053404979999999</v>
      </c>
      <c r="K180">
        <f>SQRT((Table389101112[[#This Row],[Annual Income (k$)]]-$B$3)^2+(Table389101112[[#This Row],[Spending Score (1-100)]]-$C$3)^2)</f>
        <v>2.6538285547975211</v>
      </c>
      <c r="L180">
        <f>SQRT((Table389101112[[#This Row],[Annual Income (k$)]]-$B$4)^2+(Table389101112[[#This Row],[Spending Score (1-100)]]-$C$4)^2)</f>
        <v>3.5948389464971866</v>
      </c>
      <c r="M180">
        <f>SQRT((Table389101112[[#This Row],[Annual Income (k$)]]-$B$5)^2+(Table389101112[[#This Row],[Spending Score (1-100)]]-$C$5)^2)</f>
        <v>1.9924548715470412</v>
      </c>
      <c r="N180">
        <f>SQRT((Table389101112[[#This Row],[Annual Income (k$)]]-$B$6)^2+(Table389101112[[#This Row],[Spending Score (1-100)]]-$C$6)^2)</f>
        <v>2.5166782159240144</v>
      </c>
      <c r="O180">
        <f>SQRT((Table389101112[[#This Row],[Annual Income (k$)]]-$B$7)^2+(Table389101112[[#This Row],[Spending Score (1-100)]]-$C$7)^2)</f>
        <v>0.31501245896575747</v>
      </c>
      <c r="P180">
        <f>SQRT((Table389101112[[#This Row],[Annual Income (k$)]]-$B$8)^2+(Table389101112[[#This Row],[Spending Score (1-100)]]-$C$8)^2)</f>
        <v>2.6949970777279297</v>
      </c>
      <c r="Q180">
        <f>MIN(Table389101112[[#This Row],[DIst1]:[DIst6]])</f>
        <v>0.31501245896575747</v>
      </c>
      <c r="R180" t="str">
        <f>IF(MIN(Table389101112[[#This Row],[DIst1]:[DIst6]])=Table389101112[[#This Row],[DIst1]],"Cluster1",IF(MIN(Table389101112[[#This Row],[DIst1]:[DIst6]])=Table389101112[[#This Row],[DIst2]],"Cluster2",IF(MIN(Table389101112[[#This Row],[DIst1]:[DIst6]])=Table389101112[[#This Row],[DIst3]],"Cluster3",IF(MIN(Table389101112[[#This Row],[DIst1]:[DIst6]])=Table389101112[[#This Row],[DIst4]],"Cluster4",IF(MIN(Table389101112[[#This Row],[DIst1]:[DIst6]])=Table389101112[[#This Row],[DIst5]],"Cluster5","Cluster6")))))</f>
        <v>Cluster5</v>
      </c>
    </row>
    <row r="181" spans="7:18" x14ac:dyDescent="0.3">
      <c r="G181">
        <v>180</v>
      </c>
      <c r="H181">
        <v>1.238216282</v>
      </c>
      <c r="I181">
        <v>1.5450981159999999</v>
      </c>
      <c r="K181">
        <f>SQRT((Table389101112[[#This Row],[Annual Income (k$)]]-$B$3)^2+(Table389101112[[#This Row],[Spending Score (1-100)]]-$C$3)^2)</f>
        <v>4.0931527528333218</v>
      </c>
      <c r="L181">
        <f>SQRT((Table389101112[[#This Row],[Annual Income (k$)]]-$B$4)^2+(Table389101112[[#This Row],[Spending Score (1-100)]]-$C$4)^2)</f>
        <v>2.6499166171545325</v>
      </c>
      <c r="M181">
        <f>SQRT((Table389101112[[#This Row],[Annual Income (k$)]]-$B$5)^2+(Table389101112[[#This Row],[Spending Score (1-100)]]-$C$5)^2)</f>
        <v>2.1013410990694315</v>
      </c>
      <c r="N181">
        <f>SQRT((Table389101112[[#This Row],[Annual Income (k$)]]-$B$6)^2+(Table389101112[[#This Row],[Spending Score (1-100)]]-$C$6)^2)</f>
        <v>3.2457824105448592</v>
      </c>
      <c r="O181">
        <f>SQRT((Table389101112[[#This Row],[Annual Income (k$)]]-$B$7)^2+(Table389101112[[#This Row],[Spending Score (1-100)]]-$C$7)^2)</f>
        <v>2.8778124640142861</v>
      </c>
      <c r="P181">
        <f>SQRT((Table389101112[[#This Row],[Annual Income (k$)]]-$B$8)^2+(Table389101112[[#This Row],[Spending Score (1-100)]]-$C$8)^2)</f>
        <v>0.50830260263315741</v>
      </c>
      <c r="Q181">
        <f>MIN(Table389101112[[#This Row],[DIst1]:[DIst6]])</f>
        <v>0.50830260263315741</v>
      </c>
      <c r="R181" t="str">
        <f>IF(MIN(Table389101112[[#This Row],[DIst1]:[DIst6]])=Table389101112[[#This Row],[DIst1]],"Cluster1",IF(MIN(Table389101112[[#This Row],[DIst1]:[DIst6]])=Table389101112[[#This Row],[DIst2]],"Cluster2",IF(MIN(Table389101112[[#This Row],[DIst1]:[DIst6]])=Table389101112[[#This Row],[DIst3]],"Cluster3",IF(MIN(Table389101112[[#This Row],[DIst1]:[DIst6]])=Table389101112[[#This Row],[DIst4]],"Cluster4",IF(MIN(Table389101112[[#This Row],[DIst1]:[DIst6]])=Table389101112[[#This Row],[DIst5]],"Cluster5","Cluster6")))))</f>
        <v>Cluster6</v>
      </c>
    </row>
    <row r="182" spans="7:18" x14ac:dyDescent="0.3">
      <c r="G182">
        <v>181</v>
      </c>
      <c r="H182">
        <v>1.390893999</v>
      </c>
      <c r="I182">
        <v>-0.70655240500000005</v>
      </c>
      <c r="K182">
        <f>SQRT((Table389101112[[#This Row],[Annual Income (k$)]]-$B$3)^2+(Table389101112[[#This Row],[Spending Score (1-100)]]-$C$3)^2)</f>
        <v>2.9328097177170744</v>
      </c>
      <c r="L182">
        <f>SQRT((Table389101112[[#This Row],[Annual Income (k$)]]-$B$4)^2+(Table389101112[[#This Row],[Spending Score (1-100)]]-$C$4)^2)</f>
        <v>3.2819565472710051</v>
      </c>
      <c r="M182">
        <f>SQRT((Table389101112[[#This Row],[Annual Income (k$)]]-$B$5)^2+(Table389101112[[#This Row],[Spending Score (1-100)]]-$C$5)^2)</f>
        <v>1.7199809007161106</v>
      </c>
      <c r="N182">
        <f>SQRT((Table389101112[[#This Row],[Annual Income (k$)]]-$B$6)^2+(Table389101112[[#This Row],[Spending Score (1-100)]]-$C$6)^2)</f>
        <v>2.551650574095282</v>
      </c>
      <c r="O182">
        <f>SQRT((Table389101112[[#This Row],[Annual Income (k$)]]-$B$7)^2+(Table389101112[[#This Row],[Spending Score (1-100)]]-$C$7)^2)</f>
        <v>0.76118761271194058</v>
      </c>
      <c r="P182">
        <f>SQRT((Table389101112[[#This Row],[Annual Income (k$)]]-$B$8)^2+(Table389101112[[#This Row],[Spending Score (1-100)]]-$C$8)^2)</f>
        <v>2.0449351550420873</v>
      </c>
      <c r="Q182">
        <f>MIN(Table389101112[[#This Row],[DIst1]:[DIst6]])</f>
        <v>0.76118761271194058</v>
      </c>
      <c r="R182" t="str">
        <f>IF(MIN(Table389101112[[#This Row],[DIst1]:[DIst6]])=Table389101112[[#This Row],[DIst1]],"Cluster1",IF(MIN(Table389101112[[#This Row],[DIst1]:[DIst6]])=Table389101112[[#This Row],[DIst2]],"Cluster2",IF(MIN(Table389101112[[#This Row],[DIst1]:[DIst6]])=Table389101112[[#This Row],[DIst3]],"Cluster3",IF(MIN(Table389101112[[#This Row],[DIst1]:[DIst6]])=Table389101112[[#This Row],[DIst4]],"Cluster4",IF(MIN(Table389101112[[#This Row],[DIst1]:[DIst6]])=Table389101112[[#This Row],[DIst5]],"Cluster5","Cluster6")))))</f>
        <v>Cluster5</v>
      </c>
    </row>
    <row r="183" spans="7:18" x14ac:dyDescent="0.3">
      <c r="G183">
        <v>182</v>
      </c>
      <c r="H183">
        <v>1.390893999</v>
      </c>
      <c r="I183">
        <v>1.389811873</v>
      </c>
      <c r="K183">
        <f>SQRT((Table389101112[[#This Row],[Annual Income (k$)]]-$B$3)^2+(Table389101112[[#This Row],[Spending Score (1-100)]]-$C$3)^2)</f>
        <v>4.0793060881412693</v>
      </c>
      <c r="L183">
        <f>SQRT((Table389101112[[#This Row],[Annual Income (k$)]]-$B$4)^2+(Table389101112[[#This Row],[Spending Score (1-100)]]-$C$4)^2)</f>
        <v>2.7781174529246773</v>
      </c>
      <c r="M183">
        <f>SQRT((Table389101112[[#This Row],[Annual Income (k$)]]-$B$5)^2+(Table389101112[[#This Row],[Spending Score (1-100)]]-$C$5)^2)</f>
        <v>2.1010556754280669</v>
      </c>
      <c r="N183">
        <f>SQRT((Table389101112[[#This Row],[Annual Income (k$)]]-$B$6)^2+(Table389101112[[#This Row],[Spending Score (1-100)]]-$C$6)^2)</f>
        <v>3.261215737772722</v>
      </c>
      <c r="O183">
        <f>SQRT((Table389101112[[#This Row],[Annual Income (k$)]]-$B$7)^2+(Table389101112[[#This Row],[Spending Score (1-100)]]-$C$7)^2)</f>
        <v>2.7445795649225664</v>
      </c>
      <c r="P183">
        <f>SQRT((Table389101112[[#This Row],[Annual Income (k$)]]-$B$8)^2+(Table389101112[[#This Row],[Spending Score (1-100)]]-$C$8)^2)</f>
        <v>0.5866500019829024</v>
      </c>
      <c r="Q183">
        <f>MIN(Table389101112[[#This Row],[DIst1]:[DIst6]])</f>
        <v>0.5866500019829024</v>
      </c>
      <c r="R183" t="str">
        <f>IF(MIN(Table389101112[[#This Row],[DIst1]:[DIst6]])=Table389101112[[#This Row],[DIst1]],"Cluster1",IF(MIN(Table389101112[[#This Row],[DIst1]:[DIst6]])=Table389101112[[#This Row],[DIst2]],"Cluster2",IF(MIN(Table389101112[[#This Row],[DIst1]:[DIst6]])=Table389101112[[#This Row],[DIst3]],"Cluster3",IF(MIN(Table389101112[[#This Row],[DIst1]:[DIst6]])=Table389101112[[#This Row],[DIst4]],"Cluster4",IF(MIN(Table389101112[[#This Row],[DIst1]:[DIst6]])=Table389101112[[#This Row],[DIst5]],"Cluster5","Cluster6")))))</f>
        <v>Cluster6</v>
      </c>
    </row>
    <row r="184" spans="7:18" x14ac:dyDescent="0.3">
      <c r="G184">
        <v>183</v>
      </c>
      <c r="H184">
        <v>1.4290634280000001</v>
      </c>
      <c r="I184">
        <v>-1.3665189369999999</v>
      </c>
      <c r="K184">
        <f>SQRT((Table389101112[[#This Row],[Annual Income (k$)]]-$B$3)^2+(Table389101112[[#This Row],[Spending Score (1-100)]]-$C$3)^2)</f>
        <v>2.8468985836303458</v>
      </c>
      <c r="L184">
        <f>SQRT((Table389101112[[#This Row],[Annual Income (k$)]]-$B$4)^2+(Table389101112[[#This Row],[Spending Score (1-100)]]-$C$4)^2)</f>
        <v>3.7099425514202982</v>
      </c>
      <c r="M184">
        <f>SQRT((Table389101112[[#This Row],[Annual Income (k$)]]-$B$5)^2+(Table389101112[[#This Row],[Spending Score (1-100)]]-$C$5)^2)</f>
        <v>2.1072210139640233</v>
      </c>
      <c r="N184">
        <f>SQRT((Table389101112[[#This Row],[Annual Income (k$)]]-$B$6)^2+(Table389101112[[#This Row],[Spending Score (1-100)]]-$C$6)^2)</f>
        <v>2.6884389711905268</v>
      </c>
      <c r="O184">
        <f>SQRT((Table389101112[[#This Row],[Annual Income (k$)]]-$B$7)^2+(Table389101112[[#This Row],[Spending Score (1-100)]]-$C$7)^2)</f>
        <v>0.49565891850794996</v>
      </c>
      <c r="P184">
        <f>SQRT((Table389101112[[#This Row],[Annual Income (k$)]]-$B$8)^2+(Table389101112[[#This Row],[Spending Score (1-100)]]-$C$8)^2)</f>
        <v>2.6933356252113536</v>
      </c>
      <c r="Q184">
        <f>MIN(Table389101112[[#This Row],[DIst1]:[DIst6]])</f>
        <v>0.49565891850794996</v>
      </c>
      <c r="R184" t="str">
        <f>IF(MIN(Table389101112[[#This Row],[DIst1]:[DIst6]])=Table389101112[[#This Row],[DIst1]],"Cluster1",IF(MIN(Table389101112[[#This Row],[DIst1]:[DIst6]])=Table389101112[[#This Row],[DIst2]],"Cluster2",IF(MIN(Table389101112[[#This Row],[DIst1]:[DIst6]])=Table389101112[[#This Row],[DIst3]],"Cluster3",IF(MIN(Table389101112[[#This Row],[DIst1]:[DIst6]])=Table389101112[[#This Row],[DIst4]],"Cluster4",IF(MIN(Table389101112[[#This Row],[DIst1]:[DIst6]])=Table389101112[[#This Row],[DIst5]],"Cluster5","Cluster6")))))</f>
        <v>Cluster5</v>
      </c>
    </row>
    <row r="185" spans="7:18" x14ac:dyDescent="0.3">
      <c r="G185">
        <v>184</v>
      </c>
      <c r="H185">
        <v>1.4290634280000001</v>
      </c>
      <c r="I185">
        <v>1.467454995</v>
      </c>
      <c r="K185">
        <f>SQRT((Table389101112[[#This Row],[Annual Income (k$)]]-$B$3)^2+(Table389101112[[#This Row],[Spending Score (1-100)]]-$C$3)^2)</f>
        <v>4.16203953369841</v>
      </c>
      <c r="L185">
        <f>SQRT((Table389101112[[#This Row],[Annual Income (k$)]]-$B$4)^2+(Table389101112[[#This Row],[Spending Score (1-100)]]-$C$4)^2)</f>
        <v>2.8259108517709532</v>
      </c>
      <c r="M185">
        <f>SQRT((Table389101112[[#This Row],[Annual Income (k$)]]-$B$5)^2+(Table389101112[[#This Row],[Spending Score (1-100)]]-$C$5)^2)</f>
        <v>2.1814039978079722</v>
      </c>
      <c r="N185">
        <f>SQRT((Table389101112[[#This Row],[Annual Income (k$)]]-$B$6)^2+(Table389101112[[#This Row],[Spending Score (1-100)]]-$C$6)^2)</f>
        <v>3.3396516195048203</v>
      </c>
      <c r="O185">
        <f>SQRT((Table389101112[[#This Row],[Annual Income (k$)]]-$B$7)^2+(Table389101112[[#This Row],[Spending Score (1-100)]]-$C$7)^2)</f>
        <v>2.8275844728503112</v>
      </c>
      <c r="P185">
        <f>SQRT((Table389101112[[#This Row],[Annual Income (k$)]]-$B$8)^2+(Table389101112[[#This Row],[Spending Score (1-100)]]-$C$8)^2)</f>
        <v>0.64490204268479367</v>
      </c>
      <c r="Q185">
        <f>MIN(Table389101112[[#This Row],[DIst1]:[DIst6]])</f>
        <v>0.64490204268479367</v>
      </c>
      <c r="R185" t="str">
        <f>IF(MIN(Table389101112[[#This Row],[DIst1]:[DIst6]])=Table389101112[[#This Row],[DIst1]],"Cluster1",IF(MIN(Table389101112[[#This Row],[DIst1]:[DIst6]])=Table389101112[[#This Row],[DIst2]],"Cluster2",IF(MIN(Table389101112[[#This Row],[DIst1]:[DIst6]])=Table389101112[[#This Row],[DIst3]],"Cluster3",IF(MIN(Table389101112[[#This Row],[DIst1]:[DIst6]])=Table389101112[[#This Row],[DIst4]],"Cluster4",IF(MIN(Table389101112[[#This Row],[DIst1]:[DIst6]])=Table389101112[[#This Row],[DIst5]],"Cluster5","Cluster6")))))</f>
        <v>Cluster6</v>
      </c>
    </row>
    <row r="186" spans="7:18" x14ac:dyDescent="0.3">
      <c r="G186">
        <v>185</v>
      </c>
      <c r="H186">
        <v>1.4672328569999999</v>
      </c>
      <c r="I186">
        <v>-0.43480148000000002</v>
      </c>
      <c r="K186">
        <f>SQRT((Table389101112[[#This Row],[Annual Income (k$)]]-$B$3)^2+(Table389101112[[#This Row],[Spending Score (1-100)]]-$C$3)^2)</f>
        <v>3.0953439359801922</v>
      </c>
      <c r="L186">
        <f>SQRT((Table389101112[[#This Row],[Annual Income (k$)]]-$B$4)^2+(Table389101112[[#This Row],[Spending Score (1-100)]]-$C$4)^2)</f>
        <v>3.210414615037247</v>
      </c>
      <c r="M186">
        <f>SQRT((Table389101112[[#This Row],[Annual Income (k$)]]-$B$5)^2+(Table389101112[[#This Row],[Spending Score (1-100)]]-$C$5)^2)</f>
        <v>1.7020239951762579</v>
      </c>
      <c r="N186">
        <f>SQRT((Table389101112[[#This Row],[Annual Income (k$)]]-$B$6)^2+(Table389101112[[#This Row],[Spending Score (1-100)]]-$C$6)^2)</f>
        <v>2.6353434711592216</v>
      </c>
      <c r="O186">
        <f>SQRT((Table389101112[[#This Row],[Annual Income (k$)]]-$B$7)^2+(Table389101112[[#This Row],[Spending Score (1-100)]]-$C$7)^2)</f>
        <v>1.029667677976392</v>
      </c>
      <c r="P186">
        <f>SQRT((Table389101112[[#This Row],[Annual Income (k$)]]-$B$8)^2+(Table389101112[[#This Row],[Spending Score (1-100)]]-$C$8)^2)</f>
        <v>1.8114967689084878</v>
      </c>
      <c r="Q186">
        <f>MIN(Table389101112[[#This Row],[DIst1]:[DIst6]])</f>
        <v>1.029667677976392</v>
      </c>
      <c r="R186" t="str">
        <f>IF(MIN(Table389101112[[#This Row],[DIst1]:[DIst6]])=Table389101112[[#This Row],[DIst1]],"Cluster1",IF(MIN(Table389101112[[#This Row],[DIst1]:[DIst6]])=Table389101112[[#This Row],[DIst2]],"Cluster2",IF(MIN(Table389101112[[#This Row],[DIst1]:[DIst6]])=Table389101112[[#This Row],[DIst3]],"Cluster3",IF(MIN(Table389101112[[#This Row],[DIst1]:[DIst6]])=Table389101112[[#This Row],[DIst4]],"Cluster4",IF(MIN(Table389101112[[#This Row],[DIst1]:[DIst6]])=Table389101112[[#This Row],[DIst5]],"Cluster5","Cluster6")))))</f>
        <v>Cluster5</v>
      </c>
    </row>
    <row r="187" spans="7:18" x14ac:dyDescent="0.3">
      <c r="G187">
        <v>186</v>
      </c>
      <c r="H187">
        <v>1.4672328569999999</v>
      </c>
      <c r="I187">
        <v>1.816849041</v>
      </c>
      <c r="K187">
        <f>SQRT((Table389101112[[#This Row],[Annual Income (k$)]]-$B$3)^2+(Table389101112[[#This Row],[Spending Score (1-100)]]-$C$3)^2)</f>
        <v>4.448533974137427</v>
      </c>
      <c r="L187">
        <f>SQRT((Table389101112[[#This Row],[Annual Income (k$)]]-$B$4)^2+(Table389101112[[#This Row],[Spending Score (1-100)]]-$C$4)^2)</f>
        <v>2.9326977077231962</v>
      </c>
      <c r="M187">
        <f>SQRT((Table389101112[[#This Row],[Annual Income (k$)]]-$B$5)^2+(Table389101112[[#This Row],[Spending Score (1-100)]]-$C$5)^2)</f>
        <v>2.4564755675486372</v>
      </c>
      <c r="N187">
        <f>SQRT((Table389101112[[#This Row],[Annual Income (k$)]]-$B$6)^2+(Table389101112[[#This Row],[Spending Score (1-100)]]-$C$6)^2)</f>
        <v>3.5984157205325142</v>
      </c>
      <c r="O187">
        <f>SQRT((Table389101112[[#This Row],[Annual Income (k$)]]-$B$7)^2+(Table389101112[[#This Row],[Spending Score (1-100)]]-$C$7)^2)</f>
        <v>3.1783663316092134</v>
      </c>
      <c r="P187">
        <f>SQRT((Table389101112[[#This Row],[Annual Income (k$)]]-$B$8)^2+(Table389101112[[#This Row],[Spending Score (1-100)]]-$C$8)^2)</f>
        <v>0.85620019336423658</v>
      </c>
      <c r="Q187">
        <f>MIN(Table389101112[[#This Row],[DIst1]:[DIst6]])</f>
        <v>0.85620019336423658</v>
      </c>
      <c r="R187" t="str">
        <f>IF(MIN(Table389101112[[#This Row],[DIst1]:[DIst6]])=Table389101112[[#This Row],[DIst1]],"Cluster1",IF(MIN(Table389101112[[#This Row],[DIst1]:[DIst6]])=Table389101112[[#This Row],[DIst2]],"Cluster2",IF(MIN(Table389101112[[#This Row],[DIst1]:[DIst6]])=Table389101112[[#This Row],[DIst3]],"Cluster3",IF(MIN(Table389101112[[#This Row],[DIst1]:[DIst6]])=Table389101112[[#This Row],[DIst4]],"Cluster4",IF(MIN(Table389101112[[#This Row],[DIst1]:[DIst6]])=Table389101112[[#This Row],[DIst5]],"Cluster5","Cluster6")))))</f>
        <v>Cluster6</v>
      </c>
    </row>
    <row r="188" spans="7:18" x14ac:dyDescent="0.3">
      <c r="G188">
        <v>187</v>
      </c>
      <c r="H188">
        <v>1.543571716</v>
      </c>
      <c r="I188">
        <v>-1.0171248909999999</v>
      </c>
      <c r="K188">
        <f>SQRT((Table389101112[[#This Row],[Annual Income (k$)]]-$B$3)^2+(Table389101112[[#This Row],[Spending Score (1-100)]]-$C$3)^2)</f>
        <v>3.0060776195940684</v>
      </c>
      <c r="L188">
        <f>SQRT((Table389101112[[#This Row],[Annual Income (k$)]]-$B$4)^2+(Table389101112[[#This Row],[Spending Score (1-100)]]-$C$4)^2)</f>
        <v>3.5828881465629943</v>
      </c>
      <c r="M188">
        <f>SQRT((Table389101112[[#This Row],[Annual Income (k$)]]-$B$5)^2+(Table389101112[[#This Row],[Spending Score (1-100)]]-$C$5)^2)</f>
        <v>1.9982680457473854</v>
      </c>
      <c r="N188">
        <f>SQRT((Table389101112[[#This Row],[Annual Income (k$)]]-$B$6)^2+(Table389101112[[#This Row],[Spending Score (1-100)]]-$C$6)^2)</f>
        <v>2.7293989195060195</v>
      </c>
      <c r="O188">
        <f>SQRT((Table389101112[[#This Row],[Annual Income (k$)]]-$B$7)^2+(Table389101112[[#This Row],[Spending Score (1-100)]]-$C$7)^2)</f>
        <v>0.67753864547453391</v>
      </c>
      <c r="P188">
        <f>SQRT((Table389101112[[#This Row],[Annual Income (k$)]]-$B$8)^2+(Table389101112[[#This Row],[Spending Score (1-100)]]-$C$8)^2)</f>
        <v>2.3865483265717544</v>
      </c>
      <c r="Q188">
        <f>MIN(Table389101112[[#This Row],[DIst1]:[DIst6]])</f>
        <v>0.67753864547453391</v>
      </c>
      <c r="R188" t="str">
        <f>IF(MIN(Table389101112[[#This Row],[DIst1]:[DIst6]])=Table389101112[[#This Row],[DIst1]],"Cluster1",IF(MIN(Table389101112[[#This Row],[DIst1]:[DIst6]])=Table389101112[[#This Row],[DIst2]],"Cluster2",IF(MIN(Table389101112[[#This Row],[DIst1]:[DIst6]])=Table389101112[[#This Row],[DIst3]],"Cluster3",IF(MIN(Table389101112[[#This Row],[DIst1]:[DIst6]])=Table389101112[[#This Row],[DIst4]],"Cluster4",IF(MIN(Table389101112[[#This Row],[DIst1]:[DIst6]])=Table389101112[[#This Row],[DIst5]],"Cluster5","Cluster6")))))</f>
        <v>Cluster5</v>
      </c>
    </row>
    <row r="189" spans="7:18" x14ac:dyDescent="0.3">
      <c r="G189">
        <v>188</v>
      </c>
      <c r="H189">
        <v>1.543571716</v>
      </c>
      <c r="I189">
        <v>0.69102378099999995</v>
      </c>
      <c r="K189">
        <f>SQRT((Table389101112[[#This Row],[Annual Income (k$)]]-$B$3)^2+(Table389101112[[#This Row],[Spending Score (1-100)]]-$C$3)^2)</f>
        <v>3.7232994363736762</v>
      </c>
      <c r="L189">
        <f>SQRT((Table389101112[[#This Row],[Annual Income (k$)]]-$B$4)^2+(Table389101112[[#This Row],[Spending Score (1-100)]]-$C$4)^2)</f>
        <v>2.9368475743628077</v>
      </c>
      <c r="M189">
        <f>SQRT((Table389101112[[#This Row],[Annual Income (k$)]]-$B$5)^2+(Table389101112[[#This Row],[Spending Score (1-100)]]-$C$5)^2)</f>
        <v>1.8588678371388052</v>
      </c>
      <c r="N189">
        <f>SQRT((Table389101112[[#This Row],[Annual Income (k$)]]-$B$6)^2+(Table389101112[[#This Row],[Spending Score (1-100)]]-$C$6)^2)</f>
        <v>3.0143443361902249</v>
      </c>
      <c r="O189">
        <f>SQRT((Table389101112[[#This Row],[Annual Income (k$)]]-$B$7)^2+(Table389101112[[#This Row],[Spending Score (1-100)]]-$C$7)^2)</f>
        <v>2.0977561869407642</v>
      </c>
      <c r="P189">
        <f>SQRT((Table389101112[[#This Row],[Annual Income (k$)]]-$B$8)^2+(Table389101112[[#This Row],[Spending Score (1-100)]]-$C$8)^2)</f>
        <v>0.91898877848835248</v>
      </c>
      <c r="Q189">
        <f>MIN(Table389101112[[#This Row],[DIst1]:[DIst6]])</f>
        <v>0.91898877848835248</v>
      </c>
      <c r="R189" t="str">
        <f>IF(MIN(Table389101112[[#This Row],[DIst1]:[DIst6]])=Table389101112[[#This Row],[DIst1]],"Cluster1",IF(MIN(Table389101112[[#This Row],[DIst1]:[DIst6]])=Table389101112[[#This Row],[DIst2]],"Cluster2",IF(MIN(Table389101112[[#This Row],[DIst1]:[DIst6]])=Table389101112[[#This Row],[DIst3]],"Cluster3",IF(MIN(Table389101112[[#This Row],[DIst1]:[DIst6]])=Table389101112[[#This Row],[DIst4]],"Cluster4",IF(MIN(Table389101112[[#This Row],[DIst1]:[DIst6]])=Table389101112[[#This Row],[DIst5]],"Cluster5","Cluster6")))))</f>
        <v>Cluster6</v>
      </c>
    </row>
    <row r="190" spans="7:18" x14ac:dyDescent="0.3">
      <c r="G190">
        <v>189</v>
      </c>
      <c r="H190">
        <v>1.6199105739999999</v>
      </c>
      <c r="I190">
        <v>-1.288875816</v>
      </c>
      <c r="K190">
        <f>SQRT((Table389101112[[#This Row],[Annual Income (k$)]]-$B$3)^2+(Table389101112[[#This Row],[Spending Score (1-100)]]-$C$3)^2)</f>
        <v>3.0435980462978773</v>
      </c>
      <c r="L190">
        <f>SQRT((Table389101112[[#This Row],[Annual Income (k$)]]-$B$4)^2+(Table389101112[[#This Row],[Spending Score (1-100)]]-$C$4)^2)</f>
        <v>3.8073209252782134</v>
      </c>
      <c r="M190">
        <f>SQRT((Table389101112[[#This Row],[Annual Income (k$)]]-$B$5)^2+(Table389101112[[#This Row],[Spending Score (1-100)]]-$C$5)^2)</f>
        <v>2.2103402580844831</v>
      </c>
      <c r="N190">
        <f>SQRT((Table389101112[[#This Row],[Annual Income (k$)]]-$B$6)^2+(Table389101112[[#This Row],[Spending Score (1-100)]]-$C$6)^2)</f>
        <v>2.8540980047636602</v>
      </c>
      <c r="O190">
        <f>SQRT((Table389101112[[#This Row],[Annual Income (k$)]]-$B$7)^2+(Table389101112[[#This Row],[Spending Score (1-100)]]-$C$7)^2)</f>
        <v>0.68457470355795125</v>
      </c>
      <c r="P190">
        <f>SQRT((Table389101112[[#This Row],[Annual Income (k$)]]-$B$8)^2+(Table389101112[[#This Row],[Spending Score (1-100)]]-$C$8)^2)</f>
        <v>2.6686686715739931</v>
      </c>
      <c r="Q190">
        <f>MIN(Table389101112[[#This Row],[DIst1]:[DIst6]])</f>
        <v>0.68457470355795125</v>
      </c>
      <c r="R190" t="str">
        <f>IF(MIN(Table389101112[[#This Row],[DIst1]:[DIst6]])=Table389101112[[#This Row],[DIst1]],"Cluster1",IF(MIN(Table389101112[[#This Row],[DIst1]:[DIst6]])=Table389101112[[#This Row],[DIst2]],"Cluster2",IF(MIN(Table389101112[[#This Row],[DIst1]:[DIst6]])=Table389101112[[#This Row],[DIst3]],"Cluster3",IF(MIN(Table389101112[[#This Row],[DIst1]:[DIst6]])=Table389101112[[#This Row],[DIst4]],"Cluster4",IF(MIN(Table389101112[[#This Row],[DIst1]:[DIst6]])=Table389101112[[#This Row],[DIst5]],"Cluster5","Cluster6")))))</f>
        <v>Cluster5</v>
      </c>
    </row>
    <row r="191" spans="7:18" x14ac:dyDescent="0.3">
      <c r="G191">
        <v>190</v>
      </c>
      <c r="H191">
        <v>1.6199105739999999</v>
      </c>
      <c r="I191">
        <v>1.3509903130000001</v>
      </c>
      <c r="K191">
        <f>SQRT((Table389101112[[#This Row],[Annual Income (k$)]]-$B$3)^2+(Table389101112[[#This Row],[Spending Score (1-100)]]-$C$3)^2)</f>
        <v>4.2127656853882449</v>
      </c>
      <c r="L191">
        <f>SQRT((Table389101112[[#This Row],[Annual Income (k$)]]-$B$4)^2+(Table389101112[[#This Row],[Spending Score (1-100)]]-$C$4)^2)</f>
        <v>3.0018417670999304</v>
      </c>
      <c r="M191">
        <f>SQRT((Table389101112[[#This Row],[Annual Income (k$)]]-$B$5)^2+(Table389101112[[#This Row],[Spending Score (1-100)]]-$C$5)^2)</f>
        <v>2.2537685586897722</v>
      </c>
      <c r="N191">
        <f>SQRT((Table389101112[[#This Row],[Annual Income (k$)]]-$B$6)^2+(Table389101112[[#This Row],[Spending Score (1-100)]]-$C$6)^2)</f>
        <v>3.4205388402305363</v>
      </c>
      <c r="O191">
        <f>SQRT((Table389101112[[#This Row],[Annual Income (k$)]]-$B$7)^2+(Table389101112[[#This Row],[Spending Score (1-100)]]-$C$7)^2)</f>
        <v>2.7540739768998619</v>
      </c>
      <c r="P191">
        <f>SQRT((Table389101112[[#This Row],[Annual Income (k$)]]-$B$8)^2+(Table389101112[[#This Row],[Spending Score (1-100)]]-$C$8)^2)</f>
        <v>0.80592655013428061</v>
      </c>
      <c r="Q191">
        <f>MIN(Table389101112[[#This Row],[DIst1]:[DIst6]])</f>
        <v>0.80592655013428061</v>
      </c>
      <c r="R191" t="str">
        <f>IF(MIN(Table389101112[[#This Row],[DIst1]:[DIst6]])=Table389101112[[#This Row],[DIst1]],"Cluster1",IF(MIN(Table389101112[[#This Row],[DIst1]:[DIst6]])=Table389101112[[#This Row],[DIst2]],"Cluster2",IF(MIN(Table389101112[[#This Row],[DIst1]:[DIst6]])=Table389101112[[#This Row],[DIst3]],"Cluster3",IF(MIN(Table389101112[[#This Row],[DIst1]:[DIst6]])=Table389101112[[#This Row],[DIst4]],"Cluster4",IF(MIN(Table389101112[[#This Row],[DIst1]:[DIst6]])=Table389101112[[#This Row],[DIst5]],"Cluster5","Cluster6")))))</f>
        <v>Cluster6</v>
      </c>
    </row>
    <row r="192" spans="7:18" x14ac:dyDescent="0.3">
      <c r="G192">
        <v>191</v>
      </c>
      <c r="H192">
        <v>1.6199105739999999</v>
      </c>
      <c r="I192">
        <v>-1.0559464510000001</v>
      </c>
      <c r="K192">
        <f>SQRT((Table389101112[[#This Row],[Annual Income (k$)]]-$B$3)^2+(Table389101112[[#This Row],[Spending Score (1-100)]]-$C$3)^2)</f>
        <v>3.0743166278196332</v>
      </c>
      <c r="L192">
        <f>SQRT((Table389101112[[#This Row],[Annual Income (k$)]]-$B$4)^2+(Table389101112[[#This Row],[Spending Score (1-100)]]-$C$4)^2)</f>
        <v>3.6675751760092226</v>
      </c>
      <c r="M192">
        <f>SQRT((Table389101112[[#This Row],[Annual Income (k$)]]-$B$5)^2+(Table389101112[[#This Row],[Spending Score (1-100)]]-$C$5)^2)</f>
        <v>2.0837619496304263</v>
      </c>
      <c r="N192">
        <f>SQRT((Table389101112[[#This Row],[Annual Income (k$)]]-$B$6)^2+(Table389101112[[#This Row],[Spending Score (1-100)]]-$C$6)^2)</f>
        <v>2.8104867873266</v>
      </c>
      <c r="O192">
        <f>SQRT((Table389101112[[#This Row],[Annual Income (k$)]]-$B$7)^2+(Table389101112[[#This Row],[Spending Score (1-100)]]-$C$7)^2)</f>
        <v>0.73205424443142753</v>
      </c>
      <c r="P192">
        <f>SQRT((Table389101112[[#This Row],[Annual Income (k$)]]-$B$8)^2+(Table389101112[[#This Row],[Spending Score (1-100)]]-$C$8)^2)</f>
        <v>2.4474605508144109</v>
      </c>
      <c r="Q192">
        <f>MIN(Table389101112[[#This Row],[DIst1]:[DIst6]])</f>
        <v>0.73205424443142753</v>
      </c>
      <c r="R192" t="str">
        <f>IF(MIN(Table389101112[[#This Row],[DIst1]:[DIst6]])=Table389101112[[#This Row],[DIst1]],"Cluster1",IF(MIN(Table389101112[[#This Row],[DIst1]:[DIst6]])=Table389101112[[#This Row],[DIst2]],"Cluster2",IF(MIN(Table389101112[[#This Row],[DIst1]:[DIst6]])=Table389101112[[#This Row],[DIst3]],"Cluster3",IF(MIN(Table389101112[[#This Row],[DIst1]:[DIst6]])=Table389101112[[#This Row],[DIst4]],"Cluster4",IF(MIN(Table389101112[[#This Row],[DIst1]:[DIst6]])=Table389101112[[#This Row],[DIst5]],"Cluster5","Cluster6")))))</f>
        <v>Cluster5</v>
      </c>
    </row>
    <row r="193" spans="7:18" x14ac:dyDescent="0.3">
      <c r="G193">
        <v>192</v>
      </c>
      <c r="H193">
        <v>1.6199105739999999</v>
      </c>
      <c r="I193">
        <v>0.72984534099999998</v>
      </c>
      <c r="K193">
        <f>SQRT((Table389101112[[#This Row],[Annual Income (k$)]]-$B$3)^2+(Table389101112[[#This Row],[Spending Score (1-100)]]-$C$3)^2)</f>
        <v>3.8075271669697375</v>
      </c>
      <c r="L193">
        <f>SQRT((Table389101112[[#This Row],[Annual Income (k$)]]-$B$4)^2+(Table389101112[[#This Row],[Spending Score (1-100)]]-$C$4)^2)</f>
        <v>3.0079293055175298</v>
      </c>
      <c r="M193">
        <f>SQRT((Table389101112[[#This Row],[Annual Income (k$)]]-$B$5)^2+(Table389101112[[#This Row],[Spending Score (1-100)]]-$C$5)^2)</f>
        <v>1.9442062813283159</v>
      </c>
      <c r="N193">
        <f>SQRT((Table389101112[[#This Row],[Annual Income (k$)]]-$B$6)^2+(Table389101112[[#This Row],[Spending Score (1-100)]]-$C$6)^2)</f>
        <v>3.0999810690034546</v>
      </c>
      <c r="O193">
        <f>SQRT((Table389101112[[#This Row],[Annual Income (k$)]]-$B$7)^2+(Table389101112[[#This Row],[Spending Score (1-100)]]-$C$7)^2)</f>
        <v>2.1579124000828394</v>
      </c>
      <c r="P193">
        <f>SQRT((Table389101112[[#This Row],[Annual Income (k$)]]-$B$8)^2+(Table389101112[[#This Row],[Spending Score (1-100)]]-$C$8)^2)</f>
        <v>0.95837743847221757</v>
      </c>
      <c r="Q193">
        <f>MIN(Table389101112[[#This Row],[DIst1]:[DIst6]])</f>
        <v>0.95837743847221757</v>
      </c>
      <c r="R193" t="str">
        <f>IF(MIN(Table389101112[[#This Row],[DIst1]:[DIst6]])=Table389101112[[#This Row],[DIst1]],"Cluster1",IF(MIN(Table389101112[[#This Row],[DIst1]:[DIst6]])=Table389101112[[#This Row],[DIst2]],"Cluster2",IF(MIN(Table389101112[[#This Row],[DIst1]:[DIst6]])=Table389101112[[#This Row],[DIst3]],"Cluster3",IF(MIN(Table389101112[[#This Row],[DIst1]:[DIst6]])=Table389101112[[#This Row],[DIst4]],"Cluster4",IF(MIN(Table389101112[[#This Row],[DIst1]:[DIst6]])=Table389101112[[#This Row],[DIst5]],"Cluster5","Cluster6")))))</f>
        <v>Cluster6</v>
      </c>
    </row>
    <row r="194" spans="7:18" x14ac:dyDescent="0.3">
      <c r="G194">
        <v>193</v>
      </c>
      <c r="H194">
        <v>2.0016048660000001</v>
      </c>
      <c r="I194">
        <v>-1.638269862</v>
      </c>
      <c r="K194">
        <f>SQRT((Table389101112[[#This Row],[Annual Income (k$)]]-$B$3)^2+(Table389101112[[#This Row],[Spending Score (1-100)]]-$C$3)^2)</f>
        <v>3.4123068855553615</v>
      </c>
      <c r="L194">
        <f>SQRT((Table389101112[[#This Row],[Annual Income (k$)]]-$B$4)^2+(Table389101112[[#This Row],[Spending Score (1-100)]]-$C$4)^2)</f>
        <v>4.323565840019354</v>
      </c>
      <c r="M194">
        <f>SQRT((Table389101112[[#This Row],[Annual Income (k$)]]-$B$5)^2+(Table389101112[[#This Row],[Spending Score (1-100)]]-$C$5)^2)</f>
        <v>2.7246918257078763</v>
      </c>
      <c r="N194">
        <f>SQRT((Table389101112[[#This Row],[Annual Income (k$)]]-$B$6)^2+(Table389101112[[#This Row],[Spending Score (1-100)]]-$C$6)^2)</f>
        <v>3.3147690627550994</v>
      </c>
      <c r="O194">
        <f>SQRT((Table389101112[[#This Row],[Annual Income (k$)]]-$B$7)^2+(Table389101112[[#This Row],[Spending Score (1-100)]]-$C$7)^2)</f>
        <v>1.1131324633738258</v>
      </c>
      <c r="P194">
        <f>SQRT((Table389101112[[#This Row],[Annual Income (k$)]]-$B$8)^2+(Table389101112[[#This Row],[Spending Score (1-100)]]-$C$8)^2)</f>
        <v>3.1272300562341306</v>
      </c>
      <c r="Q194">
        <f>MIN(Table389101112[[#This Row],[DIst1]:[DIst6]])</f>
        <v>1.1131324633738258</v>
      </c>
      <c r="R194" t="str">
        <f>IF(MIN(Table389101112[[#This Row],[DIst1]:[DIst6]])=Table389101112[[#This Row],[DIst1]],"Cluster1",IF(MIN(Table389101112[[#This Row],[DIst1]:[DIst6]])=Table389101112[[#This Row],[DIst2]],"Cluster2",IF(MIN(Table389101112[[#This Row],[DIst1]:[DIst6]])=Table389101112[[#This Row],[DIst3]],"Cluster3",IF(MIN(Table389101112[[#This Row],[DIst1]:[DIst6]])=Table389101112[[#This Row],[DIst4]],"Cluster4",IF(MIN(Table389101112[[#This Row],[DIst1]:[DIst6]])=Table389101112[[#This Row],[DIst5]],"Cluster5","Cluster6")))))</f>
        <v>Cluster5</v>
      </c>
    </row>
    <row r="195" spans="7:18" x14ac:dyDescent="0.3">
      <c r="G195">
        <v>194</v>
      </c>
      <c r="H195">
        <v>2.0016048660000001</v>
      </c>
      <c r="I195">
        <v>1.5839196769999999</v>
      </c>
      <c r="K195">
        <f>SQRT((Table389101112[[#This Row],[Annual Income (k$)]]-$B$3)^2+(Table389101112[[#This Row],[Spending Score (1-100)]]-$C$3)^2)</f>
        <v>4.6501529466740612</v>
      </c>
      <c r="L195">
        <f>SQRT((Table389101112[[#This Row],[Annual Income (k$)]]-$B$4)^2+(Table389101112[[#This Row],[Spending Score (1-100)]]-$C$4)^2)</f>
        <v>3.4093202994065739</v>
      </c>
      <c r="M195">
        <f>SQRT((Table389101112[[#This Row],[Annual Income (k$)]]-$B$5)^2+(Table389101112[[#This Row],[Spending Score (1-100)]]-$C$5)^2)</f>
        <v>2.6991309842526503</v>
      </c>
      <c r="N195">
        <f>SQRT((Table389101112[[#This Row],[Annual Income (k$)]]-$B$6)^2+(Table389101112[[#This Row],[Spending Score (1-100)]]-$C$6)^2)</f>
        <v>3.8666070688908545</v>
      </c>
      <c r="O195">
        <f>SQRT((Table389101112[[#This Row],[Annual Income (k$)]]-$B$7)^2+(Table389101112[[#This Row],[Spending Score (1-100)]]-$C$7)^2)</f>
        <v>3.0902817670789107</v>
      </c>
      <c r="P195">
        <f>SQRT((Table389101112[[#This Row],[Annual Income (k$)]]-$B$8)^2+(Table389101112[[#This Row],[Spending Score (1-100)]]-$C$8)^2)</f>
        <v>1.2265047815951833</v>
      </c>
      <c r="Q195">
        <f>MIN(Table389101112[[#This Row],[DIst1]:[DIst6]])</f>
        <v>1.2265047815951833</v>
      </c>
      <c r="R195" t="str">
        <f>IF(MIN(Table389101112[[#This Row],[DIst1]:[DIst6]])=Table389101112[[#This Row],[DIst1]],"Cluster1",IF(MIN(Table389101112[[#This Row],[DIst1]:[DIst6]])=Table389101112[[#This Row],[DIst2]],"Cluster2",IF(MIN(Table389101112[[#This Row],[DIst1]:[DIst6]])=Table389101112[[#This Row],[DIst3]],"Cluster3",IF(MIN(Table389101112[[#This Row],[DIst1]:[DIst6]])=Table389101112[[#This Row],[DIst4]],"Cluster4",IF(MIN(Table389101112[[#This Row],[DIst1]:[DIst6]])=Table389101112[[#This Row],[DIst5]],"Cluster5","Cluster6")))))</f>
        <v>Cluster6</v>
      </c>
    </row>
    <row r="196" spans="7:18" x14ac:dyDescent="0.3">
      <c r="G196">
        <v>195</v>
      </c>
      <c r="H196">
        <v>2.2687908700000001</v>
      </c>
      <c r="I196">
        <v>-1.3276973759999999</v>
      </c>
      <c r="K196">
        <f>SQRT((Table389101112[[#This Row],[Annual Income (k$)]]-$B$3)^2+(Table389101112[[#This Row],[Spending Score (1-100)]]-$C$3)^2)</f>
        <v>3.6872795184928959</v>
      </c>
      <c r="L196">
        <f>SQRT((Table389101112[[#This Row],[Annual Income (k$)]]-$B$4)^2+(Table389101112[[#This Row],[Spending Score (1-100)]]-$C$4)^2)</f>
        <v>4.3565969122969372</v>
      </c>
      <c r="M196">
        <f>SQRT((Table389101112[[#This Row],[Annual Income (k$)]]-$B$5)^2+(Table389101112[[#This Row],[Spending Score (1-100)]]-$C$5)^2)</f>
        <v>2.7826940346261848</v>
      </c>
      <c r="N196">
        <f>SQRT((Table389101112[[#This Row],[Annual Income (k$)]]-$B$6)^2+(Table389101112[[#This Row],[Spending Score (1-100)]]-$C$6)^2)</f>
        <v>3.496602427329397</v>
      </c>
      <c r="O196">
        <f>SQRT((Table389101112[[#This Row],[Annual Income (k$)]]-$B$7)^2+(Table389101112[[#This Row],[Spending Score (1-100)]]-$C$7)^2)</f>
        <v>1.3329301999466998</v>
      </c>
      <c r="P196">
        <f>SQRT((Table389101112[[#This Row],[Annual Income (k$)]]-$B$8)^2+(Table389101112[[#This Row],[Spending Score (1-100)]]-$C$8)^2)</f>
        <v>2.9632349381243501</v>
      </c>
      <c r="Q196">
        <f>MIN(Table389101112[[#This Row],[DIst1]:[DIst6]])</f>
        <v>1.3329301999466998</v>
      </c>
      <c r="R196" t="str">
        <f>IF(MIN(Table389101112[[#This Row],[DIst1]:[DIst6]])=Table389101112[[#This Row],[DIst1]],"Cluster1",IF(MIN(Table389101112[[#This Row],[DIst1]:[DIst6]])=Table389101112[[#This Row],[DIst2]],"Cluster2",IF(MIN(Table389101112[[#This Row],[DIst1]:[DIst6]])=Table389101112[[#This Row],[DIst3]],"Cluster3",IF(MIN(Table389101112[[#This Row],[DIst1]:[DIst6]])=Table389101112[[#This Row],[DIst4]],"Cluster4",IF(MIN(Table389101112[[#This Row],[DIst1]:[DIst6]])=Table389101112[[#This Row],[DIst5]],"Cluster5","Cluster6")))))</f>
        <v>Cluster5</v>
      </c>
    </row>
    <row r="197" spans="7:18" x14ac:dyDescent="0.3">
      <c r="G197">
        <v>196</v>
      </c>
      <c r="H197">
        <v>2.2687908700000001</v>
      </c>
      <c r="I197">
        <v>1.1180609480000001</v>
      </c>
      <c r="K197">
        <f>SQRT((Table389101112[[#This Row],[Annual Income (k$)]]-$B$3)^2+(Table389101112[[#This Row],[Spending Score (1-100)]]-$C$3)^2)</f>
        <v>4.5597677809939654</v>
      </c>
      <c r="L197">
        <f>SQRT((Table389101112[[#This Row],[Annual Income (k$)]]-$B$4)^2+(Table389101112[[#This Row],[Spending Score (1-100)]]-$C$4)^2)</f>
        <v>3.6378487037480309</v>
      </c>
      <c r="M197">
        <f>SQRT((Table389101112[[#This Row],[Annual Income (k$)]]-$B$5)^2+(Table389101112[[#This Row],[Spending Score (1-100)]]-$C$5)^2)</f>
        <v>2.6941348545489561</v>
      </c>
      <c r="N197">
        <f>SQRT((Table389101112[[#This Row],[Annual Income (k$)]]-$B$6)^2+(Table389101112[[#This Row],[Spending Score (1-100)]]-$C$6)^2)</f>
        <v>3.8541488000241424</v>
      </c>
      <c r="O197">
        <f>SQRT((Table389101112[[#This Row],[Annual Income (k$)]]-$B$7)^2+(Table389101112[[#This Row],[Spending Score (1-100)]]-$C$7)^2)</f>
        <v>2.7758045357881516</v>
      </c>
      <c r="P197">
        <f>SQRT((Table389101112[[#This Row],[Annual Income (k$)]]-$B$8)^2+(Table389101112[[#This Row],[Spending Score (1-100)]]-$C$8)^2)</f>
        <v>1.4559367791699289</v>
      </c>
      <c r="Q197">
        <f>MIN(Table389101112[[#This Row],[DIst1]:[DIst6]])</f>
        <v>1.4559367791699289</v>
      </c>
      <c r="R197" t="str">
        <f>IF(MIN(Table389101112[[#This Row],[DIst1]:[DIst6]])=Table389101112[[#This Row],[DIst1]],"Cluster1",IF(MIN(Table389101112[[#This Row],[DIst1]:[DIst6]])=Table389101112[[#This Row],[DIst2]],"Cluster2",IF(MIN(Table389101112[[#This Row],[DIst1]:[DIst6]])=Table389101112[[#This Row],[DIst3]],"Cluster3",IF(MIN(Table389101112[[#This Row],[DIst1]:[DIst6]])=Table389101112[[#This Row],[DIst4]],"Cluster4",IF(MIN(Table389101112[[#This Row],[DIst1]:[DIst6]])=Table389101112[[#This Row],[DIst5]],"Cluster5","Cluster6")))))</f>
        <v>Cluster6</v>
      </c>
    </row>
    <row r="198" spans="7:18" x14ac:dyDescent="0.3">
      <c r="G198">
        <v>197</v>
      </c>
      <c r="H198">
        <v>2.4978074449999998</v>
      </c>
      <c r="I198">
        <v>-0.86183864799999998</v>
      </c>
      <c r="K198">
        <f>SQRT((Table389101112[[#This Row],[Annual Income (k$)]]-$B$3)^2+(Table389101112[[#This Row],[Spending Score (1-100)]]-$C$3)^2)</f>
        <v>3.9726257812969168</v>
      </c>
      <c r="L198">
        <f>SQRT((Table389101112[[#This Row],[Annual Income (k$)]]-$B$4)^2+(Table389101112[[#This Row],[Spending Score (1-100)]]-$C$4)^2)</f>
        <v>4.3222292710574965</v>
      </c>
      <c r="M198">
        <f>SQRT((Table389101112[[#This Row],[Annual Income (k$)]]-$B$5)^2+(Table389101112[[#This Row],[Spending Score (1-100)]]-$C$5)^2)</f>
        <v>2.8111621507243063</v>
      </c>
      <c r="N198">
        <f>SQRT((Table389101112[[#This Row],[Annual Income (k$)]]-$B$6)^2+(Table389101112[[#This Row],[Spending Score (1-100)]]-$C$6)^2)</f>
        <v>3.6643435271216909</v>
      </c>
      <c r="O198">
        <f>SQRT((Table389101112[[#This Row],[Annual Income (k$)]]-$B$7)^2+(Table389101112[[#This Row],[Spending Score (1-100)]]-$C$7)^2)</f>
        <v>1.6268129971165568</v>
      </c>
      <c r="P198">
        <f>SQRT((Table389101112[[#This Row],[Annual Income (k$)]]-$B$8)^2+(Table389101112[[#This Row],[Spending Score (1-100)]]-$C$8)^2)</f>
        <v>2.7029464794024163</v>
      </c>
      <c r="Q198">
        <f>MIN(Table389101112[[#This Row],[DIst1]:[DIst6]])</f>
        <v>1.6268129971165568</v>
      </c>
      <c r="R198" t="str">
        <f>IF(MIN(Table389101112[[#This Row],[DIst1]:[DIst6]])=Table389101112[[#This Row],[DIst1]],"Cluster1",IF(MIN(Table389101112[[#This Row],[DIst1]:[DIst6]])=Table389101112[[#This Row],[DIst2]],"Cluster2",IF(MIN(Table389101112[[#This Row],[DIst1]:[DIst6]])=Table389101112[[#This Row],[DIst3]],"Cluster3",IF(MIN(Table389101112[[#This Row],[DIst1]:[DIst6]])=Table389101112[[#This Row],[DIst4]],"Cluster4",IF(MIN(Table389101112[[#This Row],[DIst1]:[DIst6]])=Table389101112[[#This Row],[DIst5]],"Cluster5","Cluster6")))))</f>
        <v>Cluster5</v>
      </c>
    </row>
    <row r="199" spans="7:18" x14ac:dyDescent="0.3">
      <c r="G199">
        <v>198</v>
      </c>
      <c r="H199">
        <v>2.4978074449999998</v>
      </c>
      <c r="I199">
        <v>0.92395314500000003</v>
      </c>
      <c r="K199">
        <f>SQRT((Table389101112[[#This Row],[Annual Income (k$)]]-$B$3)^2+(Table389101112[[#This Row],[Spending Score (1-100)]]-$C$3)^2)</f>
        <v>4.6390589827108162</v>
      </c>
      <c r="L199">
        <f>SQRT((Table389101112[[#This Row],[Annual Income (k$)]]-$B$4)^2+(Table389101112[[#This Row],[Spending Score (1-100)]]-$C$4)^2)</f>
        <v>3.8692982760867101</v>
      </c>
      <c r="M199">
        <f>SQRT((Table389101112[[#This Row],[Annual Income (k$)]]-$B$5)^2+(Table389101112[[#This Row],[Spending Score (1-100)]]-$C$5)^2)</f>
        <v>2.8343921894956821</v>
      </c>
      <c r="N199">
        <f>SQRT((Table389101112[[#This Row],[Annual Income (k$)]]-$B$6)^2+(Table389101112[[#This Row],[Spending Score (1-100)]]-$C$6)^2)</f>
        <v>3.9789109536472789</v>
      </c>
      <c r="O199">
        <f>SQRT((Table389101112[[#This Row],[Annual Income (k$)]]-$B$7)^2+(Table389101112[[#This Row],[Spending Score (1-100)]]-$C$7)^2)</f>
        <v>2.7313870623606538</v>
      </c>
      <c r="P199">
        <f>SQRT((Table389101112[[#This Row],[Annual Income (k$)]]-$B$8)^2+(Table389101112[[#This Row],[Spending Score (1-100)]]-$C$8)^2)</f>
        <v>1.7110277845052253</v>
      </c>
      <c r="Q199">
        <f>MIN(Table389101112[[#This Row],[DIst1]:[DIst6]])</f>
        <v>1.7110277845052253</v>
      </c>
      <c r="R199" t="str">
        <f>IF(MIN(Table389101112[[#This Row],[DIst1]:[DIst6]])=Table389101112[[#This Row],[DIst1]],"Cluster1",IF(MIN(Table389101112[[#This Row],[DIst1]:[DIst6]])=Table389101112[[#This Row],[DIst2]],"Cluster2",IF(MIN(Table389101112[[#This Row],[DIst1]:[DIst6]])=Table389101112[[#This Row],[DIst3]],"Cluster3",IF(MIN(Table389101112[[#This Row],[DIst1]:[DIst6]])=Table389101112[[#This Row],[DIst4]],"Cluster4",IF(MIN(Table389101112[[#This Row],[DIst1]:[DIst6]])=Table389101112[[#This Row],[DIst5]],"Cluster5","Cluster6")))))</f>
        <v>Cluster6</v>
      </c>
    </row>
    <row r="200" spans="7:18" x14ac:dyDescent="0.3">
      <c r="G200">
        <v>199</v>
      </c>
      <c r="H200">
        <v>2.9176711659999999</v>
      </c>
      <c r="I200">
        <v>-1.250054255</v>
      </c>
      <c r="K200">
        <f>SQRT((Table389101112[[#This Row],[Annual Income (k$)]]-$B$3)^2+(Table389101112[[#This Row],[Spending Score (1-100)]]-$C$3)^2)</f>
        <v>4.3400454347997988</v>
      </c>
      <c r="L200">
        <f>SQRT((Table389101112[[#This Row],[Annual Income (k$)]]-$B$4)^2+(Table389101112[[#This Row],[Spending Score (1-100)]]-$C$4)^2)</f>
        <v>4.8739454584951414</v>
      </c>
      <c r="M200">
        <f>SQRT((Table389101112[[#This Row],[Annual Income (k$)]]-$B$5)^2+(Table389101112[[#This Row],[Spending Score (1-100)]]-$C$5)^2)</f>
        <v>3.3380913933308554</v>
      </c>
      <c r="N200">
        <f>SQRT((Table389101112[[#This Row],[Annual Income (k$)]]-$B$6)^2+(Table389101112[[#This Row],[Spending Score (1-100)]]-$C$6)^2)</f>
        <v>4.1226833555729225</v>
      </c>
      <c r="O200">
        <f>SQRT((Table389101112[[#This Row],[Annual Income (k$)]]-$B$7)^2+(Table389101112[[#This Row],[Spending Score (1-100)]]-$C$7)^2)</f>
        <v>1.9828892748046354</v>
      </c>
      <c r="P200">
        <f>SQRT((Table389101112[[#This Row],[Annual Income (k$)]]-$B$8)^2+(Table389101112[[#This Row],[Spending Score (1-100)]]-$C$8)^2)</f>
        <v>3.2691469192598164</v>
      </c>
      <c r="Q200">
        <f>MIN(Table389101112[[#This Row],[DIst1]:[DIst6]])</f>
        <v>1.9828892748046354</v>
      </c>
      <c r="R200" t="str">
        <f>IF(MIN(Table389101112[[#This Row],[DIst1]:[DIst6]])=Table389101112[[#This Row],[DIst1]],"Cluster1",IF(MIN(Table389101112[[#This Row],[DIst1]:[DIst6]])=Table389101112[[#This Row],[DIst2]],"Cluster2",IF(MIN(Table389101112[[#This Row],[DIst1]:[DIst6]])=Table389101112[[#This Row],[DIst3]],"Cluster3",IF(MIN(Table389101112[[#This Row],[DIst1]:[DIst6]])=Table389101112[[#This Row],[DIst4]],"Cluster4",IF(MIN(Table389101112[[#This Row],[DIst1]:[DIst6]])=Table389101112[[#This Row],[DIst5]],"Cluster5","Cluster6")))))</f>
        <v>Cluster5</v>
      </c>
    </row>
    <row r="201" spans="7:18" x14ac:dyDescent="0.3">
      <c r="G201">
        <v>200</v>
      </c>
      <c r="H201">
        <v>2.9176711659999999</v>
      </c>
      <c r="I201">
        <v>1.273347191</v>
      </c>
      <c r="K201">
        <f>SQRT((Table389101112[[#This Row],[Annual Income (k$)]]-$B$3)^2+(Table389101112[[#This Row],[Spending Score (1-100)]]-$C$3)^2)</f>
        <v>5.1814715754856646</v>
      </c>
      <c r="L201">
        <f>SQRT((Table389101112[[#This Row],[Annual Income (k$)]]-$B$4)^2+(Table389101112[[#This Row],[Spending Score (1-100)]]-$C$4)^2)</f>
        <v>4.2912367295547122</v>
      </c>
      <c r="M201">
        <f>SQRT((Table389101112[[#This Row],[Annual Income (k$)]]-$B$5)^2+(Table389101112[[#This Row],[Spending Score (1-100)]]-$C$5)^2)</f>
        <v>3.3511501603976033</v>
      </c>
      <c r="N201">
        <f>SQRT((Table389101112[[#This Row],[Annual Income (k$)]]-$B$6)^2+(Table389101112[[#This Row],[Spending Score (1-100)]]-$C$6)^2)</f>
        <v>4.5051040827847286</v>
      </c>
      <c r="O201">
        <f>SQRT((Table389101112[[#This Row],[Annual Income (k$)]]-$B$7)^2+(Table389101112[[#This Row],[Spending Score (1-100)]]-$C$7)^2)</f>
        <v>3.2613210306673959</v>
      </c>
      <c r="P201">
        <f>SQRT((Table389101112[[#This Row],[Annual Income (k$)]]-$B$8)^2+(Table389101112[[#This Row],[Spending Score (1-100)]]-$C$8)^2)</f>
        <v>2.0982435184568802</v>
      </c>
      <c r="Q201">
        <f>MIN(Table389101112[[#This Row],[DIst1]:[DIst6]])</f>
        <v>2.0982435184568802</v>
      </c>
      <c r="R201" t="str">
        <f>IF(MIN(Table389101112[[#This Row],[DIst1]:[DIst6]])=Table389101112[[#This Row],[DIst1]],"Cluster1",IF(MIN(Table389101112[[#This Row],[DIst1]:[DIst6]])=Table389101112[[#This Row],[DIst2]],"Cluster2",IF(MIN(Table389101112[[#This Row],[DIst1]:[DIst6]])=Table389101112[[#This Row],[DIst3]],"Cluster3",IF(MIN(Table389101112[[#This Row],[DIst1]:[DIst6]])=Table389101112[[#This Row],[DIst4]],"Cluster4",IF(MIN(Table389101112[[#This Row],[DIst1]:[DIst6]])=Table389101112[[#This Row],[DIst5]],"Cluster5","Cluster6")))))</f>
        <v>Cluster6</v>
      </c>
    </row>
    <row r="202" spans="7:18" x14ac:dyDescent="0.3">
      <c r="K202" s="1" t="s">
        <v>43</v>
      </c>
      <c r="L202" s="1"/>
      <c r="M202" s="1"/>
      <c r="N202" s="1"/>
      <c r="O202" s="1"/>
      <c r="P202" s="1"/>
      <c r="Q202" s="1">
        <f>SUM(Q2:Q201)</f>
        <v>93.441386860669795</v>
      </c>
    </row>
  </sheetData>
  <phoneticPr fontId="2" type="noConversion"/>
  <conditionalFormatting sqref="G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I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538DD-7C41-479B-8DE8-81BA480D9014}">
  <dimension ref="A1:G36"/>
  <sheetViews>
    <sheetView showGridLines="0" workbookViewId="0"/>
  </sheetViews>
  <sheetFormatPr defaultRowHeight="14.4" x14ac:dyDescent="0.3"/>
  <cols>
    <col min="1" max="1" width="2.33203125" customWidth="1"/>
    <col min="2" max="2" width="4" bestFit="1" customWidth="1"/>
    <col min="3" max="3" width="34.5546875" bestFit="1" customWidth="1"/>
    <col min="4" max="5" width="12.6640625" bestFit="1" customWidth="1"/>
    <col min="6" max="6" width="7" bestFit="1" customWidth="1"/>
  </cols>
  <sheetData>
    <row r="1" spans="1:5" x14ac:dyDescent="0.3">
      <c r="A1" s="2" t="s">
        <v>19</v>
      </c>
    </row>
    <row r="2" spans="1:5" x14ac:dyDescent="0.3">
      <c r="A2" s="2" t="s">
        <v>66</v>
      </c>
    </row>
    <row r="3" spans="1:5" x14ac:dyDescent="0.3">
      <c r="A3" s="2" t="s">
        <v>98</v>
      </c>
    </row>
    <row r="4" spans="1:5" x14ac:dyDescent="0.3">
      <c r="A4" s="2" t="s">
        <v>20</v>
      </c>
    </row>
    <row r="5" spans="1:5" x14ac:dyDescent="0.3">
      <c r="A5" s="2" t="s">
        <v>21</v>
      </c>
    </row>
    <row r="6" spans="1:5" x14ac:dyDescent="0.3">
      <c r="A6" s="2"/>
      <c r="B6" t="s">
        <v>22</v>
      </c>
    </row>
    <row r="7" spans="1:5" x14ac:dyDescent="0.3">
      <c r="A7" s="2"/>
      <c r="B7" t="s">
        <v>99</v>
      </c>
    </row>
    <row r="8" spans="1:5" x14ac:dyDescent="0.3">
      <c r="A8" s="2"/>
      <c r="B8" t="s">
        <v>76</v>
      </c>
    </row>
    <row r="9" spans="1:5" x14ac:dyDescent="0.3">
      <c r="A9" s="2" t="s">
        <v>24</v>
      </c>
    </row>
    <row r="10" spans="1:5" x14ac:dyDescent="0.3">
      <c r="B10" t="s">
        <v>44</v>
      </c>
    </row>
    <row r="11" spans="1:5" x14ac:dyDescent="0.3">
      <c r="B11" t="s">
        <v>45</v>
      </c>
    </row>
    <row r="12" spans="1:5" x14ac:dyDescent="0.3">
      <c r="B12" t="s">
        <v>85</v>
      </c>
    </row>
    <row r="14" spans="1:5" ht="15" thickBot="1" x14ac:dyDescent="0.35">
      <c r="A14" t="s">
        <v>27</v>
      </c>
    </row>
    <row r="15" spans="1:5" ht="15" thickBot="1" x14ac:dyDescent="0.35">
      <c r="B15" s="4" t="s">
        <v>28</v>
      </c>
      <c r="C15" s="4" t="s">
        <v>29</v>
      </c>
      <c r="D15" s="4" t="s">
        <v>30</v>
      </c>
      <c r="E15" s="4" t="s">
        <v>31</v>
      </c>
    </row>
    <row r="16" spans="1:5" ht="15" thickBot="1" x14ac:dyDescent="0.35">
      <c r="B16" s="3" t="s">
        <v>67</v>
      </c>
      <c r="C16" s="3" t="s">
        <v>46</v>
      </c>
      <c r="D16" s="6">
        <v>193.53105920732114</v>
      </c>
      <c r="E16" s="6">
        <v>93.441386860669795</v>
      </c>
    </row>
    <row r="19" spans="1:6" ht="15" thickBot="1" x14ac:dyDescent="0.35">
      <c r="A19" t="s">
        <v>32</v>
      </c>
    </row>
    <row r="20" spans="1:6" ht="15" thickBot="1" x14ac:dyDescent="0.35">
      <c r="B20" s="4" t="s">
        <v>28</v>
      </c>
      <c r="C20" s="4" t="s">
        <v>29</v>
      </c>
      <c r="D20" s="4" t="s">
        <v>30</v>
      </c>
      <c r="E20" s="4" t="s">
        <v>31</v>
      </c>
      <c r="F20" s="4" t="s">
        <v>33</v>
      </c>
    </row>
    <row r="21" spans="1:6" x14ac:dyDescent="0.3">
      <c r="B21" s="5" t="s">
        <v>37</v>
      </c>
      <c r="C21" s="5" t="s">
        <v>14</v>
      </c>
      <c r="D21" s="7">
        <v>-1.7008297640000001</v>
      </c>
      <c r="E21" s="7">
        <v>-1.4101305961793087</v>
      </c>
      <c r="F21" s="5" t="s">
        <v>38</v>
      </c>
    </row>
    <row r="22" spans="1:6" x14ac:dyDescent="0.3">
      <c r="B22" s="5" t="s">
        <v>39</v>
      </c>
      <c r="C22" s="5" t="s">
        <v>14</v>
      </c>
      <c r="D22" s="7">
        <v>-1.7159129829999999</v>
      </c>
      <c r="E22" s="7">
        <v>-1.5758245473905739</v>
      </c>
      <c r="F22" s="5" t="s">
        <v>38</v>
      </c>
    </row>
    <row r="23" spans="1:6" x14ac:dyDescent="0.3">
      <c r="B23" s="5" t="s">
        <v>40</v>
      </c>
      <c r="C23" s="5" t="s">
        <v>17</v>
      </c>
      <c r="D23" s="7">
        <v>-1.5481520470000001</v>
      </c>
      <c r="E23" s="7">
        <v>-1.3687385880355962</v>
      </c>
      <c r="F23" s="5" t="s">
        <v>38</v>
      </c>
    </row>
    <row r="24" spans="1:6" x14ac:dyDescent="0.3">
      <c r="B24" s="5" t="s">
        <v>41</v>
      </c>
      <c r="C24" s="5" t="s">
        <v>17</v>
      </c>
      <c r="D24" s="7">
        <v>1.040417827</v>
      </c>
      <c r="E24" s="7">
        <v>1.0698672421403481</v>
      </c>
      <c r="F24" s="5" t="s">
        <v>38</v>
      </c>
    </row>
    <row r="25" spans="1:6" x14ac:dyDescent="0.3">
      <c r="B25" s="5" t="s">
        <v>54</v>
      </c>
      <c r="C25" s="5" t="s">
        <v>47</v>
      </c>
      <c r="D25" s="7">
        <v>-1.395474331</v>
      </c>
      <c r="E25" s="7">
        <v>-0.17980239656142116</v>
      </c>
      <c r="F25" s="5" t="s">
        <v>38</v>
      </c>
    </row>
    <row r="26" spans="1:6" x14ac:dyDescent="0.3">
      <c r="B26" s="5" t="s">
        <v>55</v>
      </c>
      <c r="C26" s="5" t="s">
        <v>47</v>
      </c>
      <c r="D26" s="7">
        <v>-0.59008772300000001</v>
      </c>
      <c r="E26" s="7">
        <v>-5.6621626663215536E-3</v>
      </c>
      <c r="F26" s="5" t="s">
        <v>38</v>
      </c>
    </row>
    <row r="27" spans="1:6" x14ac:dyDescent="0.3">
      <c r="B27" s="5" t="s">
        <v>56</v>
      </c>
      <c r="C27" s="5" t="s">
        <v>51</v>
      </c>
      <c r="D27" s="7">
        <v>-1.1664577549999999</v>
      </c>
      <c r="E27" s="7">
        <v>-1.1599430168028739</v>
      </c>
      <c r="F27" s="5" t="s">
        <v>38</v>
      </c>
    </row>
    <row r="28" spans="1:6" x14ac:dyDescent="0.3">
      <c r="B28" s="5" t="s">
        <v>57</v>
      </c>
      <c r="C28" s="5" t="s">
        <v>51</v>
      </c>
      <c r="D28" s="7">
        <v>-1.793556105</v>
      </c>
      <c r="E28" s="7">
        <v>-0.64212282258112696</v>
      </c>
      <c r="F28" s="5" t="s">
        <v>38</v>
      </c>
    </row>
    <row r="29" spans="1:6" x14ac:dyDescent="0.3">
      <c r="B29" s="5" t="s">
        <v>62</v>
      </c>
      <c r="C29" s="5" t="s">
        <v>58</v>
      </c>
      <c r="D29" s="7">
        <v>-0.51757746000000004</v>
      </c>
      <c r="E29" s="7">
        <v>0.93590528542365425</v>
      </c>
      <c r="F29" s="5" t="s">
        <v>38</v>
      </c>
    </row>
    <row r="30" spans="1:6" x14ac:dyDescent="0.3">
      <c r="B30" s="5" t="s">
        <v>63</v>
      </c>
      <c r="C30" s="5" t="s">
        <v>58</v>
      </c>
      <c r="D30" s="7">
        <v>6.9878809E-2</v>
      </c>
      <c r="E30" s="7">
        <v>-1.3167915812778306</v>
      </c>
      <c r="F30" s="5" t="s">
        <v>38</v>
      </c>
    </row>
    <row r="31" spans="1:6" x14ac:dyDescent="0.3">
      <c r="B31" s="5" t="s">
        <v>68</v>
      </c>
      <c r="C31" s="5" t="s">
        <v>65</v>
      </c>
      <c r="D31" s="7">
        <v>-0.47940802999999999</v>
      </c>
      <c r="E31" s="7">
        <v>0.81949188212856128</v>
      </c>
      <c r="F31" s="5" t="s">
        <v>38</v>
      </c>
    </row>
    <row r="32" spans="1:6" ht="15" thickBot="1" x14ac:dyDescent="0.35">
      <c r="B32" s="3" t="s">
        <v>69</v>
      </c>
      <c r="C32" s="3" t="s">
        <v>65</v>
      </c>
      <c r="D32" s="6">
        <v>0.34162973400000002</v>
      </c>
      <c r="E32" s="6">
        <v>1.2569290461886391</v>
      </c>
      <c r="F32" s="3" t="s">
        <v>38</v>
      </c>
    </row>
    <row r="35" spans="1:7" ht="15" thickBot="1" x14ac:dyDescent="0.35">
      <c r="A35" t="s">
        <v>34</v>
      </c>
    </row>
    <row r="36" spans="1:7" ht="15" thickBot="1" x14ac:dyDescent="0.35">
      <c r="B36" s="8" t="s">
        <v>35</v>
      </c>
      <c r="C36" s="8"/>
      <c r="D36" s="8"/>
      <c r="E36" s="8"/>
      <c r="F36" s="8"/>
      <c r="G36" s="8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31E7C-74BF-4C3C-B59D-339E3CB7461B}">
  <dimension ref="A1:S202"/>
  <sheetViews>
    <sheetView topLeftCell="C177" workbookViewId="0">
      <selection activeCell="R202" sqref="R202"/>
    </sheetView>
  </sheetViews>
  <sheetFormatPr defaultRowHeight="14.4" x14ac:dyDescent="0.3"/>
  <cols>
    <col min="1" max="1" width="15.77734375" customWidth="1"/>
    <col min="2" max="2" width="18.44140625" customWidth="1"/>
    <col min="3" max="3" width="21.33203125" customWidth="1"/>
    <col min="4" max="4" width="15.44140625" customWidth="1"/>
    <col min="7" max="7" width="12.5546875" customWidth="1"/>
    <col min="8" max="8" width="18.44140625" customWidth="1"/>
    <col min="9" max="9" width="21.33203125" customWidth="1"/>
    <col min="10" max="10" width="14.33203125" customWidth="1"/>
  </cols>
  <sheetData>
    <row r="1" spans="1:19" x14ac:dyDescent="0.3">
      <c r="G1" t="s">
        <v>0</v>
      </c>
      <c r="H1" t="s">
        <v>4</v>
      </c>
      <c r="I1" t="s">
        <v>5</v>
      </c>
      <c r="J1" t="s">
        <v>12</v>
      </c>
      <c r="K1" t="s">
        <v>13</v>
      </c>
      <c r="L1" t="s">
        <v>18</v>
      </c>
      <c r="M1" t="s">
        <v>48</v>
      </c>
      <c r="N1" t="s">
        <v>50</v>
      </c>
      <c r="O1" t="s">
        <v>59</v>
      </c>
      <c r="P1" t="s">
        <v>64</v>
      </c>
      <c r="Q1" t="s">
        <v>71</v>
      </c>
      <c r="R1" t="s">
        <v>15</v>
      </c>
      <c r="S1" t="s">
        <v>6</v>
      </c>
    </row>
    <row r="2" spans="1:19" x14ac:dyDescent="0.3">
      <c r="G2">
        <v>1</v>
      </c>
      <c r="H2">
        <v>-1.7389991929999999</v>
      </c>
      <c r="I2">
        <v>-0.43480148000000002</v>
      </c>
      <c r="K2">
        <f>SQRT((Table38910111213[[#This Row],[Annual Income (k$)]]-$B$3)^2+(Table38910111213[[#This Row],[Spending Score (1-100)]]-$C$3)^2)</f>
        <v>1.1875082137275472</v>
      </c>
      <c r="L2">
        <f>SQRT((Table38910111213[[#This Row],[Annual Income (k$)]]-$B$4)^2+(Table38910111213[[#This Row],[Spending Score (1-100)]]-$C$4)^2)</f>
        <v>1.5616358809974979</v>
      </c>
      <c r="M2">
        <f>SQRT((Table38910111213[[#This Row],[Annual Income (k$)]]-$B$5)^2+(Table38910111213[[#This Row],[Spending Score (1-100)]]-$C$5)^2)</f>
        <v>1.3219225855850412</v>
      </c>
      <c r="N2">
        <f>SQRT((Table38910111213[[#This Row],[Annual Income (k$)]]-$B$6)^2+(Table38910111213[[#This Row],[Spending Score (1-100)]]-$C$6)^2)</f>
        <v>0.5656263339265355</v>
      </c>
      <c r="O2">
        <f>SQRT((Table38910111213[[#This Row],[Annual Income (k$)]]-$B$7)^2+(Table38910111213[[#This Row],[Spending Score (1-100)]]-$C$7)^2)</f>
        <v>2.8921770619568798</v>
      </c>
      <c r="P2">
        <f>SQRT((Table38910111213[[#This Row],[Annual Income (k$)]]-$B$8)^2+(Table38910111213[[#This Row],[Spending Score (1-100)]]-$C$8)^2)</f>
        <v>1.8326164880130575</v>
      </c>
      <c r="Q2">
        <f>SQRT((Table38910111213[[#This Row],[Annual Income (k$)]]-$B$9)^2+(Table38910111213[[#This Row],[Spending Score (1-100)]]-$C$9)^2)</f>
        <v>3.0669731142663381</v>
      </c>
      <c r="R2">
        <f>MIN(Table38910111213[[#This Row],[DIst1]:[DIst7]])</f>
        <v>0.5656263339265355</v>
      </c>
      <c r="S2" t="str">
        <f>IF(MIN(Table38910111213[[#This Row],[DIst1]:[DIst7]])=Table38910111213[[#This Row],[DIst1]],"Cluster1",IF(MIN(Table38910111213[[#This Row],[DIst1]:[DIst7]])=Table38910111213[[#This Row],[DIst2]],"Cluster2",IF(MIN(Table38910111213[[#This Row],[DIst1]:[DIst7]])=Table38910111213[[#This Row],[DIst3]],"Cluster3",IF(MIN(Table38910111213[[#This Row],[DIst1]:[DIst7]])=Table38910111213[[#This Row],[DIst4]],"Cluster4",IF(MIN(Table38910111213[[#This Row],[DIst1]:[DIst7]])=Table38910111213[[#This Row],[DIst5]],"Cluster5",IF(MIN(Table38910111213[[#This Row],[DIst1]:[DIst7]])=Table38910111213[[#This Row],[DIst6]],"Cluster6","Cluster7"))))))</f>
        <v>Cluster4</v>
      </c>
    </row>
    <row r="3" spans="1:19" x14ac:dyDescent="0.3">
      <c r="A3" t="s">
        <v>14</v>
      </c>
      <c r="B3">
        <v>-1.4106366828622632</v>
      </c>
      <c r="C3">
        <v>-1.576008656461152</v>
      </c>
      <c r="G3">
        <v>2</v>
      </c>
      <c r="H3">
        <v>-1.7389991929999999</v>
      </c>
      <c r="I3">
        <v>1.1957040699999999</v>
      </c>
      <c r="K3">
        <f>SQRT((Table38910111213[[#This Row],[Annual Income (k$)]]-$B$3)^2+(Table38910111213[[#This Row],[Spending Score (1-100)]]-$C$3)^2)</f>
        <v>2.791095372087931</v>
      </c>
      <c r="L3">
        <f>SQRT((Table38910111213[[#This Row],[Annual Income (k$)]]-$B$4)^2+(Table38910111213[[#This Row],[Spending Score (1-100)]]-$C$4)^2)</f>
        <v>0.36418015350131544</v>
      </c>
      <c r="M3">
        <f>SQRT((Table38910111213[[#This Row],[Annual Income (k$)]]-$B$5)^2+(Table38910111213[[#This Row],[Spending Score (1-100)]]-$C$5)^2)</f>
        <v>1.6619739793929134</v>
      </c>
      <c r="N3">
        <f>SQRT((Table38910111213[[#This Row],[Annual Income (k$)]]-$B$6)^2+(Table38910111213[[#This Row],[Spending Score (1-100)]]-$C$6)^2)</f>
        <v>1.9656685628012818</v>
      </c>
      <c r="O3">
        <f>SQRT((Table38910111213[[#This Row],[Annual Income (k$)]]-$B$7)^2+(Table38910111213[[#This Row],[Spending Score (1-100)]]-$C$7)^2)</f>
        <v>3.758537222736237</v>
      </c>
      <c r="P3">
        <f>SQRT((Table38910111213[[#This Row],[Annual Income (k$)]]-$B$8)^2+(Table38910111213[[#This Row],[Spending Score (1-100)]]-$C$8)^2)</f>
        <v>2.228262113907411</v>
      </c>
      <c r="Q3">
        <f>SQRT((Table38910111213[[#This Row],[Annual Income (k$)]]-$B$9)^2+(Table38910111213[[#This Row],[Spending Score (1-100)]]-$C$9)^2)</f>
        <v>2.55915363059894</v>
      </c>
      <c r="R3">
        <f>MIN(Table38910111213[[#This Row],[DIst1]:[DIst7]])</f>
        <v>0.36418015350131544</v>
      </c>
      <c r="S3" t="str">
        <f>IF(MIN(Table38910111213[[#This Row],[DIst1]:[DIst7]])=Table38910111213[[#This Row],[DIst1]],"Cluster1",IF(MIN(Table38910111213[[#This Row],[DIst1]:[DIst7]])=Table38910111213[[#This Row],[DIst2]],"Cluster2",IF(MIN(Table38910111213[[#This Row],[DIst1]:[DIst7]])=Table38910111213[[#This Row],[DIst3]],"Cluster3",IF(MIN(Table38910111213[[#This Row],[DIst1]:[DIst7]])=Table38910111213[[#This Row],[DIst4]],"Cluster4",IF(MIN(Table38910111213[[#This Row],[DIst1]:[DIst7]])=Table38910111213[[#This Row],[DIst5]],"Cluster5",IF(MIN(Table38910111213[[#This Row],[DIst1]:[DIst7]])=Table38910111213[[#This Row],[DIst6]],"Cluster6","Cluster7"))))))</f>
        <v>Cluster2</v>
      </c>
    </row>
    <row r="4" spans="1:19" x14ac:dyDescent="0.3">
      <c r="A4" t="s">
        <v>17</v>
      </c>
      <c r="B4">
        <v>-1.3912282199213279</v>
      </c>
      <c r="C4">
        <v>1.0876182962452856</v>
      </c>
      <c r="G4">
        <v>3</v>
      </c>
      <c r="H4">
        <v>-1.7008297640000001</v>
      </c>
      <c r="I4">
        <v>-1.7159129829999999</v>
      </c>
      <c r="J4">
        <v>1</v>
      </c>
      <c r="K4">
        <f>SQRT((Table38910111213[[#This Row],[Annual Income (k$)]]-$B$3)^2+(Table38910111213[[#This Row],[Spending Score (1-100)]]-$C$3)^2)</f>
        <v>0.32215717425583085</v>
      </c>
      <c r="L4">
        <f>SQRT((Table38910111213[[#This Row],[Annual Income (k$)]]-$B$4)^2+(Table38910111213[[#This Row],[Spending Score (1-100)]]-$C$4)^2)</f>
        <v>2.8205745425006241</v>
      </c>
      <c r="M4">
        <f>SQRT((Table38910111213[[#This Row],[Annual Income (k$)]]-$B$5)^2+(Table38910111213[[#This Row],[Spending Score (1-100)]]-$C$5)^2)</f>
        <v>2.1420799682997611</v>
      </c>
      <c r="N4">
        <f>SQRT((Table38910111213[[#This Row],[Annual Income (k$)]]-$B$6)^2+(Table38910111213[[#This Row],[Spending Score (1-100)]]-$C$6)^2)</f>
        <v>1.1086514469190731</v>
      </c>
      <c r="O4">
        <f>SQRT((Table38910111213[[#This Row],[Annual Income (k$)]]-$B$7)^2+(Table38910111213[[#This Row],[Spending Score (1-100)]]-$C$7)^2)</f>
        <v>2.7130319282651421</v>
      </c>
      <c r="P4">
        <f>SQRT((Table38910111213[[#This Row],[Annual Income (k$)]]-$B$8)^2+(Table38910111213[[#This Row],[Spending Score (1-100)]]-$C$8)^2)</f>
        <v>2.3853611437995466</v>
      </c>
      <c r="Q4">
        <f>SQRT((Table38910111213[[#This Row],[Annual Income (k$)]]-$B$9)^2+(Table38910111213[[#This Row],[Spending Score (1-100)]]-$C$9)^2)</f>
        <v>3.8971027472993138</v>
      </c>
      <c r="R4">
        <f>MIN(Table38910111213[[#This Row],[DIst1]:[DIst7]])</f>
        <v>0.32215717425583085</v>
      </c>
      <c r="S4" t="str">
        <f>IF(MIN(Table38910111213[[#This Row],[DIst1]:[DIst7]])=Table38910111213[[#This Row],[DIst1]],"Cluster1",IF(MIN(Table38910111213[[#This Row],[DIst1]:[DIst7]])=Table38910111213[[#This Row],[DIst2]],"Cluster2",IF(MIN(Table38910111213[[#This Row],[DIst1]:[DIst7]])=Table38910111213[[#This Row],[DIst3]],"Cluster3",IF(MIN(Table38910111213[[#This Row],[DIst1]:[DIst7]])=Table38910111213[[#This Row],[DIst4]],"Cluster4",IF(MIN(Table38910111213[[#This Row],[DIst1]:[DIst7]])=Table38910111213[[#This Row],[DIst5]],"Cluster5",IF(MIN(Table38910111213[[#This Row],[DIst1]:[DIst7]])=Table38910111213[[#This Row],[DIst6]],"Cluster6","Cluster7"))))))</f>
        <v>Cluster1</v>
      </c>
    </row>
    <row r="5" spans="1:19" x14ac:dyDescent="0.3">
      <c r="A5" t="s">
        <v>47</v>
      </c>
      <c r="B5">
        <v>-0.51696636903412929</v>
      </c>
      <c r="C5">
        <v>6.9296823339576652E-2</v>
      </c>
      <c r="G5">
        <v>4</v>
      </c>
      <c r="H5">
        <v>-1.7008297640000001</v>
      </c>
      <c r="I5">
        <v>1.040417827</v>
      </c>
      <c r="K5">
        <f>SQRT((Table38910111213[[#This Row],[Annual Income (k$)]]-$B$3)^2+(Table38910111213[[#This Row],[Spending Score (1-100)]]-$C$3)^2)</f>
        <v>2.6324702406099676</v>
      </c>
      <c r="L5">
        <f>SQRT((Table38910111213[[#This Row],[Annual Income (k$)]]-$B$4)^2+(Table38910111213[[#This Row],[Spending Score (1-100)]]-$C$4)^2)</f>
        <v>0.31317886326007555</v>
      </c>
      <c r="M5">
        <f>SQRT((Table38910111213[[#This Row],[Annual Income (k$)]]-$B$5)^2+(Table38910111213[[#This Row],[Spending Score (1-100)]]-$C$5)^2)</f>
        <v>1.5312114621078778</v>
      </c>
      <c r="N5">
        <f>SQRT((Table38910111213[[#This Row],[Annual Income (k$)]]-$B$6)^2+(Table38910111213[[#This Row],[Spending Score (1-100)]]-$C$6)^2)</f>
        <v>1.8057775675293524</v>
      </c>
      <c r="O5">
        <f>SQRT((Table38910111213[[#This Row],[Annual Income (k$)]]-$B$7)^2+(Table38910111213[[#This Row],[Spending Score (1-100)]]-$C$7)^2)</f>
        <v>3.6251528427051731</v>
      </c>
      <c r="P5">
        <f>SQRT((Table38910111213[[#This Row],[Annual Income (k$)]]-$B$8)^2+(Table38910111213[[#This Row],[Spending Score (1-100)]]-$C$8)^2)</f>
        <v>2.1087427226219582</v>
      </c>
      <c r="Q5">
        <f>SQRT((Table38910111213[[#This Row],[Annual Income (k$)]]-$B$9)^2+(Table38910111213[[#This Row],[Spending Score (1-100)]]-$C$9)^2)</f>
        <v>2.5295129970888146</v>
      </c>
      <c r="R5">
        <f>MIN(Table38910111213[[#This Row],[DIst1]:[DIst7]])</f>
        <v>0.31317886326007555</v>
      </c>
      <c r="S5" t="str">
        <f>IF(MIN(Table38910111213[[#This Row],[DIst1]:[DIst7]])=Table38910111213[[#This Row],[DIst1]],"Cluster1",IF(MIN(Table38910111213[[#This Row],[DIst1]:[DIst7]])=Table38910111213[[#This Row],[DIst2]],"Cluster2",IF(MIN(Table38910111213[[#This Row],[DIst1]:[DIst7]])=Table38910111213[[#This Row],[DIst3]],"Cluster3",IF(MIN(Table38910111213[[#This Row],[DIst1]:[DIst7]])=Table38910111213[[#This Row],[DIst4]],"Cluster4",IF(MIN(Table38910111213[[#This Row],[DIst1]:[DIst7]])=Table38910111213[[#This Row],[DIst5]],"Cluster5",IF(MIN(Table38910111213[[#This Row],[DIst1]:[DIst7]])=Table38910111213[[#This Row],[DIst6]],"Cluster6","Cluster7"))))))</f>
        <v>Cluster2</v>
      </c>
    </row>
    <row r="6" spans="1:19" x14ac:dyDescent="0.3">
      <c r="A6" t="s">
        <v>51</v>
      </c>
      <c r="B6">
        <v>-1.2427938394758549</v>
      </c>
      <c r="C6">
        <v>-0.7063035918981414</v>
      </c>
      <c r="G6">
        <v>5</v>
      </c>
      <c r="H6">
        <v>-1.662660335</v>
      </c>
      <c r="I6">
        <v>-0.39597991900000001</v>
      </c>
      <c r="K6">
        <f>SQRT((Table38910111213[[#This Row],[Annual Income (k$)]]-$B$3)^2+(Table38910111213[[#This Row],[Spending Score (1-100)]]-$C$3)^2)</f>
        <v>1.206641513653083</v>
      </c>
      <c r="L6">
        <f>SQRT((Table38910111213[[#This Row],[Annual Income (k$)]]-$B$4)^2+(Table38910111213[[#This Row],[Spending Score (1-100)]]-$C$4)^2)</f>
        <v>1.5082238087814017</v>
      </c>
      <c r="M6">
        <f>SQRT((Table38910111213[[#This Row],[Annual Income (k$)]]-$B$5)^2+(Table38910111213[[#This Row],[Spending Score (1-100)]]-$C$5)^2)</f>
        <v>1.2365666624216969</v>
      </c>
      <c r="N6">
        <f>SQRT((Table38910111213[[#This Row],[Annual Income (k$)]]-$B$6)^2+(Table38910111213[[#This Row],[Spending Score (1-100)]]-$C$6)^2)</f>
        <v>0.52210023561067231</v>
      </c>
      <c r="O6">
        <f>SQRT((Table38910111213[[#This Row],[Annual Income (k$)]]-$B$7)^2+(Table38910111213[[#This Row],[Spending Score (1-100)]]-$C$7)^2)</f>
        <v>2.8335368062679076</v>
      </c>
      <c r="P6">
        <f>SQRT((Table38910111213[[#This Row],[Annual Income (k$)]]-$B$8)^2+(Table38910111213[[#This Row],[Spending Score (1-100)]]-$C$8)^2)</f>
        <v>1.7508117263570204</v>
      </c>
      <c r="Q6">
        <f>SQRT((Table38910111213[[#This Row],[Annual Income (k$)]]-$B$9)^2+(Table38910111213[[#This Row],[Spending Score (1-100)]]-$C$9)^2)</f>
        <v>2.9818986746793872</v>
      </c>
      <c r="R6">
        <f>MIN(Table38910111213[[#This Row],[DIst1]:[DIst7]])</f>
        <v>0.52210023561067231</v>
      </c>
      <c r="S6" t="str">
        <f>IF(MIN(Table38910111213[[#This Row],[DIst1]:[DIst7]])=Table38910111213[[#This Row],[DIst1]],"Cluster1",IF(MIN(Table38910111213[[#This Row],[DIst1]:[DIst7]])=Table38910111213[[#This Row],[DIst2]],"Cluster2",IF(MIN(Table38910111213[[#This Row],[DIst1]:[DIst7]])=Table38910111213[[#This Row],[DIst3]],"Cluster3",IF(MIN(Table38910111213[[#This Row],[DIst1]:[DIst7]])=Table38910111213[[#This Row],[DIst4]],"Cluster4",IF(MIN(Table38910111213[[#This Row],[DIst1]:[DIst7]])=Table38910111213[[#This Row],[DIst5]],"Cluster5",IF(MIN(Table38910111213[[#This Row],[DIst1]:[DIst7]])=Table38910111213[[#This Row],[DIst6]],"Cluster6","Cluster7"))))))</f>
        <v>Cluster4</v>
      </c>
    </row>
    <row r="7" spans="1:19" x14ac:dyDescent="0.3">
      <c r="A7" t="s">
        <v>58</v>
      </c>
      <c r="B7">
        <v>0.99212442776459531</v>
      </c>
      <c r="C7">
        <v>-1.3864589424365719</v>
      </c>
      <c r="G7">
        <v>6</v>
      </c>
      <c r="H7">
        <v>-1.662660335</v>
      </c>
      <c r="I7">
        <v>1.001596266</v>
      </c>
      <c r="K7">
        <f>SQRT((Table38910111213[[#This Row],[Annual Income (k$)]]-$B$3)^2+(Table38910111213[[#This Row],[Spending Score (1-100)]]-$C$3)^2)</f>
        <v>2.5898963410786933</v>
      </c>
      <c r="L7">
        <f>SQRT((Table38910111213[[#This Row],[Annual Income (k$)]]-$B$4)^2+(Table38910111213[[#This Row],[Spending Score (1-100)]]-$C$4)^2)</f>
        <v>0.28473704146739021</v>
      </c>
      <c r="M7">
        <f>SQRT((Table38910111213[[#This Row],[Annual Income (k$)]]-$B$5)^2+(Table38910111213[[#This Row],[Spending Score (1-100)]]-$C$5)^2)</f>
        <v>1.4770906926913938</v>
      </c>
      <c r="N7">
        <f>SQRT((Table38910111213[[#This Row],[Annual Income (k$)]]-$B$6)^2+(Table38910111213[[#This Row],[Spending Score (1-100)]]-$C$6)^2)</f>
        <v>1.7587523414830804</v>
      </c>
      <c r="O7">
        <f>SQRT((Table38910111213[[#This Row],[Annual Income (k$)]]-$B$7)^2+(Table38910111213[[#This Row],[Spending Score (1-100)]]-$C$7)^2)</f>
        <v>3.5708108064063135</v>
      </c>
      <c r="P7">
        <f>SQRT((Table38910111213[[#This Row],[Annual Income (k$)]]-$B$8)^2+(Table38910111213[[#This Row],[Spending Score (1-100)]]-$C$8)^2)</f>
        <v>2.0555928777856023</v>
      </c>
      <c r="Q7">
        <f>SQRT((Table38910111213[[#This Row],[Annual Income (k$)]]-$B$9)^2+(Table38910111213[[#This Row],[Spending Score (1-100)]]-$C$9)^2)</f>
        <v>2.4951532101218796</v>
      </c>
      <c r="R7">
        <f>MIN(Table38910111213[[#This Row],[DIst1]:[DIst7]])</f>
        <v>0.28473704146739021</v>
      </c>
      <c r="S7" t="str">
        <f>IF(MIN(Table38910111213[[#This Row],[DIst1]:[DIst7]])=Table38910111213[[#This Row],[DIst1]],"Cluster1",IF(MIN(Table38910111213[[#This Row],[DIst1]:[DIst7]])=Table38910111213[[#This Row],[DIst2]],"Cluster2",IF(MIN(Table38910111213[[#This Row],[DIst1]:[DIst7]])=Table38910111213[[#This Row],[DIst3]],"Cluster3",IF(MIN(Table38910111213[[#This Row],[DIst1]:[DIst7]])=Table38910111213[[#This Row],[DIst4]],"Cluster4",IF(MIN(Table38910111213[[#This Row],[DIst1]:[DIst7]])=Table38910111213[[#This Row],[DIst5]],"Cluster5",IF(MIN(Table38910111213[[#This Row],[DIst1]:[DIst7]])=Table38910111213[[#This Row],[DIst6]],"Cluster6","Cluster7"))))))</f>
        <v>Cluster2</v>
      </c>
    </row>
    <row r="8" spans="1:19" x14ac:dyDescent="0.3">
      <c r="A8" t="s">
        <v>65</v>
      </c>
      <c r="B8">
        <v>6.5006545616707531E-2</v>
      </c>
      <c r="C8">
        <v>-0.11223910281490213</v>
      </c>
      <c r="G8">
        <v>7</v>
      </c>
      <c r="H8">
        <v>-1.6244909059999999</v>
      </c>
      <c r="I8">
        <v>-1.7159129829999999</v>
      </c>
      <c r="K8">
        <f>SQRT((Table38910111213[[#This Row],[Annual Income (k$)]]-$B$3)^2+(Table38910111213[[#This Row],[Spending Score (1-100)]]-$C$3)^2)</f>
        <v>0.25555204819788374</v>
      </c>
      <c r="L8">
        <f>SQRT((Table38910111213[[#This Row],[Annual Income (k$)]]-$B$4)^2+(Table38910111213[[#This Row],[Spending Score (1-100)]]-$C$4)^2)</f>
        <v>2.813218639640962</v>
      </c>
      <c r="M8">
        <f>SQRT((Table38910111213[[#This Row],[Annual Income (k$)]]-$B$5)^2+(Table38910111213[[#This Row],[Spending Score (1-100)]]-$C$5)^2)</f>
        <v>2.1008533153536573</v>
      </c>
      <c r="N8">
        <f>SQRT((Table38910111213[[#This Row],[Annual Income (k$)]]-$B$6)^2+(Table38910111213[[#This Row],[Spending Score (1-100)]]-$C$6)^2)</f>
        <v>1.0793534051431919</v>
      </c>
      <c r="O8">
        <f>SQRT((Table38910111213[[#This Row],[Annual Income (k$)]]-$B$7)^2+(Table38910111213[[#This Row],[Spending Score (1-100)]]-$C$7)^2)</f>
        <v>2.637274306881173</v>
      </c>
      <c r="P8">
        <f>SQRT((Table38910111213[[#This Row],[Annual Income (k$)]]-$B$8)^2+(Table38910111213[[#This Row],[Spending Score (1-100)]]-$C$8)^2)</f>
        <v>2.3294144227696529</v>
      </c>
      <c r="Q8">
        <f>SQRT((Table38910111213[[#This Row],[Annual Income (k$)]]-$B$9)^2+(Table38910111213[[#This Row],[Spending Score (1-100)]]-$C$9)^2)</f>
        <v>3.848174877216326</v>
      </c>
      <c r="R8">
        <f>MIN(Table38910111213[[#This Row],[DIst1]:[DIst7]])</f>
        <v>0.25555204819788374</v>
      </c>
      <c r="S8" t="str">
        <f>IF(MIN(Table38910111213[[#This Row],[DIst1]:[DIst7]])=Table38910111213[[#This Row],[DIst1]],"Cluster1",IF(MIN(Table38910111213[[#This Row],[DIst1]:[DIst7]])=Table38910111213[[#This Row],[DIst2]],"Cluster2",IF(MIN(Table38910111213[[#This Row],[DIst1]:[DIst7]])=Table38910111213[[#This Row],[DIst3]],"Cluster3",IF(MIN(Table38910111213[[#This Row],[DIst1]:[DIst7]])=Table38910111213[[#This Row],[DIst4]],"Cluster4",IF(MIN(Table38910111213[[#This Row],[DIst1]:[DIst7]])=Table38910111213[[#This Row],[DIst5]],"Cluster5",IF(MIN(Table38910111213[[#This Row],[DIst1]:[DIst7]])=Table38910111213[[#This Row],[DIst6]],"Cluster6","Cluster7"))))))</f>
        <v>Cluster1</v>
      </c>
    </row>
    <row r="9" spans="1:19" x14ac:dyDescent="0.3">
      <c r="A9" t="s">
        <v>70</v>
      </c>
      <c r="B9">
        <v>0.81943035444266532</v>
      </c>
      <c r="C9">
        <v>1.2565773464031451</v>
      </c>
      <c r="G9">
        <v>8</v>
      </c>
      <c r="H9">
        <v>-1.6244909059999999</v>
      </c>
      <c r="I9">
        <v>1.7003843590000001</v>
      </c>
      <c r="K9">
        <f>SQRT((Table38910111213[[#This Row],[Annual Income (k$)]]-$B$3)^2+(Table38910111213[[#This Row],[Spending Score (1-100)]]-$C$3)^2)</f>
        <v>3.2833648625330185</v>
      </c>
      <c r="L9">
        <f>SQRT((Table38910111213[[#This Row],[Annual Income (k$)]]-$B$4)^2+(Table38910111213[[#This Row],[Spending Score (1-100)]]-$C$4)^2)</f>
        <v>0.6556628160728285</v>
      </c>
      <c r="M9">
        <f>SQRT((Table38910111213[[#This Row],[Annual Income (k$)]]-$B$5)^2+(Table38910111213[[#This Row],[Spending Score (1-100)]]-$C$5)^2)</f>
        <v>1.9715621088284943</v>
      </c>
      <c r="N9">
        <f>SQRT((Table38910111213[[#This Row],[Annual Income (k$)]]-$B$6)^2+(Table38910111213[[#This Row],[Spending Score (1-100)]]-$C$6)^2)</f>
        <v>2.4367682580810661</v>
      </c>
      <c r="O9">
        <f>SQRT((Table38910111213[[#This Row],[Annual Income (k$)]]-$B$7)^2+(Table38910111213[[#This Row],[Spending Score (1-100)]]-$C$7)^2)</f>
        <v>4.0466377861770431</v>
      </c>
      <c r="P9">
        <f>SQRT((Table38910111213[[#This Row],[Annual Income (k$)]]-$B$8)^2+(Table38910111213[[#This Row],[Spending Score (1-100)]]-$C$8)^2)</f>
        <v>2.4779034390672265</v>
      </c>
      <c r="Q9">
        <f>SQRT((Table38910111213[[#This Row],[Annual Income (k$)]]-$B$9)^2+(Table38910111213[[#This Row],[Spending Score (1-100)]]-$C$9)^2)</f>
        <v>2.4838912600341043</v>
      </c>
      <c r="R9">
        <f>MIN(Table38910111213[[#This Row],[DIst1]:[DIst7]])</f>
        <v>0.6556628160728285</v>
      </c>
      <c r="S9" t="str">
        <f>IF(MIN(Table38910111213[[#This Row],[DIst1]:[DIst7]])=Table38910111213[[#This Row],[DIst1]],"Cluster1",IF(MIN(Table38910111213[[#This Row],[DIst1]:[DIst7]])=Table38910111213[[#This Row],[DIst2]],"Cluster2",IF(MIN(Table38910111213[[#This Row],[DIst1]:[DIst7]])=Table38910111213[[#This Row],[DIst3]],"Cluster3",IF(MIN(Table38910111213[[#This Row],[DIst1]:[DIst7]])=Table38910111213[[#This Row],[DIst4]],"Cluster4",IF(MIN(Table38910111213[[#This Row],[DIst1]:[DIst7]])=Table38910111213[[#This Row],[DIst5]],"Cluster5",IF(MIN(Table38910111213[[#This Row],[DIst1]:[DIst7]])=Table38910111213[[#This Row],[DIst6]],"Cluster6","Cluster7"))))))</f>
        <v>Cluster2</v>
      </c>
    </row>
    <row r="10" spans="1:19" x14ac:dyDescent="0.3">
      <c r="G10">
        <v>9</v>
      </c>
      <c r="H10">
        <v>-1.586321476</v>
      </c>
      <c r="I10">
        <v>-1.832377666</v>
      </c>
      <c r="K10">
        <f>SQRT((Table38910111213[[#This Row],[Annual Income (k$)]]-$B$3)^2+(Table38910111213[[#This Row],[Spending Score (1-100)]]-$C$3)^2)</f>
        <v>0.31078966455109042</v>
      </c>
      <c r="L10">
        <f>SQRT((Table38910111213[[#This Row],[Annual Income (k$)]]-$B$4)^2+(Table38910111213[[#This Row],[Spending Score (1-100)]]-$C$4)^2)</f>
        <v>2.9265060734767232</v>
      </c>
      <c r="M10">
        <f>SQRT((Table38910111213[[#This Row],[Annual Income (k$)]]-$B$5)^2+(Table38910111213[[#This Row],[Spending Score (1-100)]]-$C$5)^2)</f>
        <v>2.1817163445780317</v>
      </c>
      <c r="N10">
        <f>SQRT((Table38910111213[[#This Row],[Annual Income (k$)]]-$B$6)^2+(Table38910111213[[#This Row],[Spending Score (1-100)]]-$C$6)^2)</f>
        <v>1.1773079705073872</v>
      </c>
      <c r="O10">
        <f>SQRT((Table38910111213[[#This Row],[Annual Income (k$)]]-$B$7)^2+(Table38910111213[[#This Row],[Spending Score (1-100)]]-$C$7)^2)</f>
        <v>2.6167206168532506</v>
      </c>
      <c r="P10">
        <f>SQRT((Table38910111213[[#This Row],[Annual Income (k$)]]-$B$8)^2+(Table38910111213[[#This Row],[Spending Score (1-100)]]-$C$8)^2)</f>
        <v>2.384483363651976</v>
      </c>
      <c r="Q10">
        <f>SQRT((Table38910111213[[#This Row],[Annual Income (k$)]]-$B$9)^2+(Table38910111213[[#This Row],[Spending Score (1-100)]]-$C$9)^2)</f>
        <v>3.9152630739617931</v>
      </c>
      <c r="R10">
        <f>MIN(Table38910111213[[#This Row],[DIst1]:[DIst7]])</f>
        <v>0.31078966455109042</v>
      </c>
      <c r="S10" t="str">
        <f>IF(MIN(Table38910111213[[#This Row],[DIst1]:[DIst7]])=Table38910111213[[#This Row],[DIst1]],"Cluster1",IF(MIN(Table38910111213[[#This Row],[DIst1]:[DIst7]])=Table38910111213[[#This Row],[DIst2]],"Cluster2",IF(MIN(Table38910111213[[#This Row],[DIst1]:[DIst7]])=Table38910111213[[#This Row],[DIst3]],"Cluster3",IF(MIN(Table38910111213[[#This Row],[DIst1]:[DIst7]])=Table38910111213[[#This Row],[DIst4]],"Cluster4",IF(MIN(Table38910111213[[#This Row],[DIst1]:[DIst7]])=Table38910111213[[#This Row],[DIst5]],"Cluster5",IF(MIN(Table38910111213[[#This Row],[DIst1]:[DIst7]])=Table38910111213[[#This Row],[DIst6]],"Cluster6","Cluster7"))))))</f>
        <v>Cluster1</v>
      </c>
    </row>
    <row r="11" spans="1:19" x14ac:dyDescent="0.3">
      <c r="G11">
        <v>10</v>
      </c>
      <c r="H11">
        <v>-1.586321476</v>
      </c>
      <c r="I11">
        <v>0.84631002399999999</v>
      </c>
      <c r="K11">
        <f>SQRT((Table38910111213[[#This Row],[Annual Income (k$)]]-$B$3)^2+(Table38910111213[[#This Row],[Spending Score (1-100)]]-$C$3)^2)</f>
        <v>2.4286813163218648</v>
      </c>
      <c r="L11">
        <f>SQRT((Table38910111213[[#This Row],[Annual Income (k$)]]-$B$4)^2+(Table38910111213[[#This Row],[Spending Score (1-100)]]-$C$4)^2)</f>
        <v>0.31030800959914517</v>
      </c>
      <c r="M11">
        <f>SQRT((Table38910111213[[#This Row],[Annual Income (k$)]]-$B$5)^2+(Table38910111213[[#This Row],[Spending Score (1-100)]]-$C$5)^2)</f>
        <v>1.321843356375688</v>
      </c>
      <c r="N11">
        <f>SQRT((Table38910111213[[#This Row],[Annual Income (k$)]]-$B$6)^2+(Table38910111213[[#This Row],[Spending Score (1-100)]]-$C$6)^2)</f>
        <v>1.590163600805957</v>
      </c>
      <c r="O11">
        <f>SQRT((Table38910111213[[#This Row],[Annual Income (k$)]]-$B$7)^2+(Table38910111213[[#This Row],[Spending Score (1-100)]]-$C$7)^2)</f>
        <v>3.4108122985767855</v>
      </c>
      <c r="P11">
        <f>SQRT((Table38910111213[[#This Row],[Annual Income (k$)]]-$B$8)^2+(Table38910111213[[#This Row],[Spending Score (1-100)]]-$C$8)^2)</f>
        <v>1.9093717981299922</v>
      </c>
      <c r="Q11">
        <f>SQRT((Table38910111213[[#This Row],[Annual Income (k$)]]-$B$9)^2+(Table38910111213[[#This Row],[Spending Score (1-100)]]-$C$9)^2)</f>
        <v>2.440483793330757</v>
      </c>
      <c r="R11">
        <f>MIN(Table38910111213[[#This Row],[DIst1]:[DIst7]])</f>
        <v>0.31030800959914517</v>
      </c>
      <c r="S11" t="str">
        <f>IF(MIN(Table38910111213[[#This Row],[DIst1]:[DIst7]])=Table38910111213[[#This Row],[DIst1]],"Cluster1",IF(MIN(Table38910111213[[#This Row],[DIst1]:[DIst7]])=Table38910111213[[#This Row],[DIst2]],"Cluster2",IF(MIN(Table38910111213[[#This Row],[DIst1]:[DIst7]])=Table38910111213[[#This Row],[DIst3]],"Cluster3",IF(MIN(Table38910111213[[#This Row],[DIst1]:[DIst7]])=Table38910111213[[#This Row],[DIst4]],"Cluster4",IF(MIN(Table38910111213[[#This Row],[DIst1]:[DIst7]])=Table38910111213[[#This Row],[DIst5]],"Cluster5",IF(MIN(Table38910111213[[#This Row],[DIst1]:[DIst7]])=Table38910111213[[#This Row],[DIst6]],"Cluster6","Cluster7"))))))</f>
        <v>Cluster2</v>
      </c>
    </row>
    <row r="12" spans="1:19" x14ac:dyDescent="0.3">
      <c r="G12">
        <v>11</v>
      </c>
      <c r="H12">
        <v>-1.586321476</v>
      </c>
      <c r="I12">
        <v>-1.4053404979999999</v>
      </c>
      <c r="K12">
        <f>SQRT((Table38910111213[[#This Row],[Annual Income (k$)]]-$B$3)^2+(Table38910111213[[#This Row],[Spending Score (1-100)]]-$C$3)^2)</f>
        <v>0.24493420923254117</v>
      </c>
      <c r="L12">
        <f>SQRT((Table38910111213[[#This Row],[Annual Income (k$)]]-$B$4)^2+(Table38910111213[[#This Row],[Spending Score (1-100)]]-$C$4)^2)</f>
        <v>2.5005809181812704</v>
      </c>
      <c r="M12">
        <f>SQRT((Table38910111213[[#This Row],[Annual Income (k$)]]-$B$5)^2+(Table38910111213[[#This Row],[Spending Score (1-100)]]-$C$5)^2)</f>
        <v>1.8215585563691195</v>
      </c>
      <c r="N12">
        <f>SQRT((Table38910111213[[#This Row],[Annual Income (k$)]]-$B$6)^2+(Table38910111213[[#This Row],[Spending Score (1-100)]]-$C$6)^2)</f>
        <v>0.77888627741687921</v>
      </c>
      <c r="O12">
        <f>SQRT((Table38910111213[[#This Row],[Annual Income (k$)]]-$B$7)^2+(Table38910111213[[#This Row],[Spending Score (1-100)]]-$C$7)^2)</f>
        <v>2.5785150361750682</v>
      </c>
      <c r="P12">
        <f>SQRT((Table38910111213[[#This Row],[Annual Income (k$)]]-$B$8)^2+(Table38910111213[[#This Row],[Spending Score (1-100)]]-$C$8)^2)</f>
        <v>2.097378233225041</v>
      </c>
      <c r="Q12">
        <f>SQRT((Table38910111213[[#This Row],[Annual Income (k$)]]-$B$9)^2+(Table38910111213[[#This Row],[Spending Score (1-100)]]-$C$9)^2)</f>
        <v>3.5879588180510265</v>
      </c>
      <c r="R12">
        <f>MIN(Table38910111213[[#This Row],[DIst1]:[DIst7]])</f>
        <v>0.24493420923254117</v>
      </c>
      <c r="S12" t="str">
        <f>IF(MIN(Table38910111213[[#This Row],[DIst1]:[DIst7]])=Table38910111213[[#This Row],[DIst1]],"Cluster1",IF(MIN(Table38910111213[[#This Row],[DIst1]:[DIst7]])=Table38910111213[[#This Row],[DIst2]],"Cluster2",IF(MIN(Table38910111213[[#This Row],[DIst1]:[DIst7]])=Table38910111213[[#This Row],[DIst3]],"Cluster3",IF(MIN(Table38910111213[[#This Row],[DIst1]:[DIst7]])=Table38910111213[[#This Row],[DIst4]],"Cluster4",IF(MIN(Table38910111213[[#This Row],[DIst1]:[DIst7]])=Table38910111213[[#This Row],[DIst5]],"Cluster5",IF(MIN(Table38910111213[[#This Row],[DIst1]:[DIst7]])=Table38910111213[[#This Row],[DIst6]],"Cluster6","Cluster7"))))))</f>
        <v>Cluster1</v>
      </c>
    </row>
    <row r="13" spans="1:19" x14ac:dyDescent="0.3">
      <c r="G13">
        <v>12</v>
      </c>
      <c r="H13">
        <v>-1.586321476</v>
      </c>
      <c r="I13">
        <v>1.894492163</v>
      </c>
      <c r="K13">
        <f>SQRT((Table38910111213[[#This Row],[Annual Income (k$)]]-$B$3)^2+(Table38910111213[[#This Row],[Spending Score (1-100)]]-$C$3)^2)</f>
        <v>3.4749447599091954</v>
      </c>
      <c r="L13">
        <f>SQRT((Table38910111213[[#This Row],[Annual Income (k$)]]-$B$4)^2+(Table38910111213[[#This Row],[Spending Score (1-100)]]-$C$4)^2)</f>
        <v>0.83012457825261565</v>
      </c>
      <c r="M13">
        <f>SQRT((Table38910111213[[#This Row],[Annual Income (k$)]]-$B$5)^2+(Table38910111213[[#This Row],[Spending Score (1-100)]]-$C$5)^2)</f>
        <v>2.1153861048782834</v>
      </c>
      <c r="N13">
        <f>SQRT((Table38910111213[[#This Row],[Annual Income (k$)]]-$B$6)^2+(Table38910111213[[#This Row],[Spending Score (1-100)]]-$C$6)^2)</f>
        <v>2.6233851786865112</v>
      </c>
      <c r="O13">
        <f>SQRT((Table38910111213[[#This Row],[Annual Income (k$)]]-$B$7)^2+(Table38910111213[[#This Row],[Spending Score (1-100)]]-$C$7)^2)</f>
        <v>4.1728914957024559</v>
      </c>
      <c r="P13">
        <f>SQRT((Table38910111213[[#This Row],[Annual Income (k$)]]-$B$8)^2+(Table38910111213[[#This Row],[Spending Score (1-100)]]-$C$8)^2)</f>
        <v>2.5988179251682153</v>
      </c>
      <c r="Q13">
        <f>SQRT((Table38910111213[[#This Row],[Annual Income (k$)]]-$B$9)^2+(Table38910111213[[#This Row],[Spending Score (1-100)]]-$C$9)^2)</f>
        <v>2.4888907535108955</v>
      </c>
      <c r="R13">
        <f>MIN(Table38910111213[[#This Row],[DIst1]:[DIst7]])</f>
        <v>0.83012457825261565</v>
      </c>
      <c r="S13" t="str">
        <f>IF(MIN(Table38910111213[[#This Row],[DIst1]:[DIst7]])=Table38910111213[[#This Row],[DIst1]],"Cluster1",IF(MIN(Table38910111213[[#This Row],[DIst1]:[DIst7]])=Table38910111213[[#This Row],[DIst2]],"Cluster2",IF(MIN(Table38910111213[[#This Row],[DIst1]:[DIst7]])=Table38910111213[[#This Row],[DIst3]],"Cluster3",IF(MIN(Table38910111213[[#This Row],[DIst1]:[DIst7]])=Table38910111213[[#This Row],[DIst4]],"Cluster4",IF(MIN(Table38910111213[[#This Row],[DIst1]:[DIst7]])=Table38910111213[[#This Row],[DIst5]],"Cluster5",IF(MIN(Table38910111213[[#This Row],[DIst1]:[DIst7]])=Table38910111213[[#This Row],[DIst6]],"Cluster6","Cluster7"))))))</f>
        <v>Cluster2</v>
      </c>
    </row>
    <row r="14" spans="1:19" x14ac:dyDescent="0.3">
      <c r="G14">
        <v>13</v>
      </c>
      <c r="H14">
        <v>-1.5481520470000001</v>
      </c>
      <c r="I14">
        <v>-1.3665189369999999</v>
      </c>
      <c r="K14">
        <f>SQRT((Table38910111213[[#This Row],[Annual Income (k$)]]-$B$3)^2+(Table38910111213[[#This Row],[Spending Score (1-100)]]-$C$3)^2)</f>
        <v>0.2505921346208746</v>
      </c>
      <c r="L14">
        <f>SQRT((Table38910111213[[#This Row],[Annual Income (k$)]]-$B$4)^2+(Table38910111213[[#This Row],[Spending Score (1-100)]]-$C$4)^2)</f>
        <v>2.4591491713814033</v>
      </c>
      <c r="M14">
        <f>SQRT((Table38910111213[[#This Row],[Annual Income (k$)]]-$B$5)^2+(Table38910111213[[#This Row],[Spending Score (1-100)]]-$C$5)^2)</f>
        <v>1.7677417232394128</v>
      </c>
      <c r="N14">
        <f>SQRT((Table38910111213[[#This Row],[Annual Income (k$)]]-$B$6)^2+(Table38910111213[[#This Row],[Spending Score (1-100)]]-$C$6)^2)</f>
        <v>0.72741180689505247</v>
      </c>
      <c r="O14">
        <f>SQRT((Table38910111213[[#This Row],[Annual Income (k$)]]-$B$7)^2+(Table38910111213[[#This Row],[Spending Score (1-100)]]-$C$7)^2)</f>
        <v>2.5403547335085408</v>
      </c>
      <c r="P14">
        <f>SQRT((Table38910111213[[#This Row],[Annual Income (k$)]]-$B$8)^2+(Table38910111213[[#This Row],[Spending Score (1-100)]]-$C$8)^2)</f>
        <v>2.0434036672611979</v>
      </c>
      <c r="Q14">
        <f>SQRT((Table38910111213[[#This Row],[Annual Income (k$)]]-$B$9)^2+(Table38910111213[[#This Row],[Spending Score (1-100)]]-$C$9)^2)</f>
        <v>3.5335648486513462</v>
      </c>
      <c r="R14">
        <f>MIN(Table38910111213[[#This Row],[DIst1]:[DIst7]])</f>
        <v>0.2505921346208746</v>
      </c>
      <c r="S14" t="str">
        <f>IF(MIN(Table38910111213[[#This Row],[DIst1]:[DIst7]])=Table38910111213[[#This Row],[DIst1]],"Cluster1",IF(MIN(Table38910111213[[#This Row],[DIst1]:[DIst7]])=Table38910111213[[#This Row],[DIst2]],"Cluster2",IF(MIN(Table38910111213[[#This Row],[DIst1]:[DIst7]])=Table38910111213[[#This Row],[DIst3]],"Cluster3",IF(MIN(Table38910111213[[#This Row],[DIst1]:[DIst7]])=Table38910111213[[#This Row],[DIst4]],"Cluster4",IF(MIN(Table38910111213[[#This Row],[DIst1]:[DIst7]])=Table38910111213[[#This Row],[DIst5]],"Cluster5",IF(MIN(Table38910111213[[#This Row],[DIst1]:[DIst7]])=Table38910111213[[#This Row],[DIst6]],"Cluster6","Cluster7"))))))</f>
        <v>Cluster1</v>
      </c>
    </row>
    <row r="15" spans="1:19" x14ac:dyDescent="0.3">
      <c r="G15">
        <v>14</v>
      </c>
      <c r="H15">
        <v>-1.5481520470000001</v>
      </c>
      <c r="I15">
        <v>1.040417827</v>
      </c>
      <c r="J15">
        <v>2</v>
      </c>
      <c r="K15">
        <f>SQRT((Table38910111213[[#This Row],[Annual Income (k$)]]-$B$3)^2+(Table38910111213[[#This Row],[Spending Score (1-100)]]-$C$3)^2)</f>
        <v>2.6200377895615974</v>
      </c>
      <c r="L15">
        <f>SQRT((Table38910111213[[#This Row],[Annual Income (k$)]]-$B$4)^2+(Table38910111213[[#This Row],[Spending Score (1-100)]]-$C$4)^2)</f>
        <v>0.16386876396065284</v>
      </c>
      <c r="M15">
        <f>SQRT((Table38910111213[[#This Row],[Annual Income (k$)]]-$B$5)^2+(Table38910111213[[#This Row],[Spending Score (1-100)]]-$C$5)^2)</f>
        <v>1.4164815234207471</v>
      </c>
      <c r="N15">
        <f>SQRT((Table38910111213[[#This Row],[Annual Income (k$)]]-$B$6)^2+(Table38910111213[[#This Row],[Spending Score (1-100)]]-$C$6)^2)</f>
        <v>1.7732115920385518</v>
      </c>
      <c r="O15">
        <f>SQRT((Table38910111213[[#This Row],[Annual Income (k$)]]-$B$7)^2+(Table38910111213[[#This Row],[Spending Score (1-100)]]-$C$7)^2)</f>
        <v>3.5132229394493781</v>
      </c>
      <c r="P15">
        <f>SQRT((Table38910111213[[#This Row],[Annual Income (k$)]]-$B$8)^2+(Table38910111213[[#This Row],[Spending Score (1-100)]]-$C$8)^2)</f>
        <v>1.9826493998645935</v>
      </c>
      <c r="Q15">
        <f>SQRT((Table38910111213[[#This Row],[Annual Income (k$)]]-$B$9)^2+(Table38910111213[[#This Row],[Spending Score (1-100)]]-$C$9)^2)</f>
        <v>2.377429571080838</v>
      </c>
      <c r="R15">
        <f>MIN(Table38910111213[[#This Row],[DIst1]:[DIst7]])</f>
        <v>0.16386876396065284</v>
      </c>
      <c r="S15" t="str">
        <f>IF(MIN(Table38910111213[[#This Row],[DIst1]:[DIst7]])=Table38910111213[[#This Row],[DIst1]],"Cluster1",IF(MIN(Table38910111213[[#This Row],[DIst1]:[DIst7]])=Table38910111213[[#This Row],[DIst2]],"Cluster2",IF(MIN(Table38910111213[[#This Row],[DIst1]:[DIst7]])=Table38910111213[[#This Row],[DIst3]],"Cluster3",IF(MIN(Table38910111213[[#This Row],[DIst1]:[DIst7]])=Table38910111213[[#This Row],[DIst4]],"Cluster4",IF(MIN(Table38910111213[[#This Row],[DIst1]:[DIst7]])=Table38910111213[[#This Row],[DIst5]],"Cluster5",IF(MIN(Table38910111213[[#This Row],[DIst1]:[DIst7]])=Table38910111213[[#This Row],[DIst6]],"Cluster6","Cluster7"))))))</f>
        <v>Cluster2</v>
      </c>
    </row>
    <row r="16" spans="1:19" x14ac:dyDescent="0.3">
      <c r="G16">
        <v>15</v>
      </c>
      <c r="H16">
        <v>-1.5481520470000001</v>
      </c>
      <c r="I16">
        <v>-1.4441620580000001</v>
      </c>
      <c r="K16">
        <f>SQRT((Table38910111213[[#This Row],[Annual Income (k$)]]-$B$3)^2+(Table38910111213[[#This Row],[Spending Score (1-100)]]-$C$3)^2)</f>
        <v>0.19050984462675569</v>
      </c>
      <c r="L16">
        <f>SQRT((Table38910111213[[#This Row],[Annual Income (k$)]]-$B$4)^2+(Table38910111213[[#This Row],[Spending Score (1-100)]]-$C$4)^2)</f>
        <v>2.5366388883022752</v>
      </c>
      <c r="M16">
        <f>SQRT((Table38910111213[[#This Row],[Annual Income (k$)]]-$B$5)^2+(Table38910111213[[#This Row],[Spending Score (1-100)]]-$C$5)^2)</f>
        <v>1.8313660715290037</v>
      </c>
      <c r="N16">
        <f>SQRT((Table38910111213[[#This Row],[Annual Income (k$)]]-$B$6)^2+(Table38910111213[[#This Row],[Spending Score (1-100)]]-$C$6)^2)</f>
        <v>0.79854790144395638</v>
      </c>
      <c r="O16">
        <f>SQRT((Table38910111213[[#This Row],[Annual Income (k$)]]-$B$7)^2+(Table38910111213[[#This Row],[Spending Score (1-100)]]-$C$7)^2)</f>
        <v>2.5409317617339049</v>
      </c>
      <c r="P16">
        <f>SQRT((Table38910111213[[#This Row],[Annual Income (k$)]]-$B$8)^2+(Table38910111213[[#This Row],[Spending Score (1-100)]]-$C$8)^2)</f>
        <v>2.091960660118187</v>
      </c>
      <c r="Q16">
        <f>SQRT((Table38910111213[[#This Row],[Annual Income (k$)]]-$B$9)^2+(Table38910111213[[#This Row],[Spending Score (1-100)]]-$C$9)^2)</f>
        <v>3.591579006247374</v>
      </c>
      <c r="R16">
        <f>MIN(Table38910111213[[#This Row],[DIst1]:[DIst7]])</f>
        <v>0.19050984462675569</v>
      </c>
      <c r="S16" t="str">
        <f>IF(MIN(Table38910111213[[#This Row],[DIst1]:[DIst7]])=Table38910111213[[#This Row],[DIst1]],"Cluster1",IF(MIN(Table38910111213[[#This Row],[DIst1]:[DIst7]])=Table38910111213[[#This Row],[DIst2]],"Cluster2",IF(MIN(Table38910111213[[#This Row],[DIst1]:[DIst7]])=Table38910111213[[#This Row],[DIst3]],"Cluster3",IF(MIN(Table38910111213[[#This Row],[DIst1]:[DIst7]])=Table38910111213[[#This Row],[DIst4]],"Cluster4",IF(MIN(Table38910111213[[#This Row],[DIst1]:[DIst7]])=Table38910111213[[#This Row],[DIst5]],"Cluster5",IF(MIN(Table38910111213[[#This Row],[DIst1]:[DIst7]])=Table38910111213[[#This Row],[DIst6]],"Cluster6","Cluster7"))))))</f>
        <v>Cluster1</v>
      </c>
    </row>
    <row r="17" spans="7:19" x14ac:dyDescent="0.3">
      <c r="G17">
        <v>16</v>
      </c>
      <c r="H17">
        <v>-1.5481520470000001</v>
      </c>
      <c r="I17">
        <v>1.1180609480000001</v>
      </c>
      <c r="K17">
        <f>SQRT((Table38910111213[[#This Row],[Annual Income (k$)]]-$B$3)^2+(Table38910111213[[#This Row],[Spending Score (1-100)]]-$C$3)^2)</f>
        <v>2.6975769699964824</v>
      </c>
      <c r="L17">
        <f>SQRT((Table38910111213[[#This Row],[Annual Income (k$)]]-$B$4)^2+(Table38910111213[[#This Row],[Spending Score (1-100)]]-$C$4)^2)</f>
        <v>0.15984943713030653</v>
      </c>
      <c r="M17">
        <f>SQRT((Table38910111213[[#This Row],[Annual Income (k$)]]-$B$5)^2+(Table38910111213[[#This Row],[Spending Score (1-100)]]-$C$5)^2)</f>
        <v>1.4707991336741659</v>
      </c>
      <c r="N17">
        <f>SQRT((Table38910111213[[#This Row],[Annual Income (k$)]]-$B$6)^2+(Table38910111213[[#This Row],[Spending Score (1-100)]]-$C$6)^2)</f>
        <v>1.8497431198250518</v>
      </c>
      <c r="O17">
        <f>SQRT((Table38910111213[[#This Row],[Annual Income (k$)]]-$B$7)^2+(Table38910111213[[#This Row],[Spending Score (1-100)]]-$C$7)^2)</f>
        <v>3.5672993215925768</v>
      </c>
      <c r="P17">
        <f>SQRT((Table38910111213[[#This Row],[Annual Income (k$)]]-$B$8)^2+(Table38910111213[[#This Row],[Spending Score (1-100)]]-$C$8)^2)</f>
        <v>2.0287727472460459</v>
      </c>
      <c r="Q17">
        <f>SQRT((Table38910111213[[#This Row],[Annual Income (k$)]]-$B$9)^2+(Table38910111213[[#This Row],[Spending Score (1-100)]]-$C$9)^2)</f>
        <v>2.3716309199046122</v>
      </c>
      <c r="R17">
        <f>MIN(Table38910111213[[#This Row],[DIst1]:[DIst7]])</f>
        <v>0.15984943713030653</v>
      </c>
      <c r="S17" t="str">
        <f>IF(MIN(Table38910111213[[#This Row],[DIst1]:[DIst7]])=Table38910111213[[#This Row],[DIst1]],"Cluster1",IF(MIN(Table38910111213[[#This Row],[DIst1]:[DIst7]])=Table38910111213[[#This Row],[DIst2]],"Cluster2",IF(MIN(Table38910111213[[#This Row],[DIst1]:[DIst7]])=Table38910111213[[#This Row],[DIst3]],"Cluster3",IF(MIN(Table38910111213[[#This Row],[DIst1]:[DIst7]])=Table38910111213[[#This Row],[DIst4]],"Cluster4",IF(MIN(Table38910111213[[#This Row],[DIst1]:[DIst7]])=Table38910111213[[#This Row],[DIst5]],"Cluster5",IF(MIN(Table38910111213[[#This Row],[DIst1]:[DIst7]])=Table38910111213[[#This Row],[DIst6]],"Cluster6","Cluster7"))))))</f>
        <v>Cluster2</v>
      </c>
    </row>
    <row r="18" spans="7:19" x14ac:dyDescent="0.3">
      <c r="G18">
        <v>17</v>
      </c>
      <c r="H18">
        <v>-1.509982618</v>
      </c>
      <c r="I18">
        <v>-0.59008772300000001</v>
      </c>
      <c r="K18">
        <f>SQRT((Table38910111213[[#This Row],[Annual Income (k$)]]-$B$3)^2+(Table38910111213[[#This Row],[Spending Score (1-100)]]-$C$3)^2)</f>
        <v>0.99091356932141195</v>
      </c>
      <c r="L18">
        <f>SQRT((Table38910111213[[#This Row],[Annual Income (k$)]]-$B$4)^2+(Table38910111213[[#This Row],[Spending Score (1-100)]]-$C$4)^2)</f>
        <v>1.6819037112970796</v>
      </c>
      <c r="M18">
        <f>SQRT((Table38910111213[[#This Row],[Annual Income (k$)]]-$B$5)^2+(Table38910111213[[#This Row],[Spending Score (1-100)]]-$C$5)^2)</f>
        <v>1.1920022024567309</v>
      </c>
      <c r="N18">
        <f>SQRT((Table38910111213[[#This Row],[Annual Income (k$)]]-$B$6)^2+(Table38910111213[[#This Row],[Spending Score (1-100)]]-$C$6)^2)</f>
        <v>0.29136913280746585</v>
      </c>
      <c r="O18">
        <f>SQRT((Table38910111213[[#This Row],[Annual Income (k$)]]-$B$7)^2+(Table38910111213[[#This Row],[Spending Score (1-100)]]-$C$7)^2)</f>
        <v>2.6257849850305188</v>
      </c>
      <c r="P18">
        <f>SQRT((Table38910111213[[#This Row],[Annual Income (k$)]]-$B$8)^2+(Table38910111213[[#This Row],[Spending Score (1-100)]]-$C$8)^2)</f>
        <v>1.6458827933127127</v>
      </c>
      <c r="Q18">
        <f>SQRT((Table38910111213[[#This Row],[Annual Income (k$)]]-$B$9)^2+(Table38910111213[[#This Row],[Spending Score (1-100)]]-$C$9)^2)</f>
        <v>2.9725976308168409</v>
      </c>
      <c r="R18">
        <f>MIN(Table38910111213[[#This Row],[DIst1]:[DIst7]])</f>
        <v>0.29136913280746585</v>
      </c>
      <c r="S18" t="str">
        <f>IF(MIN(Table38910111213[[#This Row],[DIst1]:[DIst7]])=Table38910111213[[#This Row],[DIst1]],"Cluster1",IF(MIN(Table38910111213[[#This Row],[DIst1]:[DIst7]])=Table38910111213[[#This Row],[DIst2]],"Cluster2",IF(MIN(Table38910111213[[#This Row],[DIst1]:[DIst7]])=Table38910111213[[#This Row],[DIst3]],"Cluster3",IF(MIN(Table38910111213[[#This Row],[DIst1]:[DIst7]])=Table38910111213[[#This Row],[DIst4]],"Cluster4",IF(MIN(Table38910111213[[#This Row],[DIst1]:[DIst7]])=Table38910111213[[#This Row],[DIst5]],"Cluster5",IF(MIN(Table38910111213[[#This Row],[DIst1]:[DIst7]])=Table38910111213[[#This Row],[DIst6]],"Cluster6","Cluster7"))))))</f>
        <v>Cluster4</v>
      </c>
    </row>
    <row r="19" spans="7:19" x14ac:dyDescent="0.3">
      <c r="G19">
        <v>18</v>
      </c>
      <c r="H19">
        <v>-1.509982618</v>
      </c>
      <c r="I19">
        <v>0.61338065900000005</v>
      </c>
      <c r="K19">
        <f>SQRT((Table38910111213[[#This Row],[Annual Income (k$)]]-$B$3)^2+(Table38910111213[[#This Row],[Spending Score (1-100)]]-$C$3)^2)</f>
        <v>2.191642121671292</v>
      </c>
      <c r="L19">
        <f>SQRT((Table38910111213[[#This Row],[Annual Income (k$)]]-$B$4)^2+(Table38910111213[[#This Row],[Spending Score (1-100)]]-$C$4)^2)</f>
        <v>0.48888029582201281</v>
      </c>
      <c r="M19">
        <f>SQRT((Table38910111213[[#This Row],[Annual Income (k$)]]-$B$5)^2+(Table38910111213[[#This Row],[Spending Score (1-100)]]-$C$5)^2)</f>
        <v>1.1323022966227732</v>
      </c>
      <c r="N19">
        <f>SQRT((Table38910111213[[#This Row],[Annual Income (k$)]]-$B$6)^2+(Table38910111213[[#This Row],[Spending Score (1-100)]]-$C$6)^2)</f>
        <v>1.3464606809847117</v>
      </c>
      <c r="O19">
        <f>SQRT((Table38910111213[[#This Row],[Annual Income (k$)]]-$B$7)^2+(Table38910111213[[#This Row],[Spending Score (1-100)]]-$C$7)^2)</f>
        <v>3.2031075692113147</v>
      </c>
      <c r="P19">
        <f>SQRT((Table38910111213[[#This Row],[Annual Income (k$)]]-$B$8)^2+(Table38910111213[[#This Row],[Spending Score (1-100)]]-$C$8)^2)</f>
        <v>1.7341034871790009</v>
      </c>
      <c r="Q19">
        <f>SQRT((Table38910111213[[#This Row],[Annual Income (k$)]]-$B$9)^2+(Table38910111213[[#This Row],[Spending Score (1-100)]]-$C$9)^2)</f>
        <v>2.416581630086299</v>
      </c>
      <c r="R19">
        <f>MIN(Table38910111213[[#This Row],[DIst1]:[DIst7]])</f>
        <v>0.48888029582201281</v>
      </c>
      <c r="S19" t="str">
        <f>IF(MIN(Table38910111213[[#This Row],[DIst1]:[DIst7]])=Table38910111213[[#This Row],[DIst1]],"Cluster1",IF(MIN(Table38910111213[[#This Row],[DIst1]:[DIst7]])=Table38910111213[[#This Row],[DIst2]],"Cluster2",IF(MIN(Table38910111213[[#This Row],[DIst1]:[DIst7]])=Table38910111213[[#This Row],[DIst3]],"Cluster3",IF(MIN(Table38910111213[[#This Row],[DIst1]:[DIst7]])=Table38910111213[[#This Row],[DIst4]],"Cluster4",IF(MIN(Table38910111213[[#This Row],[DIst1]:[DIst7]])=Table38910111213[[#This Row],[DIst5]],"Cluster5",IF(MIN(Table38910111213[[#This Row],[DIst1]:[DIst7]])=Table38910111213[[#This Row],[DIst6]],"Cluster6","Cluster7"))))))</f>
        <v>Cluster2</v>
      </c>
    </row>
    <row r="20" spans="7:19" x14ac:dyDescent="0.3">
      <c r="G20">
        <v>19</v>
      </c>
      <c r="H20">
        <v>-1.43364376</v>
      </c>
      <c r="I20">
        <v>-0.82301708699999998</v>
      </c>
      <c r="K20">
        <f>SQRT((Table38910111213[[#This Row],[Annual Income (k$)]]-$B$3)^2+(Table38910111213[[#This Row],[Spending Score (1-100)]]-$C$3)^2)</f>
        <v>0.75334296922317567</v>
      </c>
      <c r="L20">
        <f>SQRT((Table38910111213[[#This Row],[Annual Income (k$)]]-$B$4)^2+(Table38910111213[[#This Row],[Spending Score (1-100)]]-$C$4)^2)</f>
        <v>1.9111061314717781</v>
      </c>
      <c r="M20">
        <f>SQRT((Table38910111213[[#This Row],[Annual Income (k$)]]-$B$5)^2+(Table38910111213[[#This Row],[Spending Score (1-100)]]-$C$5)^2)</f>
        <v>1.2792660214722744</v>
      </c>
      <c r="N20">
        <f>SQRT((Table38910111213[[#This Row],[Annual Income (k$)]]-$B$6)^2+(Table38910111213[[#This Row],[Spending Score (1-100)]]-$C$6)^2)</f>
        <v>0.22370903446880303</v>
      </c>
      <c r="O20">
        <f>SQRT((Table38910111213[[#This Row],[Annual Income (k$)]]-$B$7)^2+(Table38910111213[[#This Row],[Spending Score (1-100)]]-$C$7)^2)</f>
        <v>2.4903449610904382</v>
      </c>
      <c r="P20">
        <f>SQRT((Table38910111213[[#This Row],[Annual Income (k$)]]-$B$8)^2+(Table38910111213[[#This Row],[Spending Score (1-100)]]-$C$8)^2)</f>
        <v>1.6586615330824075</v>
      </c>
      <c r="Q20">
        <f>SQRT((Table38910111213[[#This Row],[Annual Income (k$)]]-$B$9)^2+(Table38910111213[[#This Row],[Spending Score (1-100)]]-$C$9)^2)</f>
        <v>3.0661141486599854</v>
      </c>
      <c r="R20">
        <f>MIN(Table38910111213[[#This Row],[DIst1]:[DIst7]])</f>
        <v>0.22370903446880303</v>
      </c>
      <c r="S20" t="str">
        <f>IF(MIN(Table38910111213[[#This Row],[DIst1]:[DIst7]])=Table38910111213[[#This Row],[DIst1]],"Cluster1",IF(MIN(Table38910111213[[#This Row],[DIst1]:[DIst7]])=Table38910111213[[#This Row],[DIst2]],"Cluster2",IF(MIN(Table38910111213[[#This Row],[DIst1]:[DIst7]])=Table38910111213[[#This Row],[DIst3]],"Cluster3",IF(MIN(Table38910111213[[#This Row],[DIst1]:[DIst7]])=Table38910111213[[#This Row],[DIst4]],"Cluster4",IF(MIN(Table38910111213[[#This Row],[DIst1]:[DIst7]])=Table38910111213[[#This Row],[DIst5]],"Cluster5",IF(MIN(Table38910111213[[#This Row],[DIst1]:[DIst7]])=Table38910111213[[#This Row],[DIst6]],"Cluster6","Cluster7"))))))</f>
        <v>Cluster4</v>
      </c>
    </row>
    <row r="21" spans="7:19" x14ac:dyDescent="0.3">
      <c r="G21">
        <v>20</v>
      </c>
      <c r="H21">
        <v>-1.43364376</v>
      </c>
      <c r="I21">
        <v>1.855670602</v>
      </c>
      <c r="K21">
        <f>SQRT((Table38910111213[[#This Row],[Annual Income (k$)]]-$B$3)^2+(Table38910111213[[#This Row],[Spending Score (1-100)]]-$C$3)^2)</f>
        <v>3.431756381002431</v>
      </c>
      <c r="L21">
        <f>SQRT((Table38910111213[[#This Row],[Annual Income (k$)]]-$B$4)^2+(Table38910111213[[#This Row],[Spending Score (1-100)]]-$C$4)^2)</f>
        <v>0.76922260914204721</v>
      </c>
      <c r="M21">
        <f>SQRT((Table38910111213[[#This Row],[Annual Income (k$)]]-$B$5)^2+(Table38910111213[[#This Row],[Spending Score (1-100)]]-$C$5)^2)</f>
        <v>2.0078418055697305</v>
      </c>
      <c r="N21">
        <f>SQRT((Table38910111213[[#This Row],[Annual Income (k$)]]-$B$6)^2+(Table38910111213[[#This Row],[Spending Score (1-100)]]-$C$6)^2)</f>
        <v>2.569072879924605</v>
      </c>
      <c r="O21">
        <f>SQRT((Table38910111213[[#This Row],[Annual Income (k$)]]-$B$7)^2+(Table38910111213[[#This Row],[Spending Score (1-100)]]-$C$7)^2)</f>
        <v>4.0491672333554245</v>
      </c>
      <c r="P21">
        <f>SQRT((Table38910111213[[#This Row],[Annual Income (k$)]]-$B$8)^2+(Table38910111213[[#This Row],[Spending Score (1-100)]]-$C$8)^2)</f>
        <v>2.4735847155150612</v>
      </c>
      <c r="Q21">
        <f>SQRT((Table38910111213[[#This Row],[Annual Income (k$)]]-$B$9)^2+(Table38910111213[[#This Row],[Spending Score (1-100)]]-$C$9)^2)</f>
        <v>2.3313634839023365</v>
      </c>
      <c r="R21">
        <f>MIN(Table38910111213[[#This Row],[DIst1]:[DIst7]])</f>
        <v>0.76922260914204721</v>
      </c>
      <c r="S21" t="str">
        <f>IF(MIN(Table38910111213[[#This Row],[DIst1]:[DIst7]])=Table38910111213[[#This Row],[DIst1]],"Cluster1",IF(MIN(Table38910111213[[#This Row],[DIst1]:[DIst7]])=Table38910111213[[#This Row],[DIst2]],"Cluster2",IF(MIN(Table38910111213[[#This Row],[DIst1]:[DIst7]])=Table38910111213[[#This Row],[DIst3]],"Cluster3",IF(MIN(Table38910111213[[#This Row],[DIst1]:[DIst7]])=Table38910111213[[#This Row],[DIst4]],"Cluster4",IF(MIN(Table38910111213[[#This Row],[DIst1]:[DIst7]])=Table38910111213[[#This Row],[DIst5]],"Cluster5",IF(MIN(Table38910111213[[#This Row],[DIst1]:[DIst7]])=Table38910111213[[#This Row],[DIst6]],"Cluster6","Cluster7"))))))</f>
        <v>Cluster2</v>
      </c>
    </row>
    <row r="22" spans="7:19" x14ac:dyDescent="0.3">
      <c r="G22">
        <v>21</v>
      </c>
      <c r="H22">
        <v>-1.395474331</v>
      </c>
      <c r="I22">
        <v>-0.59008772300000001</v>
      </c>
      <c r="J22">
        <v>3</v>
      </c>
      <c r="K22">
        <f>SQRT((Table38910111213[[#This Row],[Annual Income (k$)]]-$B$3)^2+(Table38910111213[[#This Row],[Spending Score (1-100)]]-$C$3)^2)</f>
        <v>0.98603751650274662</v>
      </c>
      <c r="L22">
        <f>SQRT((Table38910111213[[#This Row],[Annual Income (k$)]]-$B$4)^2+(Table38910111213[[#This Row],[Spending Score (1-100)]]-$C$4)^2)</f>
        <v>1.6777113924841647</v>
      </c>
      <c r="M22">
        <f>SQRT((Table38910111213[[#This Row],[Annual Income (k$)]]-$B$5)^2+(Table38910111213[[#This Row],[Spending Score (1-100)]]-$C$5)^2)</f>
        <v>1.0984371712523557</v>
      </c>
      <c r="N22">
        <f>SQRT((Table38910111213[[#This Row],[Annual Income (k$)]]-$B$6)^2+(Table38910111213[[#This Row],[Spending Score (1-100)]]-$C$6)^2)</f>
        <v>0.19187876556775252</v>
      </c>
      <c r="O22">
        <f>SQRT((Table38910111213[[#This Row],[Annual Income (k$)]]-$B$7)^2+(Table38910111213[[#This Row],[Spending Score (1-100)]]-$C$7)^2)</f>
        <v>2.5169098021186871</v>
      </c>
      <c r="P22">
        <f>SQRT((Table38910111213[[#This Row],[Annual Income (k$)]]-$B$8)^2+(Table38910111213[[#This Row],[Spending Score (1-100)]]-$C$8)^2)</f>
        <v>1.5366664227397917</v>
      </c>
      <c r="Q22">
        <f>SQRT((Table38910111213[[#This Row],[Annual Income (k$)]]-$B$9)^2+(Table38910111213[[#This Row],[Spending Score (1-100)]]-$C$9)^2)</f>
        <v>2.8837431654274615</v>
      </c>
      <c r="R22">
        <f>MIN(Table38910111213[[#This Row],[DIst1]:[DIst7]])</f>
        <v>0.19187876556775252</v>
      </c>
      <c r="S22" t="str">
        <f>IF(MIN(Table38910111213[[#This Row],[DIst1]:[DIst7]])=Table38910111213[[#This Row],[DIst1]],"Cluster1",IF(MIN(Table38910111213[[#This Row],[DIst1]:[DIst7]])=Table38910111213[[#This Row],[DIst2]],"Cluster2",IF(MIN(Table38910111213[[#This Row],[DIst1]:[DIst7]])=Table38910111213[[#This Row],[DIst3]],"Cluster3",IF(MIN(Table38910111213[[#This Row],[DIst1]:[DIst7]])=Table38910111213[[#This Row],[DIst4]],"Cluster4",IF(MIN(Table38910111213[[#This Row],[DIst1]:[DIst7]])=Table38910111213[[#This Row],[DIst5]],"Cluster5",IF(MIN(Table38910111213[[#This Row],[DIst1]:[DIst7]])=Table38910111213[[#This Row],[DIst6]],"Cluster6","Cluster7"))))))</f>
        <v>Cluster4</v>
      </c>
    </row>
    <row r="23" spans="7:19" x14ac:dyDescent="0.3">
      <c r="G23">
        <v>22</v>
      </c>
      <c r="H23">
        <v>-1.395474331</v>
      </c>
      <c r="I23">
        <v>0.88513158400000003</v>
      </c>
      <c r="K23">
        <f>SQRT((Table38910111213[[#This Row],[Annual Income (k$)]]-$B$3)^2+(Table38910111213[[#This Row],[Spending Score (1-100)]]-$C$3)^2)</f>
        <v>2.461186945384517</v>
      </c>
      <c r="L23">
        <f>SQRT((Table38910111213[[#This Row],[Annual Income (k$)]]-$B$4)^2+(Table38910111213[[#This Row],[Spending Score (1-100)]]-$C$4)^2)</f>
        <v>0.20253122745689739</v>
      </c>
      <c r="M23">
        <f>SQRT((Table38910111213[[#This Row],[Annual Income (k$)]]-$B$5)^2+(Table38910111213[[#This Row],[Spending Score (1-100)]]-$C$5)^2)</f>
        <v>1.1989005780043973</v>
      </c>
      <c r="N23">
        <f>SQRT((Table38910111213[[#This Row],[Annual Income (k$)]]-$B$6)^2+(Table38910111213[[#This Row],[Spending Score (1-100)]]-$C$6)^2)</f>
        <v>1.5987423968788728</v>
      </c>
      <c r="O23">
        <f>SQRT((Table38910111213[[#This Row],[Annual Income (k$)]]-$B$7)^2+(Table38910111213[[#This Row],[Spending Score (1-100)]]-$C$7)^2)</f>
        <v>3.2955654071267677</v>
      </c>
      <c r="P23">
        <f>SQRT((Table38910111213[[#This Row],[Annual Income (k$)]]-$B$8)^2+(Table38910111213[[#This Row],[Spending Score (1-100)]]-$C$8)^2)</f>
        <v>1.7685453564669287</v>
      </c>
      <c r="Q23">
        <f>SQRT((Table38910111213[[#This Row],[Annual Income (k$)]]-$B$9)^2+(Table38910111213[[#This Row],[Spending Score (1-100)]]-$C$9)^2)</f>
        <v>2.2458349716760413</v>
      </c>
      <c r="R23">
        <f>MIN(Table38910111213[[#This Row],[DIst1]:[DIst7]])</f>
        <v>0.20253122745689739</v>
      </c>
      <c r="S23" t="str">
        <f>IF(MIN(Table38910111213[[#This Row],[DIst1]:[DIst7]])=Table38910111213[[#This Row],[DIst1]],"Cluster1",IF(MIN(Table38910111213[[#This Row],[DIst1]:[DIst7]])=Table38910111213[[#This Row],[DIst2]],"Cluster2",IF(MIN(Table38910111213[[#This Row],[DIst1]:[DIst7]])=Table38910111213[[#This Row],[DIst3]],"Cluster3",IF(MIN(Table38910111213[[#This Row],[DIst1]:[DIst7]])=Table38910111213[[#This Row],[DIst4]],"Cluster4",IF(MIN(Table38910111213[[#This Row],[DIst1]:[DIst7]])=Table38910111213[[#This Row],[DIst5]],"Cluster5",IF(MIN(Table38910111213[[#This Row],[DIst1]:[DIst7]])=Table38910111213[[#This Row],[DIst6]],"Cluster6","Cluster7"))))))</f>
        <v>Cluster2</v>
      </c>
    </row>
    <row r="24" spans="7:19" x14ac:dyDescent="0.3">
      <c r="G24">
        <v>23</v>
      </c>
      <c r="H24">
        <v>-1.357304901</v>
      </c>
      <c r="I24">
        <v>-1.754734544</v>
      </c>
      <c r="K24">
        <f>SQRT((Table38910111213[[#This Row],[Annual Income (k$)]]-$B$3)^2+(Table38910111213[[#This Row],[Spending Score (1-100)]]-$C$3)^2)</f>
        <v>0.18651332883510754</v>
      </c>
      <c r="L24">
        <f>SQRT((Table38910111213[[#This Row],[Annual Income (k$)]]-$B$4)^2+(Table38910111213[[#This Row],[Spending Score (1-100)]]-$C$4)^2)</f>
        <v>2.8425552694744707</v>
      </c>
      <c r="M24">
        <f>SQRT((Table38910111213[[#This Row],[Annual Income (k$)]]-$B$5)^2+(Table38910111213[[#This Row],[Spending Score (1-100)]]-$C$5)^2)</f>
        <v>2.0082976067667961</v>
      </c>
      <c r="N24">
        <f>SQRT((Table38910111213[[#This Row],[Annual Income (k$)]]-$B$6)^2+(Table38910111213[[#This Row],[Spending Score (1-100)]]-$C$6)^2)</f>
        <v>1.0546659397821645</v>
      </c>
      <c r="O24">
        <f>SQRT((Table38910111213[[#This Row],[Annual Income (k$)]]-$B$7)^2+(Table38910111213[[#This Row],[Spending Score (1-100)]]-$C$7)^2)</f>
        <v>2.3781179721717258</v>
      </c>
      <c r="P24">
        <f>SQRT((Table38910111213[[#This Row],[Annual Income (k$)]]-$B$8)^2+(Table38910111213[[#This Row],[Spending Score (1-100)]]-$C$8)^2)</f>
        <v>2.1727312593808605</v>
      </c>
      <c r="Q24">
        <f>SQRT((Table38910111213[[#This Row],[Annual Income (k$)]]-$B$9)^2+(Table38910111213[[#This Row],[Spending Score (1-100)]]-$C$9)^2)</f>
        <v>3.7156662489478798</v>
      </c>
      <c r="R24">
        <f>MIN(Table38910111213[[#This Row],[DIst1]:[DIst7]])</f>
        <v>0.18651332883510754</v>
      </c>
      <c r="S24" t="str">
        <f>IF(MIN(Table38910111213[[#This Row],[DIst1]:[DIst7]])=Table38910111213[[#This Row],[DIst1]],"Cluster1",IF(MIN(Table38910111213[[#This Row],[DIst1]:[DIst7]])=Table38910111213[[#This Row],[DIst2]],"Cluster2",IF(MIN(Table38910111213[[#This Row],[DIst1]:[DIst7]])=Table38910111213[[#This Row],[DIst3]],"Cluster3",IF(MIN(Table38910111213[[#This Row],[DIst1]:[DIst7]])=Table38910111213[[#This Row],[DIst4]],"Cluster4",IF(MIN(Table38910111213[[#This Row],[DIst1]:[DIst7]])=Table38910111213[[#This Row],[DIst5]],"Cluster5",IF(MIN(Table38910111213[[#This Row],[DIst1]:[DIst7]])=Table38910111213[[#This Row],[DIst6]],"Cluster6","Cluster7"))))))</f>
        <v>Cluster1</v>
      </c>
    </row>
    <row r="25" spans="7:19" x14ac:dyDescent="0.3">
      <c r="G25">
        <v>24</v>
      </c>
      <c r="H25">
        <v>-1.357304901</v>
      </c>
      <c r="I25">
        <v>0.88513158400000003</v>
      </c>
      <c r="K25">
        <f>SQRT((Table38910111213[[#This Row],[Annual Income (k$)]]-$B$3)^2+(Table38910111213[[#This Row],[Spending Score (1-100)]]-$C$3)^2)</f>
        <v>2.4617180102874863</v>
      </c>
      <c r="L25">
        <f>SQRT((Table38910111213[[#This Row],[Annual Income (k$)]]-$B$4)^2+(Table38910111213[[#This Row],[Spending Score (1-100)]]-$C$4)^2)</f>
        <v>0.20530869490244005</v>
      </c>
      <c r="M25">
        <f>SQRT((Table38910111213[[#This Row],[Annual Income (k$)]]-$B$5)^2+(Table38910111213[[#This Row],[Spending Score (1-100)]]-$C$5)^2)</f>
        <v>1.1712195374943184</v>
      </c>
      <c r="N25">
        <f>SQRT((Table38910111213[[#This Row],[Annual Income (k$)]]-$B$6)^2+(Table38910111213[[#This Row],[Spending Score (1-100)]]-$C$6)^2)</f>
        <v>1.5955496552277322</v>
      </c>
      <c r="O25">
        <f>SQRT((Table38910111213[[#This Row],[Annual Income (k$)]]-$B$7)^2+(Table38910111213[[#This Row],[Spending Score (1-100)]]-$C$7)^2)</f>
        <v>3.2680180064766531</v>
      </c>
      <c r="P25">
        <f>SQRT((Table38910111213[[#This Row],[Annual Income (k$)]]-$B$8)^2+(Table38910111213[[#This Row],[Spending Score (1-100)]]-$C$8)^2)</f>
        <v>1.7371580636472148</v>
      </c>
      <c r="Q25">
        <f>SQRT((Table38910111213[[#This Row],[Annual Income (k$)]]-$B$9)^2+(Table38910111213[[#This Row],[Spending Score (1-100)]]-$C$9)^2)</f>
        <v>2.2082002460588348</v>
      </c>
      <c r="R25">
        <f>MIN(Table38910111213[[#This Row],[DIst1]:[DIst7]])</f>
        <v>0.20530869490244005</v>
      </c>
      <c r="S25" t="str">
        <f>IF(MIN(Table38910111213[[#This Row],[DIst1]:[DIst7]])=Table38910111213[[#This Row],[DIst1]],"Cluster1",IF(MIN(Table38910111213[[#This Row],[DIst1]:[DIst7]])=Table38910111213[[#This Row],[DIst2]],"Cluster2",IF(MIN(Table38910111213[[#This Row],[DIst1]:[DIst7]])=Table38910111213[[#This Row],[DIst3]],"Cluster3",IF(MIN(Table38910111213[[#This Row],[DIst1]:[DIst7]])=Table38910111213[[#This Row],[DIst4]],"Cluster4",IF(MIN(Table38910111213[[#This Row],[DIst1]:[DIst7]])=Table38910111213[[#This Row],[DIst5]],"Cluster5",IF(MIN(Table38910111213[[#This Row],[DIst1]:[DIst7]])=Table38910111213[[#This Row],[DIst6]],"Cluster6","Cluster7"))))))</f>
        <v>Cluster2</v>
      </c>
    </row>
    <row r="26" spans="7:19" x14ac:dyDescent="0.3">
      <c r="G26">
        <v>25</v>
      </c>
      <c r="H26">
        <v>-1.242796614</v>
      </c>
      <c r="I26">
        <v>-1.4053404979999999</v>
      </c>
      <c r="K26">
        <f>SQRT((Table38910111213[[#This Row],[Annual Income (k$)]]-$B$3)^2+(Table38910111213[[#This Row],[Spending Score (1-100)]]-$C$3)^2)</f>
        <v>0.23936981645188715</v>
      </c>
      <c r="L26">
        <f>SQRT((Table38910111213[[#This Row],[Annual Income (k$)]]-$B$4)^2+(Table38910111213[[#This Row],[Spending Score (1-100)]]-$C$4)^2)</f>
        <v>2.4973737188176885</v>
      </c>
      <c r="M26">
        <f>SQRT((Table38910111213[[#This Row],[Annual Income (k$)]]-$B$5)^2+(Table38910111213[[#This Row],[Spending Score (1-100)]]-$C$5)^2)</f>
        <v>1.6435889918087119</v>
      </c>
      <c r="N26">
        <f>SQRT((Table38910111213[[#This Row],[Annual Income (k$)]]-$B$6)^2+(Table38910111213[[#This Row],[Spending Score (1-100)]]-$C$6)^2)</f>
        <v>0.69903690610736469</v>
      </c>
      <c r="O26">
        <f>SQRT((Table38910111213[[#This Row],[Annual Income (k$)]]-$B$7)^2+(Table38910111213[[#This Row],[Spending Score (1-100)]]-$C$7)^2)</f>
        <v>2.2350008000138697</v>
      </c>
      <c r="P26">
        <f>SQRT((Table38910111213[[#This Row],[Annual Income (k$)]]-$B$8)^2+(Table38910111213[[#This Row],[Spending Score (1-100)]]-$C$8)^2)</f>
        <v>1.8391466288833769</v>
      </c>
      <c r="Q26">
        <f>SQRT((Table38910111213[[#This Row],[Annual Income (k$)]]-$B$9)^2+(Table38910111213[[#This Row],[Spending Score (1-100)]]-$C$9)^2)</f>
        <v>3.3672817939287638</v>
      </c>
      <c r="R26">
        <f>MIN(Table38910111213[[#This Row],[DIst1]:[DIst7]])</f>
        <v>0.23936981645188715</v>
      </c>
      <c r="S26" t="str">
        <f>IF(MIN(Table38910111213[[#This Row],[DIst1]:[DIst7]])=Table38910111213[[#This Row],[DIst1]],"Cluster1",IF(MIN(Table38910111213[[#This Row],[DIst1]:[DIst7]])=Table38910111213[[#This Row],[DIst2]],"Cluster2",IF(MIN(Table38910111213[[#This Row],[DIst1]:[DIst7]])=Table38910111213[[#This Row],[DIst3]],"Cluster3",IF(MIN(Table38910111213[[#This Row],[DIst1]:[DIst7]])=Table38910111213[[#This Row],[DIst4]],"Cluster4",IF(MIN(Table38910111213[[#This Row],[DIst1]:[DIst7]])=Table38910111213[[#This Row],[DIst5]],"Cluster5",IF(MIN(Table38910111213[[#This Row],[DIst1]:[DIst7]])=Table38910111213[[#This Row],[DIst6]],"Cluster6","Cluster7"))))))</f>
        <v>Cluster1</v>
      </c>
    </row>
    <row r="27" spans="7:19" x14ac:dyDescent="0.3">
      <c r="G27">
        <v>26</v>
      </c>
      <c r="H27">
        <v>-1.242796614</v>
      </c>
      <c r="I27">
        <v>1.2345256309999999</v>
      </c>
      <c r="K27">
        <f>SQRT((Table38910111213[[#This Row],[Annual Income (k$)]]-$B$3)^2+(Table38910111213[[#This Row],[Spending Score (1-100)]]-$C$3)^2)</f>
        <v>2.8155413812818404</v>
      </c>
      <c r="L27">
        <f>SQRT((Table38910111213[[#This Row],[Annual Income (k$)]]-$B$4)^2+(Table38910111213[[#This Row],[Spending Score (1-100)]]-$C$4)^2)</f>
        <v>0.20883894905193834</v>
      </c>
      <c r="M27">
        <f>SQRT((Table38910111213[[#This Row],[Annual Income (k$)]]-$B$5)^2+(Table38910111213[[#This Row],[Spending Score (1-100)]]-$C$5)^2)</f>
        <v>1.3728028695733949</v>
      </c>
      <c r="N27">
        <f>SQRT((Table38910111213[[#This Row],[Annual Income (k$)]]-$B$6)^2+(Table38910111213[[#This Row],[Spending Score (1-100)]]-$C$6)^2)</f>
        <v>1.9408292229001243</v>
      </c>
      <c r="O27">
        <f>SQRT((Table38910111213[[#This Row],[Annual Income (k$)]]-$B$7)^2+(Table38910111213[[#This Row],[Spending Score (1-100)]]-$C$7)^2)</f>
        <v>3.4444785087317111</v>
      </c>
      <c r="P27">
        <f>SQRT((Table38910111213[[#This Row],[Annual Income (k$)]]-$B$8)^2+(Table38910111213[[#This Row],[Spending Score (1-100)]]-$C$8)^2)</f>
        <v>1.8772651258016186</v>
      </c>
      <c r="Q27">
        <f>SQRT((Table38910111213[[#This Row],[Annual Income (k$)]]-$B$9)^2+(Table38910111213[[#This Row],[Spending Score (1-100)]]-$C$9)^2)</f>
        <v>2.0623448662928441</v>
      </c>
      <c r="R27">
        <f>MIN(Table38910111213[[#This Row],[DIst1]:[DIst7]])</f>
        <v>0.20883894905193834</v>
      </c>
      <c r="S27" t="str">
        <f>IF(MIN(Table38910111213[[#This Row],[DIst1]:[DIst7]])=Table38910111213[[#This Row],[DIst1]],"Cluster1",IF(MIN(Table38910111213[[#This Row],[DIst1]:[DIst7]])=Table38910111213[[#This Row],[DIst2]],"Cluster2",IF(MIN(Table38910111213[[#This Row],[DIst1]:[DIst7]])=Table38910111213[[#This Row],[DIst3]],"Cluster3",IF(MIN(Table38910111213[[#This Row],[DIst1]:[DIst7]])=Table38910111213[[#This Row],[DIst4]],"Cluster4",IF(MIN(Table38910111213[[#This Row],[DIst1]:[DIst7]])=Table38910111213[[#This Row],[DIst5]],"Cluster5",IF(MIN(Table38910111213[[#This Row],[DIst1]:[DIst7]])=Table38910111213[[#This Row],[DIst6]],"Cluster6","Cluster7"))))))</f>
        <v>Cluster2</v>
      </c>
    </row>
    <row r="28" spans="7:19" x14ac:dyDescent="0.3">
      <c r="G28">
        <v>27</v>
      </c>
      <c r="H28">
        <v>-1.242796614</v>
      </c>
      <c r="I28">
        <v>-0.70655240500000005</v>
      </c>
      <c r="K28">
        <f>SQRT((Table38910111213[[#This Row],[Annual Income (k$)]]-$B$3)^2+(Table38910111213[[#This Row],[Spending Score (1-100)]]-$C$3)^2)</f>
        <v>0.88550802476350665</v>
      </c>
      <c r="L28">
        <f>SQRT((Table38910111213[[#This Row],[Annual Income (k$)]]-$B$4)^2+(Table38910111213[[#This Row],[Spending Score (1-100)]]-$C$4)^2)</f>
        <v>1.800300099106642</v>
      </c>
      <c r="M28">
        <f>SQRT((Table38910111213[[#This Row],[Annual Income (k$)]]-$B$5)^2+(Table38910111213[[#This Row],[Spending Score (1-100)]]-$C$5)^2)</f>
        <v>1.062436619108327</v>
      </c>
      <c r="N28">
        <f>SQRT((Table38910111213[[#This Row],[Annual Income (k$)]]-$B$6)^2+(Table38910111213[[#This Row],[Spending Score (1-100)]]-$C$6)^2)</f>
        <v>2.4882857078871229E-4</v>
      </c>
      <c r="O28">
        <f>SQRT((Table38910111213[[#This Row],[Annual Income (k$)]]-$B$7)^2+(Table38910111213[[#This Row],[Spending Score (1-100)]]-$C$7)^2)</f>
        <v>2.3360532876137761</v>
      </c>
      <c r="P28">
        <f>SQRT((Table38910111213[[#This Row],[Annual Income (k$)]]-$B$8)^2+(Table38910111213[[#This Row],[Spending Score (1-100)]]-$C$8)^2)</f>
        <v>1.4365087557886997</v>
      </c>
      <c r="Q28">
        <f>SQRT((Table38910111213[[#This Row],[Annual Income (k$)]]-$B$9)^2+(Table38910111213[[#This Row],[Spending Score (1-100)]]-$C$9)^2)</f>
        <v>2.8472194313428671</v>
      </c>
      <c r="R28">
        <f>MIN(Table38910111213[[#This Row],[DIst1]:[DIst7]])</f>
        <v>2.4882857078871229E-4</v>
      </c>
      <c r="S28" t="str">
        <f>IF(MIN(Table38910111213[[#This Row],[DIst1]:[DIst7]])=Table38910111213[[#This Row],[DIst1]],"Cluster1",IF(MIN(Table38910111213[[#This Row],[DIst1]:[DIst7]])=Table38910111213[[#This Row],[DIst2]],"Cluster2",IF(MIN(Table38910111213[[#This Row],[DIst1]:[DIst7]])=Table38910111213[[#This Row],[DIst3]],"Cluster3",IF(MIN(Table38910111213[[#This Row],[DIst1]:[DIst7]])=Table38910111213[[#This Row],[DIst4]],"Cluster4",IF(MIN(Table38910111213[[#This Row],[DIst1]:[DIst7]])=Table38910111213[[#This Row],[DIst5]],"Cluster5",IF(MIN(Table38910111213[[#This Row],[DIst1]:[DIst7]])=Table38910111213[[#This Row],[DIst6]],"Cluster6","Cluster7"))))))</f>
        <v>Cluster4</v>
      </c>
    </row>
    <row r="29" spans="7:19" x14ac:dyDescent="0.3">
      <c r="G29">
        <v>28</v>
      </c>
      <c r="H29">
        <v>-1.242796614</v>
      </c>
      <c r="I29">
        <v>0.41927285600000003</v>
      </c>
      <c r="K29">
        <f>SQRT((Table38910111213[[#This Row],[Annual Income (k$)]]-$B$3)^2+(Table38910111213[[#This Row],[Spending Score (1-100)]]-$C$3)^2)</f>
        <v>2.0023282954313339</v>
      </c>
      <c r="L29">
        <f>SQRT((Table38910111213[[#This Row],[Annual Income (k$)]]-$B$4)^2+(Table38910111213[[#This Row],[Spending Score (1-100)]]-$C$4)^2)</f>
        <v>0.68462951231527325</v>
      </c>
      <c r="M29">
        <f>SQRT((Table38910111213[[#This Row],[Annual Income (k$)]]-$B$5)^2+(Table38910111213[[#This Row],[Spending Score (1-100)]]-$C$5)^2)</f>
        <v>0.8057994588878461</v>
      </c>
      <c r="N29">
        <f>SQRT((Table38910111213[[#This Row],[Annual Income (k$)]]-$B$6)^2+(Table38910111213[[#This Row],[Spending Score (1-100)]]-$C$6)^2)</f>
        <v>1.1255764479015611</v>
      </c>
      <c r="O29">
        <f>SQRT((Table38910111213[[#This Row],[Annual Income (k$)]]-$B$7)^2+(Table38910111213[[#This Row],[Spending Score (1-100)]]-$C$7)^2)</f>
        <v>2.8732454456254031</v>
      </c>
      <c r="P29">
        <f>SQRT((Table38910111213[[#This Row],[Annual Income (k$)]]-$B$8)^2+(Table38910111213[[#This Row],[Spending Score (1-100)]]-$C$8)^2)</f>
        <v>1.4116848326261415</v>
      </c>
      <c r="Q29">
        <f>SQRT((Table38910111213[[#This Row],[Annual Income (k$)]]-$B$9)^2+(Table38910111213[[#This Row],[Spending Score (1-100)]]-$C$9)^2)</f>
        <v>2.2257265957483403</v>
      </c>
      <c r="R29">
        <f>MIN(Table38910111213[[#This Row],[DIst1]:[DIst7]])</f>
        <v>0.68462951231527325</v>
      </c>
      <c r="S29" t="str">
        <f>IF(MIN(Table38910111213[[#This Row],[DIst1]:[DIst7]])=Table38910111213[[#This Row],[DIst1]],"Cluster1",IF(MIN(Table38910111213[[#This Row],[DIst1]:[DIst7]])=Table38910111213[[#This Row],[DIst2]],"Cluster2",IF(MIN(Table38910111213[[#This Row],[DIst1]:[DIst7]])=Table38910111213[[#This Row],[DIst3]],"Cluster3",IF(MIN(Table38910111213[[#This Row],[DIst1]:[DIst7]])=Table38910111213[[#This Row],[DIst4]],"Cluster4",IF(MIN(Table38910111213[[#This Row],[DIst1]:[DIst7]])=Table38910111213[[#This Row],[DIst5]],"Cluster5",IF(MIN(Table38910111213[[#This Row],[DIst1]:[DIst7]])=Table38910111213[[#This Row],[DIst6]],"Cluster6","Cluster7"))))))</f>
        <v>Cluster2</v>
      </c>
    </row>
    <row r="30" spans="7:19" x14ac:dyDescent="0.3">
      <c r="G30">
        <v>29</v>
      </c>
      <c r="H30">
        <v>-1.2046271850000001</v>
      </c>
      <c r="I30">
        <v>-0.74537396600000005</v>
      </c>
      <c r="K30">
        <f>SQRT((Table38910111213[[#This Row],[Annual Income (k$)]]-$B$3)^2+(Table38910111213[[#This Row],[Spending Score (1-100)]]-$C$3)^2)</f>
        <v>0.85580015319404767</v>
      </c>
      <c r="L30">
        <f>SQRT((Table38910111213[[#This Row],[Annual Income (k$)]]-$B$4)^2+(Table38910111213[[#This Row],[Spending Score (1-100)]]-$C$4)^2)</f>
        <v>1.8424658964780869</v>
      </c>
      <c r="M30">
        <f>SQRT((Table38910111213[[#This Row],[Annual Income (k$)]]-$B$5)^2+(Table38910111213[[#This Row],[Spending Score (1-100)]]-$C$5)^2)</f>
        <v>1.0660984442433148</v>
      </c>
      <c r="N30">
        <f>SQRT((Table38910111213[[#This Row],[Annual Income (k$)]]-$B$6)^2+(Table38910111213[[#This Row],[Spending Score (1-100)]]-$C$6)^2)</f>
        <v>5.4618565033681288E-2</v>
      </c>
      <c r="O30">
        <f>SQRT((Table38910111213[[#This Row],[Annual Income (k$)]]-$B$7)^2+(Table38910111213[[#This Row],[Spending Score (1-100)]]-$C$7)^2)</f>
        <v>2.2883853685943132</v>
      </c>
      <c r="P30">
        <f>SQRT((Table38910111213[[#This Row],[Annual Income (k$)]]-$B$8)^2+(Table38910111213[[#This Row],[Spending Score (1-100)]]-$C$8)^2)</f>
        <v>1.4187422475207083</v>
      </c>
      <c r="Q30">
        <f>SQRT((Table38910111213[[#This Row],[Annual Income (k$)]]-$B$9)^2+(Table38910111213[[#This Row],[Spending Score (1-100)]]-$C$9)^2)</f>
        <v>2.8468610749749228</v>
      </c>
      <c r="R30">
        <f>MIN(Table38910111213[[#This Row],[DIst1]:[DIst7]])</f>
        <v>5.4618565033681288E-2</v>
      </c>
      <c r="S30" t="str">
        <f>IF(MIN(Table38910111213[[#This Row],[DIst1]:[DIst7]])=Table38910111213[[#This Row],[DIst1]],"Cluster1",IF(MIN(Table38910111213[[#This Row],[DIst1]:[DIst7]])=Table38910111213[[#This Row],[DIst2]],"Cluster2",IF(MIN(Table38910111213[[#This Row],[DIst1]:[DIst7]])=Table38910111213[[#This Row],[DIst3]],"Cluster3",IF(MIN(Table38910111213[[#This Row],[DIst1]:[DIst7]])=Table38910111213[[#This Row],[DIst4]],"Cluster4",IF(MIN(Table38910111213[[#This Row],[DIst1]:[DIst7]])=Table38910111213[[#This Row],[DIst5]],"Cluster5",IF(MIN(Table38910111213[[#This Row],[DIst1]:[DIst7]])=Table38910111213[[#This Row],[DIst6]],"Cluster6","Cluster7"))))))</f>
        <v>Cluster4</v>
      </c>
    </row>
    <row r="31" spans="7:19" x14ac:dyDescent="0.3">
      <c r="G31">
        <v>30</v>
      </c>
      <c r="H31">
        <v>-1.2046271850000001</v>
      </c>
      <c r="I31">
        <v>1.428633434</v>
      </c>
      <c r="K31">
        <f>SQRT((Table38910111213[[#This Row],[Annual Income (k$)]]-$B$3)^2+(Table38910111213[[#This Row],[Spending Score (1-100)]]-$C$3)^2)</f>
        <v>3.0116962006451153</v>
      </c>
      <c r="L31">
        <f>SQRT((Table38910111213[[#This Row],[Annual Income (k$)]]-$B$4)^2+(Table38910111213[[#This Row],[Spending Score (1-100)]]-$C$4)^2)</f>
        <v>0.38873033122150041</v>
      </c>
      <c r="M31">
        <f>SQRT((Table38910111213[[#This Row],[Annual Income (k$)]]-$B$5)^2+(Table38910111213[[#This Row],[Spending Score (1-100)]]-$C$5)^2)</f>
        <v>1.5233756657163113</v>
      </c>
      <c r="N31">
        <f>SQRT((Table38910111213[[#This Row],[Annual Income (k$)]]-$B$6)^2+(Table38910111213[[#This Row],[Spending Score (1-100)]]-$C$6)^2)</f>
        <v>2.1352781547294208</v>
      </c>
      <c r="O31">
        <f>SQRT((Table38910111213[[#This Row],[Annual Income (k$)]]-$B$7)^2+(Table38910111213[[#This Row],[Spending Score (1-100)]]-$C$7)^2)</f>
        <v>3.5707790096917447</v>
      </c>
      <c r="P31">
        <f>SQRT((Table38910111213[[#This Row],[Annual Income (k$)]]-$B$8)^2+(Table38910111213[[#This Row],[Spending Score (1-100)]]-$C$8)^2)</f>
        <v>1.9965615404064285</v>
      </c>
      <c r="Q31">
        <f>SQRT((Table38910111213[[#This Row],[Annual Income (k$)]]-$B$9)^2+(Table38910111213[[#This Row],[Spending Score (1-100)]]-$C$9)^2)</f>
        <v>2.0313572360010519</v>
      </c>
      <c r="R31">
        <f>MIN(Table38910111213[[#This Row],[DIst1]:[DIst7]])</f>
        <v>0.38873033122150041</v>
      </c>
      <c r="S31" t="str">
        <f>IF(MIN(Table38910111213[[#This Row],[DIst1]:[DIst7]])=Table38910111213[[#This Row],[DIst1]],"Cluster1",IF(MIN(Table38910111213[[#This Row],[DIst1]:[DIst7]])=Table38910111213[[#This Row],[DIst2]],"Cluster2",IF(MIN(Table38910111213[[#This Row],[DIst1]:[DIst7]])=Table38910111213[[#This Row],[DIst3]],"Cluster3",IF(MIN(Table38910111213[[#This Row],[DIst1]:[DIst7]])=Table38910111213[[#This Row],[DIst4]],"Cluster4",IF(MIN(Table38910111213[[#This Row],[DIst1]:[DIst7]])=Table38910111213[[#This Row],[DIst5]],"Cluster5",IF(MIN(Table38910111213[[#This Row],[DIst1]:[DIst7]])=Table38910111213[[#This Row],[DIst6]],"Cluster6","Cluster7"))))))</f>
        <v>Cluster2</v>
      </c>
    </row>
    <row r="32" spans="7:19" x14ac:dyDescent="0.3">
      <c r="G32">
        <v>31</v>
      </c>
      <c r="H32">
        <v>-1.1664577549999999</v>
      </c>
      <c r="I32">
        <v>-1.793556105</v>
      </c>
      <c r="J32">
        <v>4</v>
      </c>
      <c r="K32">
        <f>SQRT((Table38910111213[[#This Row],[Annual Income (k$)]]-$B$3)^2+(Table38910111213[[#This Row],[Spending Score (1-100)]]-$C$3)^2)</f>
        <v>0.32703247725222501</v>
      </c>
      <c r="L32">
        <f>SQRT((Table38910111213[[#This Row],[Annual Income (k$)]]-$B$4)^2+(Table38910111213[[#This Row],[Spending Score (1-100)]]-$C$4)^2)</f>
        <v>2.8899286656061389</v>
      </c>
      <c r="M32">
        <f>SQRT((Table38910111213[[#This Row],[Annual Income (k$)]]-$B$5)^2+(Table38910111213[[#This Row],[Spending Score (1-100)]]-$C$5)^2)</f>
        <v>1.9728304775289749</v>
      </c>
      <c r="N32">
        <f>SQRT((Table38910111213[[#This Row],[Annual Income (k$)]]-$B$6)^2+(Table38910111213[[#This Row],[Spending Score (1-100)]]-$C$6)^2)</f>
        <v>1.0899289999992716</v>
      </c>
      <c r="O32">
        <f>SQRT((Table38910111213[[#This Row],[Annual Income (k$)]]-$B$7)^2+(Table38910111213[[#This Row],[Spending Score (1-100)]]-$C$7)^2)</f>
        <v>2.1966349581839855</v>
      </c>
      <c r="P32">
        <f>SQRT((Table38910111213[[#This Row],[Annual Income (k$)]]-$B$8)^2+(Table38910111213[[#This Row],[Spending Score (1-100)]]-$C$8)^2)</f>
        <v>2.0840660223539178</v>
      </c>
      <c r="Q32">
        <f>SQRT((Table38910111213[[#This Row],[Annual Income (k$)]]-$B$9)^2+(Table38910111213[[#This Row],[Spending Score (1-100)]]-$C$9)^2)</f>
        <v>3.6396518589824254</v>
      </c>
      <c r="R32">
        <f>MIN(Table38910111213[[#This Row],[DIst1]:[DIst7]])</f>
        <v>0.32703247725222501</v>
      </c>
      <c r="S32" t="str">
        <f>IF(MIN(Table38910111213[[#This Row],[DIst1]:[DIst7]])=Table38910111213[[#This Row],[DIst1]],"Cluster1",IF(MIN(Table38910111213[[#This Row],[DIst1]:[DIst7]])=Table38910111213[[#This Row],[DIst2]],"Cluster2",IF(MIN(Table38910111213[[#This Row],[DIst1]:[DIst7]])=Table38910111213[[#This Row],[DIst3]],"Cluster3",IF(MIN(Table38910111213[[#This Row],[DIst1]:[DIst7]])=Table38910111213[[#This Row],[DIst4]],"Cluster4",IF(MIN(Table38910111213[[#This Row],[DIst1]:[DIst7]])=Table38910111213[[#This Row],[DIst5]],"Cluster5",IF(MIN(Table38910111213[[#This Row],[DIst1]:[DIst7]])=Table38910111213[[#This Row],[DIst6]],"Cluster6","Cluster7"))))))</f>
        <v>Cluster1</v>
      </c>
    </row>
    <row r="33" spans="7:19" x14ac:dyDescent="0.3">
      <c r="G33">
        <v>32</v>
      </c>
      <c r="H33">
        <v>-1.1664577549999999</v>
      </c>
      <c r="I33">
        <v>0.88513158400000003</v>
      </c>
      <c r="K33">
        <f>SQRT((Table38910111213[[#This Row],[Annual Income (k$)]]-$B$3)^2+(Table38910111213[[#This Row],[Spending Score (1-100)]]-$C$3)^2)</f>
        <v>2.4732235305425063</v>
      </c>
      <c r="L33">
        <f>SQRT((Table38910111213[[#This Row],[Annual Income (k$)]]-$B$4)^2+(Table38910111213[[#This Row],[Spending Score (1-100)]]-$C$4)^2)</f>
        <v>0.30252707405595131</v>
      </c>
      <c r="M33">
        <f>SQRT((Table38910111213[[#This Row],[Annual Income (k$)]]-$B$5)^2+(Table38910111213[[#This Row],[Spending Score (1-100)]]-$C$5)^2)</f>
        <v>1.042796920376023</v>
      </c>
      <c r="N33">
        <f>SQRT((Table38910111213[[#This Row],[Annual Income (k$)]]-$B$6)^2+(Table38910111213[[#This Row],[Spending Score (1-100)]]-$C$6)^2)</f>
        <v>1.5932649236329324</v>
      </c>
      <c r="O33">
        <f>SQRT((Table38910111213[[#This Row],[Annual Income (k$)]]-$B$7)^2+(Table38910111213[[#This Row],[Spending Score (1-100)]]-$C$7)^2)</f>
        <v>3.1336241892647476</v>
      </c>
      <c r="P33">
        <f>SQRT((Table38910111213[[#This Row],[Annual Income (k$)]]-$B$8)^2+(Table38910111213[[#This Row],[Spending Score (1-100)]]-$C$8)^2)</f>
        <v>1.5846932228702899</v>
      </c>
      <c r="Q33">
        <f>SQRT((Table38910111213[[#This Row],[Annual Income (k$)]]-$B$9)^2+(Table38910111213[[#This Row],[Spending Score (1-100)]]-$C$9)^2)</f>
        <v>2.0203275817631696</v>
      </c>
      <c r="R33">
        <f>MIN(Table38910111213[[#This Row],[DIst1]:[DIst7]])</f>
        <v>0.30252707405595131</v>
      </c>
      <c r="S33" t="str">
        <f>IF(MIN(Table38910111213[[#This Row],[DIst1]:[DIst7]])=Table38910111213[[#This Row],[DIst1]],"Cluster1",IF(MIN(Table38910111213[[#This Row],[DIst1]:[DIst7]])=Table38910111213[[#This Row],[DIst2]],"Cluster2",IF(MIN(Table38910111213[[#This Row],[DIst1]:[DIst7]])=Table38910111213[[#This Row],[DIst3]],"Cluster3",IF(MIN(Table38910111213[[#This Row],[DIst1]:[DIst7]])=Table38910111213[[#This Row],[DIst4]],"Cluster4",IF(MIN(Table38910111213[[#This Row],[DIst1]:[DIst7]])=Table38910111213[[#This Row],[DIst5]],"Cluster5",IF(MIN(Table38910111213[[#This Row],[DIst1]:[DIst7]])=Table38910111213[[#This Row],[DIst6]],"Cluster6","Cluster7"))))))</f>
        <v>Cluster2</v>
      </c>
    </row>
    <row r="34" spans="7:19" x14ac:dyDescent="0.3">
      <c r="G34">
        <v>33</v>
      </c>
      <c r="H34">
        <v>-1.0519494680000001</v>
      </c>
      <c r="I34">
        <v>-1.793556105</v>
      </c>
      <c r="K34">
        <f>SQRT((Table38910111213[[#This Row],[Annual Income (k$)]]-$B$3)^2+(Table38910111213[[#This Row],[Spending Score (1-100)]]-$C$3)^2)</f>
        <v>0.41950376693351632</v>
      </c>
      <c r="L34">
        <f>SQRT((Table38910111213[[#This Row],[Annual Income (k$)]]-$B$4)^2+(Table38910111213[[#This Row],[Spending Score (1-100)]]-$C$4)^2)</f>
        <v>2.901081867492957</v>
      </c>
      <c r="M34">
        <f>SQRT((Table38910111213[[#This Row],[Annual Income (k$)]]-$B$5)^2+(Table38910111213[[#This Row],[Spending Score (1-100)]]-$C$5)^2)</f>
        <v>1.9381506517302678</v>
      </c>
      <c r="N34">
        <f>SQRT((Table38910111213[[#This Row],[Annual Income (k$)]]-$B$6)^2+(Table38910111213[[#This Row],[Spending Score (1-100)]]-$C$6)^2)</f>
        <v>1.1038748123633955</v>
      </c>
      <c r="O34">
        <f>SQRT((Table38910111213[[#This Row],[Annual Income (k$)]]-$B$7)^2+(Table38910111213[[#This Row],[Spending Score (1-100)]]-$C$7)^2)</f>
        <v>2.0842183645466337</v>
      </c>
      <c r="P34">
        <f>SQRT((Table38910111213[[#This Row],[Annual Income (k$)]]-$B$8)^2+(Table38910111213[[#This Row],[Spending Score (1-100)]]-$C$8)^2)</f>
        <v>2.0185186643157924</v>
      </c>
      <c r="Q34">
        <f>SQRT((Table38910111213[[#This Row],[Annual Income (k$)]]-$B$9)^2+(Table38910111213[[#This Row],[Spending Score (1-100)]]-$C$9)^2)</f>
        <v>3.5784600753975169</v>
      </c>
      <c r="R34">
        <f>MIN(Table38910111213[[#This Row],[DIst1]:[DIst7]])</f>
        <v>0.41950376693351632</v>
      </c>
      <c r="S34" t="str">
        <f>IF(MIN(Table38910111213[[#This Row],[DIst1]:[DIst7]])=Table38910111213[[#This Row],[DIst1]],"Cluster1",IF(MIN(Table38910111213[[#This Row],[DIst1]:[DIst7]])=Table38910111213[[#This Row],[DIst2]],"Cluster2",IF(MIN(Table38910111213[[#This Row],[DIst1]:[DIst7]])=Table38910111213[[#This Row],[DIst3]],"Cluster3",IF(MIN(Table38910111213[[#This Row],[DIst1]:[DIst7]])=Table38910111213[[#This Row],[DIst4]],"Cluster4",IF(MIN(Table38910111213[[#This Row],[DIst1]:[DIst7]])=Table38910111213[[#This Row],[DIst5]],"Cluster5",IF(MIN(Table38910111213[[#This Row],[DIst1]:[DIst7]])=Table38910111213[[#This Row],[DIst6]],"Cluster6","Cluster7"))))))</f>
        <v>Cluster1</v>
      </c>
    </row>
    <row r="35" spans="7:19" x14ac:dyDescent="0.3">
      <c r="G35">
        <v>34</v>
      </c>
      <c r="H35">
        <v>-1.0519494680000001</v>
      </c>
      <c r="I35">
        <v>1.6227412379999999</v>
      </c>
      <c r="K35">
        <f>SQRT((Table38910111213[[#This Row],[Annual Income (k$)]]-$B$3)^2+(Table38910111213[[#This Row],[Spending Score (1-100)]]-$C$3)^2)</f>
        <v>3.21879750922932</v>
      </c>
      <c r="L35">
        <f>SQRT((Table38910111213[[#This Row],[Annual Income (k$)]]-$B$4)^2+(Table38910111213[[#This Row],[Spending Score (1-100)]]-$C$4)^2)</f>
        <v>0.63361394736662269</v>
      </c>
      <c r="M35">
        <f>SQRT((Table38910111213[[#This Row],[Annual Income (k$)]]-$B$5)^2+(Table38910111213[[#This Row],[Spending Score (1-100)]]-$C$5)^2)</f>
        <v>1.6429840125877038</v>
      </c>
      <c r="N35">
        <f>SQRT((Table38910111213[[#This Row],[Annual Income (k$)]]-$B$6)^2+(Table38910111213[[#This Row],[Spending Score (1-100)]]-$C$6)^2)</f>
        <v>2.3368507427303262</v>
      </c>
      <c r="O35">
        <f>SQRT((Table38910111213[[#This Row],[Annual Income (k$)]]-$B$7)^2+(Table38910111213[[#This Row],[Spending Score (1-100)]]-$C$7)^2)</f>
        <v>3.637791062895964</v>
      </c>
      <c r="P35">
        <f>SQRT((Table38910111213[[#This Row],[Annual Income (k$)]]-$B$8)^2+(Table38910111213[[#This Row],[Spending Score (1-100)]]-$C$8)^2)</f>
        <v>2.0634310066897612</v>
      </c>
      <c r="Q35">
        <f>SQRT((Table38910111213[[#This Row],[Annual Income (k$)]]-$B$9)^2+(Table38910111213[[#This Row],[Spending Score (1-100)]]-$C$9)^2)</f>
        <v>1.9068661293742923</v>
      </c>
      <c r="R35">
        <f>MIN(Table38910111213[[#This Row],[DIst1]:[DIst7]])</f>
        <v>0.63361394736662269</v>
      </c>
      <c r="S35" t="str">
        <f>IF(MIN(Table38910111213[[#This Row],[DIst1]:[DIst7]])=Table38910111213[[#This Row],[DIst1]],"Cluster1",IF(MIN(Table38910111213[[#This Row],[DIst1]:[DIst7]])=Table38910111213[[#This Row],[DIst2]],"Cluster2",IF(MIN(Table38910111213[[#This Row],[DIst1]:[DIst7]])=Table38910111213[[#This Row],[DIst3]],"Cluster3",IF(MIN(Table38910111213[[#This Row],[DIst1]:[DIst7]])=Table38910111213[[#This Row],[DIst4]],"Cluster4",IF(MIN(Table38910111213[[#This Row],[DIst1]:[DIst7]])=Table38910111213[[#This Row],[DIst5]],"Cluster5",IF(MIN(Table38910111213[[#This Row],[DIst1]:[DIst7]])=Table38910111213[[#This Row],[DIst6]],"Cluster6","Cluster7"))))))</f>
        <v>Cluster2</v>
      </c>
    </row>
    <row r="36" spans="7:19" x14ac:dyDescent="0.3">
      <c r="G36">
        <v>35</v>
      </c>
      <c r="H36">
        <v>-1.0519494680000001</v>
      </c>
      <c r="I36">
        <v>-1.4053404979999999</v>
      </c>
      <c r="K36">
        <f>SQRT((Table38910111213[[#This Row],[Annual Income (k$)]]-$B$3)^2+(Table38910111213[[#This Row],[Spending Score (1-100)]]-$C$3)^2)</f>
        <v>0.39722051610933712</v>
      </c>
      <c r="L36">
        <f>SQRT((Table38910111213[[#This Row],[Annual Income (k$)]]-$B$4)^2+(Table38910111213[[#This Row],[Spending Score (1-100)]]-$C$4)^2)</f>
        <v>2.5159399081278155</v>
      </c>
      <c r="M36">
        <f>SQRT((Table38910111213[[#This Row],[Annual Income (k$)]]-$B$5)^2+(Table38910111213[[#This Row],[Spending Score (1-100)]]-$C$5)^2)</f>
        <v>1.5686816584848211</v>
      </c>
      <c r="N36">
        <f>SQRT((Table38910111213[[#This Row],[Annual Income (k$)]]-$B$6)^2+(Table38910111213[[#This Row],[Spending Score (1-100)]]-$C$6)^2)</f>
        <v>0.72462001781380059</v>
      </c>
      <c r="O36">
        <f>SQRT((Table38910111213[[#This Row],[Annual Income (k$)]]-$B$7)^2+(Table38910111213[[#This Row],[Spending Score (1-100)]]-$C$7)^2)</f>
        <v>2.044161100424021</v>
      </c>
      <c r="P36">
        <f>SQRT((Table38910111213[[#This Row],[Annual Income (k$)]]-$B$8)^2+(Table38910111213[[#This Row],[Spending Score (1-100)]]-$C$8)^2)</f>
        <v>1.7087135378945686</v>
      </c>
      <c r="Q36">
        <f>SQRT((Table38910111213[[#This Row],[Annual Income (k$)]]-$B$9)^2+(Table38910111213[[#This Row],[Spending Score (1-100)]]-$C$9)^2)</f>
        <v>3.2539005900914408</v>
      </c>
      <c r="R36">
        <f>MIN(Table38910111213[[#This Row],[DIst1]:[DIst7]])</f>
        <v>0.39722051610933712</v>
      </c>
      <c r="S36" t="str">
        <f>IF(MIN(Table38910111213[[#This Row],[DIst1]:[DIst7]])=Table38910111213[[#This Row],[DIst1]],"Cluster1",IF(MIN(Table38910111213[[#This Row],[DIst1]:[DIst7]])=Table38910111213[[#This Row],[DIst2]],"Cluster2",IF(MIN(Table38910111213[[#This Row],[DIst1]:[DIst7]])=Table38910111213[[#This Row],[DIst3]],"Cluster3",IF(MIN(Table38910111213[[#This Row],[DIst1]:[DIst7]])=Table38910111213[[#This Row],[DIst4]],"Cluster4",IF(MIN(Table38910111213[[#This Row],[DIst1]:[DIst7]])=Table38910111213[[#This Row],[DIst5]],"Cluster5",IF(MIN(Table38910111213[[#This Row],[DIst1]:[DIst7]])=Table38910111213[[#This Row],[DIst6]],"Cluster6","Cluster7"))))))</f>
        <v>Cluster1</v>
      </c>
    </row>
    <row r="37" spans="7:19" x14ac:dyDescent="0.3">
      <c r="G37">
        <v>36</v>
      </c>
      <c r="H37">
        <v>-1.0519494680000001</v>
      </c>
      <c r="I37">
        <v>1.1957040699999999</v>
      </c>
      <c r="K37">
        <f>SQRT((Table38910111213[[#This Row],[Annual Income (k$)]]-$B$3)^2+(Table38910111213[[#This Row],[Spending Score (1-100)]]-$C$3)^2)</f>
        <v>2.7948252103007012</v>
      </c>
      <c r="L37">
        <f>SQRT((Table38910111213[[#This Row],[Annual Income (k$)]]-$B$4)^2+(Table38910111213[[#This Row],[Spending Score (1-100)]]-$C$4)^2)</f>
        <v>0.35607949392438931</v>
      </c>
      <c r="M37">
        <f>SQRT((Table38910111213[[#This Row],[Annual Income (k$)]]-$B$5)^2+(Table38910111213[[#This Row],[Spending Score (1-100)]]-$C$5)^2)</f>
        <v>1.2469964721314339</v>
      </c>
      <c r="N37">
        <f>SQRT((Table38910111213[[#This Row],[Annual Income (k$)]]-$B$6)^2+(Table38910111213[[#This Row],[Spending Score (1-100)]]-$C$6)^2)</f>
        <v>1.911558191644515</v>
      </c>
      <c r="O37">
        <f>SQRT((Table38910111213[[#This Row],[Annual Income (k$)]]-$B$7)^2+(Table38910111213[[#This Row],[Spending Score (1-100)]]-$C$7)^2)</f>
        <v>3.293296815372365</v>
      </c>
      <c r="P37">
        <f>SQRT((Table38910111213[[#This Row],[Annual Income (k$)]]-$B$8)^2+(Table38910111213[[#This Row],[Spending Score (1-100)]]-$C$8)^2)</f>
        <v>1.719972697361106</v>
      </c>
      <c r="Q37">
        <f>SQRT((Table38910111213[[#This Row],[Annual Income (k$)]]-$B$9)^2+(Table38910111213[[#This Row],[Spending Score (1-100)]]-$C$9)^2)</f>
        <v>1.8723696204610871</v>
      </c>
      <c r="R37">
        <f>MIN(Table38910111213[[#This Row],[DIst1]:[DIst7]])</f>
        <v>0.35607949392438931</v>
      </c>
      <c r="S37" t="str">
        <f>IF(MIN(Table38910111213[[#This Row],[DIst1]:[DIst7]])=Table38910111213[[#This Row],[DIst1]],"Cluster1",IF(MIN(Table38910111213[[#This Row],[DIst1]:[DIst7]])=Table38910111213[[#This Row],[DIst2]],"Cluster2",IF(MIN(Table38910111213[[#This Row],[DIst1]:[DIst7]])=Table38910111213[[#This Row],[DIst3]],"Cluster3",IF(MIN(Table38910111213[[#This Row],[DIst1]:[DIst7]])=Table38910111213[[#This Row],[DIst4]],"Cluster4",IF(MIN(Table38910111213[[#This Row],[DIst1]:[DIst7]])=Table38910111213[[#This Row],[DIst5]],"Cluster5",IF(MIN(Table38910111213[[#This Row],[DIst1]:[DIst7]])=Table38910111213[[#This Row],[DIst6]],"Cluster6","Cluster7"))))))</f>
        <v>Cluster2</v>
      </c>
    </row>
    <row r="38" spans="7:19" x14ac:dyDescent="0.3">
      <c r="G38">
        <v>37</v>
      </c>
      <c r="H38">
        <v>-1.013780039</v>
      </c>
      <c r="I38">
        <v>-1.288875816</v>
      </c>
      <c r="K38">
        <f>SQRT((Table38910111213[[#This Row],[Annual Income (k$)]]-$B$3)^2+(Table38910111213[[#This Row],[Spending Score (1-100)]]-$C$3)^2)</f>
        <v>0.48983718095802864</v>
      </c>
      <c r="L38">
        <f>SQRT((Table38910111213[[#This Row],[Annual Income (k$)]]-$B$4)^2+(Table38910111213[[#This Row],[Spending Score (1-100)]]-$C$4)^2)</f>
        <v>2.4062816532603426</v>
      </c>
      <c r="M38">
        <f>SQRT((Table38910111213[[#This Row],[Annual Income (k$)]]-$B$5)^2+(Table38910111213[[#This Row],[Spending Score (1-100)]]-$C$5)^2)</f>
        <v>1.4461869660993314</v>
      </c>
      <c r="N38">
        <f>SQRT((Table38910111213[[#This Row],[Annual Income (k$)]]-$B$6)^2+(Table38910111213[[#This Row],[Spending Score (1-100)]]-$C$6)^2)</f>
        <v>0.62596942185971105</v>
      </c>
      <c r="O38">
        <f>SQRT((Table38910111213[[#This Row],[Annual Income (k$)]]-$B$7)^2+(Table38910111213[[#This Row],[Spending Score (1-100)]]-$C$7)^2)</f>
        <v>2.0082766732577686</v>
      </c>
      <c r="P38">
        <f>SQRT((Table38910111213[[#This Row],[Annual Income (k$)]]-$B$8)^2+(Table38910111213[[#This Row],[Spending Score (1-100)]]-$C$8)^2)</f>
        <v>1.5963252957852954</v>
      </c>
      <c r="Q38">
        <f>SQRT((Table38910111213[[#This Row],[Annual Income (k$)]]-$B$9)^2+(Table38910111213[[#This Row],[Spending Score (1-100)]]-$C$9)^2)</f>
        <v>3.1368761768062163</v>
      </c>
      <c r="R38">
        <f>MIN(Table38910111213[[#This Row],[DIst1]:[DIst7]])</f>
        <v>0.48983718095802864</v>
      </c>
      <c r="S38" t="str">
        <f>IF(MIN(Table38910111213[[#This Row],[DIst1]:[DIst7]])=Table38910111213[[#This Row],[DIst1]],"Cluster1",IF(MIN(Table38910111213[[#This Row],[DIst1]:[DIst7]])=Table38910111213[[#This Row],[DIst2]],"Cluster2",IF(MIN(Table38910111213[[#This Row],[DIst1]:[DIst7]])=Table38910111213[[#This Row],[DIst3]],"Cluster3",IF(MIN(Table38910111213[[#This Row],[DIst1]:[DIst7]])=Table38910111213[[#This Row],[DIst4]],"Cluster4",IF(MIN(Table38910111213[[#This Row],[DIst1]:[DIst7]])=Table38910111213[[#This Row],[DIst5]],"Cluster5",IF(MIN(Table38910111213[[#This Row],[DIst1]:[DIst7]])=Table38910111213[[#This Row],[DIst6]],"Cluster6","Cluster7"))))))</f>
        <v>Cluster1</v>
      </c>
    </row>
    <row r="39" spans="7:19" x14ac:dyDescent="0.3">
      <c r="G39">
        <v>38</v>
      </c>
      <c r="H39">
        <v>-1.013780039</v>
      </c>
      <c r="I39">
        <v>0.88513158400000003</v>
      </c>
      <c r="K39">
        <f>SQRT((Table38910111213[[#This Row],[Annual Income (k$)]]-$B$3)^2+(Table38910111213[[#This Row],[Spending Score (1-100)]]-$C$3)^2)</f>
        <v>2.4929313025020954</v>
      </c>
      <c r="L39">
        <f>SQRT((Table38910111213[[#This Row],[Annual Income (k$)]]-$B$4)^2+(Table38910111213[[#This Row],[Spending Score (1-100)]]-$C$4)^2)</f>
        <v>0.42833164477624647</v>
      </c>
      <c r="M39">
        <f>SQRT((Table38910111213[[#This Row],[Annual Income (k$)]]-$B$5)^2+(Table38910111213[[#This Row],[Spending Score (1-100)]]-$C$5)^2)</f>
        <v>0.95520164330198221</v>
      </c>
      <c r="N39">
        <f>SQRT((Table38910111213[[#This Row],[Annual Income (k$)]]-$B$6)^2+(Table38910111213[[#This Row],[Spending Score (1-100)]]-$C$6)^2)</f>
        <v>1.6078287346276481</v>
      </c>
      <c r="O39">
        <f>SQRT((Table38910111213[[#This Row],[Annual Income (k$)]]-$B$7)^2+(Table38910111213[[#This Row],[Spending Score (1-100)]]-$C$7)^2)</f>
        <v>3.0304745914761497</v>
      </c>
      <c r="P39">
        <f>SQRT((Table38910111213[[#This Row],[Annual Income (k$)]]-$B$8)^2+(Table38910111213[[#This Row],[Spending Score (1-100)]]-$C$8)^2)</f>
        <v>1.4691932419074798</v>
      </c>
      <c r="Q39">
        <f>SQRT((Table38910111213[[#This Row],[Annual Income (k$)]]-$B$9)^2+(Table38910111213[[#This Row],[Spending Score (1-100)]]-$C$9)^2)</f>
        <v>1.8704631247457046</v>
      </c>
      <c r="R39">
        <f>MIN(Table38910111213[[#This Row],[DIst1]:[DIst7]])</f>
        <v>0.42833164477624647</v>
      </c>
      <c r="S39" t="str">
        <f>IF(MIN(Table38910111213[[#This Row],[DIst1]:[DIst7]])=Table38910111213[[#This Row],[DIst1]],"Cluster1",IF(MIN(Table38910111213[[#This Row],[DIst1]:[DIst7]])=Table38910111213[[#This Row],[DIst2]],"Cluster2",IF(MIN(Table38910111213[[#This Row],[DIst1]:[DIst7]])=Table38910111213[[#This Row],[DIst3]],"Cluster3",IF(MIN(Table38910111213[[#This Row],[DIst1]:[DIst7]])=Table38910111213[[#This Row],[DIst4]],"Cluster4",IF(MIN(Table38910111213[[#This Row],[DIst1]:[DIst7]])=Table38910111213[[#This Row],[DIst5]],"Cluster5",IF(MIN(Table38910111213[[#This Row],[DIst1]:[DIst7]])=Table38910111213[[#This Row],[DIst6]],"Cluster6","Cluster7"))))))</f>
        <v>Cluster2</v>
      </c>
    </row>
    <row r="40" spans="7:19" x14ac:dyDescent="0.3">
      <c r="G40">
        <v>39</v>
      </c>
      <c r="H40">
        <v>-0.89927175100000001</v>
      </c>
      <c r="I40">
        <v>-0.93948176900000002</v>
      </c>
      <c r="K40">
        <f>SQRT((Table38910111213[[#This Row],[Annual Income (k$)]]-$B$3)^2+(Table38910111213[[#This Row],[Spending Score (1-100)]]-$C$3)^2)</f>
        <v>0.81649284871300554</v>
      </c>
      <c r="L40">
        <f>SQRT((Table38910111213[[#This Row],[Annual Income (k$)]]-$B$4)^2+(Table38910111213[[#This Row],[Spending Score (1-100)]]-$C$4)^2)</f>
        <v>2.0859424349274316</v>
      </c>
      <c r="M40">
        <f>SQRT((Table38910111213[[#This Row],[Annual Income (k$)]]-$B$5)^2+(Table38910111213[[#This Row],[Spending Score (1-100)]]-$C$5)^2)</f>
        <v>1.0787917562915876</v>
      </c>
      <c r="N40">
        <f>SQRT((Table38910111213[[#This Row],[Annual Income (k$)]]-$B$6)^2+(Table38910111213[[#This Row],[Spending Score (1-100)]]-$C$6)^2)</f>
        <v>0.41518608785381861</v>
      </c>
      <c r="O40">
        <f>SQRT((Table38910111213[[#This Row],[Annual Income (k$)]]-$B$7)^2+(Table38910111213[[#This Row],[Spending Score (1-100)]]-$C$7)^2)</f>
        <v>1.9434937866169422</v>
      </c>
      <c r="P40">
        <f>SQRT((Table38910111213[[#This Row],[Annual Income (k$)]]-$B$8)^2+(Table38910111213[[#This Row],[Spending Score (1-100)]]-$C$8)^2)</f>
        <v>1.2704971712219781</v>
      </c>
      <c r="Q40">
        <f>SQRT((Table38910111213[[#This Row],[Annual Income (k$)]]-$B$9)^2+(Table38910111213[[#This Row],[Spending Score (1-100)]]-$C$9)^2)</f>
        <v>2.7886578430489273</v>
      </c>
      <c r="R40">
        <f>MIN(Table38910111213[[#This Row],[DIst1]:[DIst7]])</f>
        <v>0.41518608785381861</v>
      </c>
      <c r="S40" t="str">
        <f>IF(MIN(Table38910111213[[#This Row],[DIst1]:[DIst7]])=Table38910111213[[#This Row],[DIst1]],"Cluster1",IF(MIN(Table38910111213[[#This Row],[DIst1]:[DIst7]])=Table38910111213[[#This Row],[DIst2]],"Cluster2",IF(MIN(Table38910111213[[#This Row],[DIst1]:[DIst7]])=Table38910111213[[#This Row],[DIst3]],"Cluster3",IF(MIN(Table38910111213[[#This Row],[DIst1]:[DIst7]])=Table38910111213[[#This Row],[DIst4]],"Cluster4",IF(MIN(Table38910111213[[#This Row],[DIst1]:[DIst7]])=Table38910111213[[#This Row],[DIst5]],"Cluster5",IF(MIN(Table38910111213[[#This Row],[DIst1]:[DIst7]])=Table38910111213[[#This Row],[DIst6]],"Cluster6","Cluster7"))))))</f>
        <v>Cluster4</v>
      </c>
    </row>
    <row r="41" spans="7:19" x14ac:dyDescent="0.3">
      <c r="G41">
        <v>40</v>
      </c>
      <c r="H41">
        <v>-0.89927175100000001</v>
      </c>
      <c r="I41">
        <v>0.96277470600000004</v>
      </c>
      <c r="K41">
        <f>SQRT((Table38910111213[[#This Row],[Annual Income (k$)]]-$B$3)^2+(Table38910111213[[#This Row],[Spending Score (1-100)]]-$C$3)^2)</f>
        <v>2.5897712360453871</v>
      </c>
      <c r="L41">
        <f>SQRT((Table38910111213[[#This Row],[Annual Income (k$)]]-$B$4)^2+(Table38910111213[[#This Row],[Spending Score (1-100)]]-$C$4)^2)</f>
        <v>0.50755008554710568</v>
      </c>
      <c r="M41">
        <f>SQRT((Table38910111213[[#This Row],[Annual Income (k$)]]-$B$5)^2+(Table38910111213[[#This Row],[Spending Score (1-100)]]-$C$5)^2)</f>
        <v>0.97183338689480292</v>
      </c>
      <c r="N41">
        <f>SQRT((Table38910111213[[#This Row],[Annual Income (k$)]]-$B$6)^2+(Table38910111213[[#This Row],[Spending Score (1-100)]]-$C$6)^2)</f>
        <v>1.7040627305898601</v>
      </c>
      <c r="O41">
        <f>SQRT((Table38910111213[[#This Row],[Annual Income (k$)]]-$B$7)^2+(Table38910111213[[#This Row],[Spending Score (1-100)]]-$C$7)^2)</f>
        <v>3.0160036869990594</v>
      </c>
      <c r="P41">
        <f>SQRT((Table38910111213[[#This Row],[Annual Income (k$)]]-$B$8)^2+(Table38910111213[[#This Row],[Spending Score (1-100)]]-$C$8)^2)</f>
        <v>1.4441216439305735</v>
      </c>
      <c r="Q41">
        <f>SQRT((Table38910111213[[#This Row],[Annual Income (k$)]]-$B$9)^2+(Table38910111213[[#This Row],[Spending Score (1-100)]]-$C$9)^2)</f>
        <v>1.7436332523672833</v>
      </c>
      <c r="R41">
        <f>MIN(Table38910111213[[#This Row],[DIst1]:[DIst7]])</f>
        <v>0.50755008554710568</v>
      </c>
      <c r="S41" t="str">
        <f>IF(MIN(Table38910111213[[#This Row],[DIst1]:[DIst7]])=Table38910111213[[#This Row],[DIst1]],"Cluster1",IF(MIN(Table38910111213[[#This Row],[DIst1]:[DIst7]])=Table38910111213[[#This Row],[DIst2]],"Cluster2",IF(MIN(Table38910111213[[#This Row],[DIst1]:[DIst7]])=Table38910111213[[#This Row],[DIst3]],"Cluster3",IF(MIN(Table38910111213[[#This Row],[DIst1]:[DIst7]])=Table38910111213[[#This Row],[DIst4]],"Cluster4",IF(MIN(Table38910111213[[#This Row],[DIst1]:[DIst7]])=Table38910111213[[#This Row],[DIst5]],"Cluster5",IF(MIN(Table38910111213[[#This Row],[DIst1]:[DIst7]])=Table38910111213[[#This Row],[DIst6]],"Cluster6","Cluster7"))))))</f>
        <v>Cluster2</v>
      </c>
    </row>
    <row r="42" spans="7:19" x14ac:dyDescent="0.3">
      <c r="G42">
        <v>41</v>
      </c>
      <c r="H42">
        <v>-0.86110232200000003</v>
      </c>
      <c r="I42">
        <v>-0.59008772300000001</v>
      </c>
      <c r="K42">
        <f>SQRT((Table38910111213[[#This Row],[Annual Income (k$)]]-$B$3)^2+(Table38910111213[[#This Row],[Spending Score (1-100)]]-$C$3)^2)</f>
        <v>1.1287285328214243</v>
      </c>
      <c r="L42">
        <f>SQRT((Table38910111213[[#This Row],[Annual Income (k$)]]-$B$4)^2+(Table38910111213[[#This Row],[Spending Score (1-100)]]-$C$4)^2)</f>
        <v>1.7594689410895425</v>
      </c>
      <c r="M42">
        <f>SQRT((Table38910111213[[#This Row],[Annual Income (k$)]]-$B$5)^2+(Table38910111213[[#This Row],[Spending Score (1-100)]]-$C$5)^2)</f>
        <v>0.74378594640876161</v>
      </c>
      <c r="N42">
        <f>SQRT((Table38910111213[[#This Row],[Annual Income (k$)]]-$B$6)^2+(Table38910111213[[#This Row],[Spending Score (1-100)]]-$C$6)^2)</f>
        <v>0.39899190805926227</v>
      </c>
      <c r="O42">
        <f>SQRT((Table38910111213[[#This Row],[Annual Income (k$)]]-$B$7)^2+(Table38910111213[[#This Row],[Spending Score (1-100)]]-$C$7)^2)</f>
        <v>2.017091099873761</v>
      </c>
      <c r="P42">
        <f>SQRT((Table38910111213[[#This Row],[Annual Income (k$)]]-$B$8)^2+(Table38910111213[[#This Row],[Spending Score (1-100)]]-$C$8)^2)</f>
        <v>1.0421213645689749</v>
      </c>
      <c r="Q42">
        <f>SQRT((Table38910111213[[#This Row],[Annual Income (k$)]]-$B$9)^2+(Table38910111213[[#This Row],[Spending Score (1-100)]]-$C$9)^2)</f>
        <v>2.4968704321901187</v>
      </c>
      <c r="R42">
        <f>MIN(Table38910111213[[#This Row],[DIst1]:[DIst7]])</f>
        <v>0.39899190805926227</v>
      </c>
      <c r="S42" t="str">
        <f>IF(MIN(Table38910111213[[#This Row],[DIst1]:[DIst7]])=Table38910111213[[#This Row],[DIst1]],"Cluster1",IF(MIN(Table38910111213[[#This Row],[DIst1]:[DIst7]])=Table38910111213[[#This Row],[DIst2]],"Cluster2",IF(MIN(Table38910111213[[#This Row],[DIst1]:[DIst7]])=Table38910111213[[#This Row],[DIst3]],"Cluster3",IF(MIN(Table38910111213[[#This Row],[DIst1]:[DIst7]])=Table38910111213[[#This Row],[DIst4]],"Cluster4",IF(MIN(Table38910111213[[#This Row],[DIst1]:[DIst7]])=Table38910111213[[#This Row],[DIst5]],"Cluster5",IF(MIN(Table38910111213[[#This Row],[DIst1]:[DIst7]])=Table38910111213[[#This Row],[DIst6]],"Cluster6","Cluster7"))))))</f>
        <v>Cluster4</v>
      </c>
    </row>
    <row r="43" spans="7:19" x14ac:dyDescent="0.3">
      <c r="G43">
        <v>42</v>
      </c>
      <c r="H43">
        <v>-0.86110232200000003</v>
      </c>
      <c r="I43">
        <v>1.6227412379999999</v>
      </c>
      <c r="K43">
        <f>SQRT((Table38910111213[[#This Row],[Annual Income (k$)]]-$B$3)^2+(Table38910111213[[#This Row],[Spending Score (1-100)]]-$C$3)^2)</f>
        <v>3.2456107131144862</v>
      </c>
      <c r="L43">
        <f>SQRT((Table38910111213[[#This Row],[Annual Income (k$)]]-$B$4)^2+(Table38910111213[[#This Row],[Spending Score (1-100)]]-$C$4)^2)</f>
        <v>0.75325296576854817</v>
      </c>
      <c r="M43">
        <f>SQRT((Table38910111213[[#This Row],[Annual Income (k$)]]-$B$5)^2+(Table38910111213[[#This Row],[Spending Score (1-100)]]-$C$5)^2)</f>
        <v>1.591106251500318</v>
      </c>
      <c r="N43">
        <f>SQRT((Table38910111213[[#This Row],[Annual Income (k$)]]-$B$6)^2+(Table38910111213[[#This Row],[Spending Score (1-100)]]-$C$6)^2)</f>
        <v>2.3601140299121743</v>
      </c>
      <c r="O43">
        <f>SQRT((Table38910111213[[#This Row],[Annual Income (k$)]]-$B$7)^2+(Table38910111213[[#This Row],[Spending Score (1-100)]]-$C$7)^2)</f>
        <v>3.534081933399754</v>
      </c>
      <c r="P43">
        <f>SQRT((Table38910111213[[#This Row],[Annual Income (k$)]]-$B$8)^2+(Table38910111213[[#This Row],[Spending Score (1-100)]]-$C$8)^2)</f>
        <v>1.9666810665922663</v>
      </c>
      <c r="Q43">
        <f>SQRT((Table38910111213[[#This Row],[Annual Income (k$)]]-$B$9)^2+(Table38910111213[[#This Row],[Spending Score (1-100)]]-$C$9)^2)</f>
        <v>1.7199610670305596</v>
      </c>
      <c r="R43">
        <f>MIN(Table38910111213[[#This Row],[DIst1]:[DIst7]])</f>
        <v>0.75325296576854817</v>
      </c>
      <c r="S43" t="str">
        <f>IF(MIN(Table38910111213[[#This Row],[DIst1]:[DIst7]])=Table38910111213[[#This Row],[DIst1]],"Cluster1",IF(MIN(Table38910111213[[#This Row],[DIst1]:[DIst7]])=Table38910111213[[#This Row],[DIst2]],"Cluster2",IF(MIN(Table38910111213[[#This Row],[DIst1]:[DIst7]])=Table38910111213[[#This Row],[DIst3]],"Cluster3",IF(MIN(Table38910111213[[#This Row],[DIst1]:[DIst7]])=Table38910111213[[#This Row],[DIst4]],"Cluster4",IF(MIN(Table38910111213[[#This Row],[DIst1]:[DIst7]])=Table38910111213[[#This Row],[DIst5]],"Cluster5",IF(MIN(Table38910111213[[#This Row],[DIst1]:[DIst7]])=Table38910111213[[#This Row],[DIst6]],"Cluster6","Cluster7"))))))</f>
        <v>Cluster2</v>
      </c>
    </row>
    <row r="44" spans="7:19" x14ac:dyDescent="0.3">
      <c r="G44">
        <v>43</v>
      </c>
      <c r="H44">
        <v>-0.82293289300000005</v>
      </c>
      <c r="I44">
        <v>-0.551266162</v>
      </c>
      <c r="K44">
        <f>SQRT((Table38910111213[[#This Row],[Annual Income (k$)]]-$B$3)^2+(Table38910111213[[#This Row],[Spending Score (1-100)]]-$C$3)^2)</f>
        <v>1.1813098342826622</v>
      </c>
      <c r="L44">
        <f>SQRT((Table38910111213[[#This Row],[Annual Income (k$)]]-$B$4)^2+(Table38910111213[[#This Row],[Spending Score (1-100)]]-$C$4)^2)</f>
        <v>1.7346186457197337</v>
      </c>
      <c r="M44">
        <f>SQRT((Table38910111213[[#This Row],[Annual Income (k$)]]-$B$5)^2+(Table38910111213[[#This Row],[Spending Score (1-100)]]-$C$5)^2)</f>
        <v>0.69189156127338725</v>
      </c>
      <c r="N44">
        <f>SQRT((Table38910111213[[#This Row],[Annual Income (k$)]]-$B$6)^2+(Table38910111213[[#This Row],[Spending Score (1-100)]]-$C$6)^2)</f>
        <v>0.447571021230175</v>
      </c>
      <c r="O44">
        <f>SQRT((Table38910111213[[#This Row],[Annual Income (k$)]]-$B$7)^2+(Table38910111213[[#This Row],[Spending Score (1-100)]]-$C$7)^2)</f>
        <v>1.9979940085381944</v>
      </c>
      <c r="P44">
        <f>SQRT((Table38910111213[[#This Row],[Annual Income (k$)]]-$B$8)^2+(Table38910111213[[#This Row],[Spending Score (1-100)]]-$C$8)^2)</f>
        <v>0.99054591279136028</v>
      </c>
      <c r="Q44">
        <f>SQRT((Table38910111213[[#This Row],[Annual Income (k$)]]-$B$9)^2+(Table38910111213[[#This Row],[Spending Score (1-100)]]-$C$9)^2)</f>
        <v>2.4424690760428902</v>
      </c>
      <c r="R44">
        <f>MIN(Table38910111213[[#This Row],[DIst1]:[DIst7]])</f>
        <v>0.447571021230175</v>
      </c>
      <c r="S44" t="str">
        <f>IF(MIN(Table38910111213[[#This Row],[DIst1]:[DIst7]])=Table38910111213[[#This Row],[DIst1]],"Cluster1",IF(MIN(Table38910111213[[#This Row],[DIst1]:[DIst7]])=Table38910111213[[#This Row],[DIst2]],"Cluster2",IF(MIN(Table38910111213[[#This Row],[DIst1]:[DIst7]])=Table38910111213[[#This Row],[DIst3]],"Cluster3",IF(MIN(Table38910111213[[#This Row],[DIst1]:[DIst7]])=Table38910111213[[#This Row],[DIst4]],"Cluster4",IF(MIN(Table38910111213[[#This Row],[DIst1]:[DIst7]])=Table38910111213[[#This Row],[DIst5]],"Cluster5",IF(MIN(Table38910111213[[#This Row],[DIst1]:[DIst7]])=Table38910111213[[#This Row],[DIst6]],"Cluster6","Cluster7"))))))</f>
        <v>Cluster4</v>
      </c>
    </row>
    <row r="45" spans="7:19" x14ac:dyDescent="0.3">
      <c r="G45">
        <v>44</v>
      </c>
      <c r="H45">
        <v>-0.82293289300000005</v>
      </c>
      <c r="I45">
        <v>0.41927285600000003</v>
      </c>
      <c r="K45">
        <f>SQRT((Table38910111213[[#This Row],[Annual Income (k$)]]-$B$3)^2+(Table38910111213[[#This Row],[Spending Score (1-100)]]-$C$3)^2)</f>
        <v>2.0800346291799396</v>
      </c>
      <c r="L45">
        <f>SQRT((Table38910111213[[#This Row],[Annual Income (k$)]]-$B$4)^2+(Table38910111213[[#This Row],[Spending Score (1-100)]]-$C$4)^2)</f>
        <v>0.87729425285777607</v>
      </c>
      <c r="M45">
        <f>SQRT((Table38910111213[[#This Row],[Annual Income (k$)]]-$B$5)^2+(Table38910111213[[#This Row],[Spending Score (1-100)]]-$C$5)^2)</f>
        <v>0.46486421374901243</v>
      </c>
      <c r="N45">
        <f>SQRT((Table38910111213[[#This Row],[Annual Income (k$)]]-$B$6)^2+(Table38910111213[[#This Row],[Spending Score (1-100)]]-$C$6)^2)</f>
        <v>1.2013349051944666</v>
      </c>
      <c r="O45">
        <f>SQRT((Table38910111213[[#This Row],[Annual Income (k$)]]-$B$7)^2+(Table38910111213[[#This Row],[Spending Score (1-100)]]-$C$7)^2)</f>
        <v>2.5602930311872756</v>
      </c>
      <c r="P45">
        <f>SQRT((Table38910111213[[#This Row],[Annual Income (k$)]]-$B$8)^2+(Table38910111213[[#This Row],[Spending Score (1-100)]]-$C$8)^2)</f>
        <v>1.0348629904553588</v>
      </c>
      <c r="Q45">
        <f>SQRT((Table38910111213[[#This Row],[Annual Income (k$)]]-$B$9)^2+(Table38910111213[[#This Row],[Spending Score (1-100)]]-$C$9)^2)</f>
        <v>1.8434847019163703</v>
      </c>
      <c r="R45">
        <f>MIN(Table38910111213[[#This Row],[DIst1]:[DIst7]])</f>
        <v>0.46486421374901243</v>
      </c>
      <c r="S45" t="str">
        <f>IF(MIN(Table38910111213[[#This Row],[DIst1]:[DIst7]])=Table38910111213[[#This Row],[DIst1]],"Cluster1",IF(MIN(Table38910111213[[#This Row],[DIst1]:[DIst7]])=Table38910111213[[#This Row],[DIst2]],"Cluster2",IF(MIN(Table38910111213[[#This Row],[DIst1]:[DIst7]])=Table38910111213[[#This Row],[DIst3]],"Cluster3",IF(MIN(Table38910111213[[#This Row],[DIst1]:[DIst7]])=Table38910111213[[#This Row],[DIst4]],"Cluster4",IF(MIN(Table38910111213[[#This Row],[DIst1]:[DIst7]])=Table38910111213[[#This Row],[DIst5]],"Cluster5",IF(MIN(Table38910111213[[#This Row],[DIst1]:[DIst7]])=Table38910111213[[#This Row],[DIst6]],"Cluster6","Cluster7"))))))</f>
        <v>Cluster3</v>
      </c>
    </row>
    <row r="46" spans="7:19" x14ac:dyDescent="0.3">
      <c r="G46">
        <v>45</v>
      </c>
      <c r="H46">
        <v>-0.82293289300000005</v>
      </c>
      <c r="I46">
        <v>-0.86183864799999998</v>
      </c>
      <c r="K46">
        <f>SQRT((Table38910111213[[#This Row],[Annual Income (k$)]]-$B$3)^2+(Table38910111213[[#This Row],[Spending Score (1-100)]]-$C$3)^2)</f>
        <v>0.9248970459482877</v>
      </c>
      <c r="L46">
        <f>SQRT((Table38910111213[[#This Row],[Annual Income (k$)]]-$B$4)^2+(Table38910111213[[#This Row],[Spending Score (1-100)]]-$C$4)^2)</f>
        <v>2.0306013779338339</v>
      </c>
      <c r="M46">
        <f>SQRT((Table38910111213[[#This Row],[Annual Income (k$)]]-$B$5)^2+(Table38910111213[[#This Row],[Spending Score (1-100)]]-$C$5)^2)</f>
        <v>0.98011671742427353</v>
      </c>
      <c r="N46">
        <f>SQRT((Table38910111213[[#This Row],[Annual Income (k$)]]-$B$6)^2+(Table38910111213[[#This Row],[Spending Score (1-100)]]-$C$6)^2)</f>
        <v>0.44774364099583697</v>
      </c>
      <c r="O46">
        <f>SQRT((Table38910111213[[#This Row],[Annual Income (k$)]]-$B$7)^2+(Table38910111213[[#This Row],[Spending Score (1-100)]]-$C$7)^2)</f>
        <v>1.8893542629681355</v>
      </c>
      <c r="P46">
        <f>SQRT((Table38910111213[[#This Row],[Annual Income (k$)]]-$B$8)^2+(Table38910111213[[#This Row],[Spending Score (1-100)]]-$C$8)^2)</f>
        <v>1.1620395538847459</v>
      </c>
      <c r="Q46">
        <f>SQRT((Table38910111213[[#This Row],[Annual Income (k$)]]-$B$9)^2+(Table38910111213[[#This Row],[Spending Score (1-100)]]-$C$9)^2)</f>
        <v>2.6804931191654804</v>
      </c>
      <c r="R46">
        <f>MIN(Table38910111213[[#This Row],[DIst1]:[DIst7]])</f>
        <v>0.44774364099583697</v>
      </c>
      <c r="S46" t="str">
        <f>IF(MIN(Table38910111213[[#This Row],[DIst1]:[DIst7]])=Table38910111213[[#This Row],[DIst1]],"Cluster1",IF(MIN(Table38910111213[[#This Row],[DIst1]:[DIst7]])=Table38910111213[[#This Row],[DIst2]],"Cluster2",IF(MIN(Table38910111213[[#This Row],[DIst1]:[DIst7]])=Table38910111213[[#This Row],[DIst3]],"Cluster3",IF(MIN(Table38910111213[[#This Row],[DIst1]:[DIst7]])=Table38910111213[[#This Row],[DIst4]],"Cluster4",IF(MIN(Table38910111213[[#This Row],[DIst1]:[DIst7]])=Table38910111213[[#This Row],[DIst5]],"Cluster5",IF(MIN(Table38910111213[[#This Row],[DIst1]:[DIst7]])=Table38910111213[[#This Row],[DIst6]],"Cluster6","Cluster7"))))))</f>
        <v>Cluster4</v>
      </c>
    </row>
    <row r="47" spans="7:19" x14ac:dyDescent="0.3">
      <c r="G47">
        <v>46</v>
      </c>
      <c r="H47">
        <v>-0.82293289300000005</v>
      </c>
      <c r="I47">
        <v>0.57455909900000002</v>
      </c>
      <c r="K47">
        <f>SQRT((Table38910111213[[#This Row],[Annual Income (k$)]]-$B$3)^2+(Table38910111213[[#This Row],[Spending Score (1-100)]]-$C$3)^2)</f>
        <v>2.2294253554330283</v>
      </c>
      <c r="L47">
        <f>SQRT((Table38910111213[[#This Row],[Annual Income (k$)]]-$B$4)^2+(Table38910111213[[#This Row],[Spending Score (1-100)]]-$C$4)^2)</f>
        <v>0.765630014092052</v>
      </c>
      <c r="M47">
        <f>SQRT((Table38910111213[[#This Row],[Annual Income (k$)]]-$B$5)^2+(Table38910111213[[#This Row],[Spending Score (1-100)]]-$C$5)^2)</f>
        <v>0.59068221658799536</v>
      </c>
      <c r="N47">
        <f>SQRT((Table38910111213[[#This Row],[Annual Income (k$)]]-$B$6)^2+(Table38910111213[[#This Row],[Spending Score (1-100)]]-$C$6)^2)</f>
        <v>1.3479215286174593</v>
      </c>
      <c r="O47">
        <f>SQRT((Table38910111213[[#This Row],[Annual Income (k$)]]-$B$7)^2+(Table38910111213[[#This Row],[Spending Score (1-100)]]-$C$7)^2)</f>
        <v>2.6720824905868605</v>
      </c>
      <c r="P47">
        <f>SQRT((Table38910111213[[#This Row],[Annual Income (k$)]]-$B$8)^2+(Table38910111213[[#This Row],[Spending Score (1-100)]]-$C$8)^2)</f>
        <v>1.1225543268221529</v>
      </c>
      <c r="Q47">
        <f>SQRT((Table38910111213[[#This Row],[Annual Income (k$)]]-$B$9)^2+(Table38910111213[[#This Row],[Spending Score (1-100)]]-$C$9)^2)</f>
        <v>1.7783435906318203</v>
      </c>
      <c r="R47">
        <f>MIN(Table38910111213[[#This Row],[DIst1]:[DIst7]])</f>
        <v>0.59068221658799536</v>
      </c>
      <c r="S47" t="str">
        <f>IF(MIN(Table38910111213[[#This Row],[DIst1]:[DIst7]])=Table38910111213[[#This Row],[DIst1]],"Cluster1",IF(MIN(Table38910111213[[#This Row],[DIst1]:[DIst7]])=Table38910111213[[#This Row],[DIst2]],"Cluster2",IF(MIN(Table38910111213[[#This Row],[DIst1]:[DIst7]])=Table38910111213[[#This Row],[DIst3]],"Cluster3",IF(MIN(Table38910111213[[#This Row],[DIst1]:[DIst7]])=Table38910111213[[#This Row],[DIst4]],"Cluster4",IF(MIN(Table38910111213[[#This Row],[DIst1]:[DIst7]])=Table38910111213[[#This Row],[DIst5]],"Cluster5",IF(MIN(Table38910111213[[#This Row],[DIst1]:[DIst7]])=Table38910111213[[#This Row],[DIst6]],"Cluster6","Cluster7"))))))</f>
        <v>Cluster3</v>
      </c>
    </row>
    <row r="48" spans="7:19" x14ac:dyDescent="0.3">
      <c r="G48">
        <v>47</v>
      </c>
      <c r="H48">
        <v>-0.78476346399999997</v>
      </c>
      <c r="I48">
        <v>0.186343491</v>
      </c>
      <c r="K48">
        <f>SQRT((Table38910111213[[#This Row],[Annual Income (k$)]]-$B$3)^2+(Table38910111213[[#This Row],[Spending Score (1-100)]]-$C$3)^2)</f>
        <v>1.8701877921080396</v>
      </c>
      <c r="L48">
        <f>SQRT((Table38910111213[[#This Row],[Annual Income (k$)]]-$B$4)^2+(Table38910111213[[#This Row],[Spending Score (1-100)]]-$C$4)^2)</f>
        <v>1.0863221321250172</v>
      </c>
      <c r="M48">
        <f>SQRT((Table38910111213[[#This Row],[Annual Income (k$)]]-$B$5)^2+(Table38910111213[[#This Row],[Spending Score (1-100)]]-$C$5)^2)</f>
        <v>0.29225880052201875</v>
      </c>
      <c r="N48">
        <f>SQRT((Table38910111213[[#This Row],[Annual Income (k$)]]-$B$6)^2+(Table38910111213[[#This Row],[Spending Score (1-100)]]-$C$6)^2)</f>
        <v>1.0032998751445721</v>
      </c>
      <c r="O48">
        <f>SQRT((Table38910111213[[#This Row],[Annual Income (k$)]]-$B$7)^2+(Table38910111213[[#This Row],[Spending Score (1-100)]]-$C$7)^2)</f>
        <v>2.3729808415837725</v>
      </c>
      <c r="P48">
        <f>SQRT((Table38910111213[[#This Row],[Annual Income (k$)]]-$B$8)^2+(Table38910111213[[#This Row],[Spending Score (1-100)]]-$C$8)^2)</f>
        <v>0.90070008025602721</v>
      </c>
      <c r="Q48">
        <f>SQRT((Table38910111213[[#This Row],[Annual Income (k$)]]-$B$9)^2+(Table38910111213[[#This Row],[Spending Score (1-100)]]-$C$9)^2)</f>
        <v>1.9284289751973598</v>
      </c>
      <c r="R48">
        <f>MIN(Table38910111213[[#This Row],[DIst1]:[DIst7]])</f>
        <v>0.29225880052201875</v>
      </c>
      <c r="S48" t="str">
        <f>IF(MIN(Table38910111213[[#This Row],[DIst1]:[DIst7]])=Table38910111213[[#This Row],[DIst1]],"Cluster1",IF(MIN(Table38910111213[[#This Row],[DIst1]:[DIst7]])=Table38910111213[[#This Row],[DIst2]],"Cluster2",IF(MIN(Table38910111213[[#This Row],[DIst1]:[DIst7]])=Table38910111213[[#This Row],[DIst3]],"Cluster3",IF(MIN(Table38910111213[[#This Row],[DIst1]:[DIst7]])=Table38910111213[[#This Row],[DIst4]],"Cluster4",IF(MIN(Table38910111213[[#This Row],[DIst1]:[DIst7]])=Table38910111213[[#This Row],[DIst5]],"Cluster5",IF(MIN(Table38910111213[[#This Row],[DIst1]:[DIst7]])=Table38910111213[[#This Row],[DIst6]],"Cluster6","Cluster7"))))))</f>
        <v>Cluster3</v>
      </c>
    </row>
    <row r="49" spans="7:19" x14ac:dyDescent="0.3">
      <c r="G49">
        <v>48</v>
      </c>
      <c r="H49">
        <v>-0.78476346399999997</v>
      </c>
      <c r="I49">
        <v>-0.124228994</v>
      </c>
      <c r="K49">
        <f>SQRT((Table38910111213[[#This Row],[Annual Income (k$)]]-$B$3)^2+(Table38910111213[[#This Row],[Spending Score (1-100)]]-$C$3)^2)</f>
        <v>1.580943223023783</v>
      </c>
      <c r="L49">
        <f>SQRT((Table38910111213[[#This Row],[Annual Income (k$)]]-$B$4)^2+(Table38910111213[[#This Row],[Spending Score (1-100)]]-$C$4)^2)</f>
        <v>1.3551285382020251</v>
      </c>
      <c r="M49">
        <f>SQRT((Table38910111213[[#This Row],[Annual Income (k$)]]-$B$5)^2+(Table38910111213[[#This Row],[Spending Score (1-100)]]-$C$5)^2)</f>
        <v>0.33040509386071931</v>
      </c>
      <c r="N49">
        <f>SQRT((Table38910111213[[#This Row],[Annual Income (k$)]]-$B$6)^2+(Table38910111213[[#This Row],[Spending Score (1-100)]]-$C$6)^2)</f>
        <v>0.74067716474644718</v>
      </c>
      <c r="O49">
        <f>SQRT((Table38910111213[[#This Row],[Annual Income (k$)]]-$B$7)^2+(Table38910111213[[#This Row],[Spending Score (1-100)]]-$C$7)^2)</f>
        <v>2.1795767989749337</v>
      </c>
      <c r="P49">
        <f>SQRT((Table38910111213[[#This Row],[Annual Income (k$)]]-$B$8)^2+(Table38910111213[[#This Row],[Spending Score (1-100)]]-$C$8)^2)</f>
        <v>0.84985459152410869</v>
      </c>
      <c r="Q49">
        <f>SQRT((Table38910111213[[#This Row],[Annual Income (k$)]]-$B$9)^2+(Table38910111213[[#This Row],[Spending Score (1-100)]]-$C$9)^2)</f>
        <v>2.1166161571780524</v>
      </c>
      <c r="R49">
        <f>MIN(Table38910111213[[#This Row],[DIst1]:[DIst7]])</f>
        <v>0.33040509386071931</v>
      </c>
      <c r="S49" t="str">
        <f>IF(MIN(Table38910111213[[#This Row],[DIst1]:[DIst7]])=Table38910111213[[#This Row],[DIst1]],"Cluster1",IF(MIN(Table38910111213[[#This Row],[DIst1]:[DIst7]])=Table38910111213[[#This Row],[DIst2]],"Cluster2",IF(MIN(Table38910111213[[#This Row],[DIst1]:[DIst7]])=Table38910111213[[#This Row],[DIst3]],"Cluster3",IF(MIN(Table38910111213[[#This Row],[DIst1]:[DIst7]])=Table38910111213[[#This Row],[DIst4]],"Cluster4",IF(MIN(Table38910111213[[#This Row],[DIst1]:[DIst7]])=Table38910111213[[#This Row],[DIst5]],"Cluster5",IF(MIN(Table38910111213[[#This Row],[DIst1]:[DIst7]])=Table38910111213[[#This Row],[DIst6]],"Cluster6","Cluster7"))))))</f>
        <v>Cluster3</v>
      </c>
    </row>
    <row r="50" spans="7:19" x14ac:dyDescent="0.3">
      <c r="G50">
        <v>49</v>
      </c>
      <c r="H50">
        <v>-0.78476346399999997</v>
      </c>
      <c r="I50">
        <v>-0.31833679799999998</v>
      </c>
      <c r="K50">
        <f>SQRT((Table38910111213[[#This Row],[Annual Income (k$)]]-$B$3)^2+(Table38910111213[[#This Row],[Spending Score (1-100)]]-$C$3)^2)</f>
        <v>1.4047974194360331</v>
      </c>
      <c r="L50">
        <f>SQRT((Table38910111213[[#This Row],[Annual Income (k$)]]-$B$4)^2+(Table38910111213[[#This Row],[Spending Score (1-100)]]-$C$4)^2)</f>
        <v>1.5311790317297929</v>
      </c>
      <c r="M50">
        <f>SQRT((Table38910111213[[#This Row],[Annual Income (k$)]]-$B$5)^2+(Table38910111213[[#This Row],[Spending Score (1-100)]]-$C$5)^2)</f>
        <v>0.47114234416468431</v>
      </c>
      <c r="N50">
        <f>SQRT((Table38910111213[[#This Row],[Annual Income (k$)]]-$B$6)^2+(Table38910111213[[#This Row],[Spending Score (1-100)]]-$C$6)^2)</f>
        <v>0.60025832607816076</v>
      </c>
      <c r="O50">
        <f>SQRT((Table38910111213[[#This Row],[Annual Income (k$)]]-$B$7)^2+(Table38910111213[[#This Row],[Spending Score (1-100)]]-$C$7)^2)</f>
        <v>2.0732138083987888</v>
      </c>
      <c r="P50">
        <f>SQRT((Table38910111213[[#This Row],[Annual Income (k$)]]-$B$8)^2+(Table38910111213[[#This Row],[Spending Score (1-100)]]-$C$8)^2)</f>
        <v>0.87440570057873512</v>
      </c>
      <c r="Q50">
        <f>SQRT((Table38910111213[[#This Row],[Annual Income (k$)]]-$B$9)^2+(Table38910111213[[#This Row],[Spending Score (1-100)]]-$C$9)^2)</f>
        <v>2.2480641381799473</v>
      </c>
      <c r="R50">
        <f>MIN(Table38910111213[[#This Row],[DIst1]:[DIst7]])</f>
        <v>0.47114234416468431</v>
      </c>
      <c r="S50" t="str">
        <f>IF(MIN(Table38910111213[[#This Row],[DIst1]:[DIst7]])=Table38910111213[[#This Row],[DIst1]],"Cluster1",IF(MIN(Table38910111213[[#This Row],[DIst1]:[DIst7]])=Table38910111213[[#This Row],[DIst2]],"Cluster2",IF(MIN(Table38910111213[[#This Row],[DIst1]:[DIst7]])=Table38910111213[[#This Row],[DIst3]],"Cluster3",IF(MIN(Table38910111213[[#This Row],[DIst1]:[DIst7]])=Table38910111213[[#This Row],[DIst4]],"Cluster4",IF(MIN(Table38910111213[[#This Row],[DIst1]:[DIst7]])=Table38910111213[[#This Row],[DIst5]],"Cluster5",IF(MIN(Table38910111213[[#This Row],[DIst1]:[DIst7]])=Table38910111213[[#This Row],[DIst6]],"Cluster6","Cluster7"))))))</f>
        <v>Cluster3</v>
      </c>
    </row>
    <row r="51" spans="7:19" x14ac:dyDescent="0.3">
      <c r="G51">
        <v>50</v>
      </c>
      <c r="H51">
        <v>-0.78476346399999997</v>
      </c>
      <c r="I51">
        <v>-0.31833679799999998</v>
      </c>
      <c r="K51">
        <f>SQRT((Table38910111213[[#This Row],[Annual Income (k$)]]-$B$3)^2+(Table38910111213[[#This Row],[Spending Score (1-100)]]-$C$3)^2)</f>
        <v>1.4047974194360331</v>
      </c>
      <c r="L51">
        <f>SQRT((Table38910111213[[#This Row],[Annual Income (k$)]]-$B$4)^2+(Table38910111213[[#This Row],[Spending Score (1-100)]]-$C$4)^2)</f>
        <v>1.5311790317297929</v>
      </c>
      <c r="M51">
        <f>SQRT((Table38910111213[[#This Row],[Annual Income (k$)]]-$B$5)^2+(Table38910111213[[#This Row],[Spending Score (1-100)]]-$C$5)^2)</f>
        <v>0.47114234416468431</v>
      </c>
      <c r="N51">
        <f>SQRT((Table38910111213[[#This Row],[Annual Income (k$)]]-$B$6)^2+(Table38910111213[[#This Row],[Spending Score (1-100)]]-$C$6)^2)</f>
        <v>0.60025832607816076</v>
      </c>
      <c r="O51">
        <f>SQRT((Table38910111213[[#This Row],[Annual Income (k$)]]-$B$7)^2+(Table38910111213[[#This Row],[Spending Score (1-100)]]-$C$7)^2)</f>
        <v>2.0732138083987888</v>
      </c>
      <c r="P51">
        <f>SQRT((Table38910111213[[#This Row],[Annual Income (k$)]]-$B$8)^2+(Table38910111213[[#This Row],[Spending Score (1-100)]]-$C$8)^2)</f>
        <v>0.87440570057873512</v>
      </c>
      <c r="Q51">
        <f>SQRT((Table38910111213[[#This Row],[Annual Income (k$)]]-$B$9)^2+(Table38910111213[[#This Row],[Spending Score (1-100)]]-$C$9)^2)</f>
        <v>2.2480641381799473</v>
      </c>
      <c r="R51">
        <f>MIN(Table38910111213[[#This Row],[DIst1]:[DIst7]])</f>
        <v>0.47114234416468431</v>
      </c>
      <c r="S51" t="str">
        <f>IF(MIN(Table38910111213[[#This Row],[DIst1]:[DIst7]])=Table38910111213[[#This Row],[DIst1]],"Cluster1",IF(MIN(Table38910111213[[#This Row],[DIst1]:[DIst7]])=Table38910111213[[#This Row],[DIst2]],"Cluster2",IF(MIN(Table38910111213[[#This Row],[DIst1]:[DIst7]])=Table38910111213[[#This Row],[DIst3]],"Cluster3",IF(MIN(Table38910111213[[#This Row],[DIst1]:[DIst7]])=Table38910111213[[#This Row],[DIst4]],"Cluster4",IF(MIN(Table38910111213[[#This Row],[DIst1]:[DIst7]])=Table38910111213[[#This Row],[DIst5]],"Cluster5",IF(MIN(Table38910111213[[#This Row],[DIst1]:[DIst7]])=Table38910111213[[#This Row],[DIst6]],"Cluster6","Cluster7"))))))</f>
        <v>Cluster3</v>
      </c>
    </row>
    <row r="52" spans="7:19" x14ac:dyDescent="0.3">
      <c r="G52">
        <v>51</v>
      </c>
      <c r="H52">
        <v>-0.70842460500000004</v>
      </c>
      <c r="I52">
        <v>6.9878809E-2</v>
      </c>
      <c r="K52">
        <f>SQRT((Table38910111213[[#This Row],[Annual Income (k$)]]-$B$3)^2+(Table38910111213[[#This Row],[Spending Score (1-100)]]-$C$3)^2)</f>
        <v>1.7894265425710474</v>
      </c>
      <c r="L52">
        <f>SQRT((Table38910111213[[#This Row],[Annual Income (k$)]]-$B$4)^2+(Table38910111213[[#This Row],[Spending Score (1-100)]]-$C$4)^2)</f>
        <v>1.2255669873360371</v>
      </c>
      <c r="M52">
        <f>SQRT((Table38910111213[[#This Row],[Annual Income (k$)]]-$B$5)^2+(Table38910111213[[#This Row],[Spending Score (1-100)]]-$C$5)^2)</f>
        <v>0.19145912051002423</v>
      </c>
      <c r="N52">
        <f>SQRT((Table38910111213[[#This Row],[Annual Income (k$)]]-$B$6)^2+(Table38910111213[[#This Row],[Spending Score (1-100)]]-$C$6)^2)</f>
        <v>0.94234261190838353</v>
      </c>
      <c r="O52">
        <f>SQRT((Table38910111213[[#This Row],[Annual Income (k$)]]-$B$7)^2+(Table38910111213[[#This Row],[Spending Score (1-100)]]-$C$7)^2)</f>
        <v>2.2389253357572985</v>
      </c>
      <c r="P52">
        <f>SQRT((Table38910111213[[#This Row],[Annual Income (k$)]]-$B$8)^2+(Table38910111213[[#This Row],[Spending Score (1-100)]]-$C$8)^2)</f>
        <v>0.79458333643998891</v>
      </c>
      <c r="Q52">
        <f>SQRT((Table38910111213[[#This Row],[Annual Income (k$)]]-$B$9)^2+(Table38910111213[[#This Row],[Spending Score (1-100)]]-$C$9)^2)</f>
        <v>1.934578557662705</v>
      </c>
      <c r="R52">
        <f>MIN(Table38910111213[[#This Row],[DIst1]:[DIst7]])</f>
        <v>0.19145912051002423</v>
      </c>
      <c r="S52" t="str">
        <f>IF(MIN(Table38910111213[[#This Row],[DIst1]:[DIst7]])=Table38910111213[[#This Row],[DIst1]],"Cluster1",IF(MIN(Table38910111213[[#This Row],[DIst1]:[DIst7]])=Table38910111213[[#This Row],[DIst2]],"Cluster2",IF(MIN(Table38910111213[[#This Row],[DIst1]:[DIst7]])=Table38910111213[[#This Row],[DIst3]],"Cluster3",IF(MIN(Table38910111213[[#This Row],[DIst1]:[DIst7]])=Table38910111213[[#This Row],[DIst4]],"Cluster4",IF(MIN(Table38910111213[[#This Row],[DIst1]:[DIst7]])=Table38910111213[[#This Row],[DIst5]],"Cluster5",IF(MIN(Table38910111213[[#This Row],[DIst1]:[DIst7]])=Table38910111213[[#This Row],[DIst6]],"Cluster6","Cluster7"))))))</f>
        <v>Cluster3</v>
      </c>
    </row>
    <row r="53" spans="7:19" x14ac:dyDescent="0.3">
      <c r="G53">
        <v>52</v>
      </c>
      <c r="H53">
        <v>-0.70842460500000004</v>
      </c>
      <c r="I53">
        <v>0.38045129500000002</v>
      </c>
      <c r="K53">
        <f>SQRT((Table38910111213[[#This Row],[Annual Income (k$)]]-$B$3)^2+(Table38910111213[[#This Row],[Spending Score (1-100)]]-$C$3)^2)</f>
        <v>2.0786623929746288</v>
      </c>
      <c r="L53">
        <f>SQRT((Table38910111213[[#This Row],[Annual Income (k$)]]-$B$4)^2+(Table38910111213[[#This Row],[Spending Score (1-100)]]-$C$4)^2)</f>
        <v>0.98300861857863819</v>
      </c>
      <c r="M53">
        <f>SQRT((Table38910111213[[#This Row],[Annual Income (k$)]]-$B$5)^2+(Table38910111213[[#This Row],[Spending Score (1-100)]]-$C$5)^2)</f>
        <v>0.36534006261761148</v>
      </c>
      <c r="N53">
        <f>SQRT((Table38910111213[[#This Row],[Annual Income (k$)]]-$B$6)^2+(Table38910111213[[#This Row],[Spending Score (1-100)]]-$C$6)^2)</f>
        <v>1.2110271107416644</v>
      </c>
      <c r="O53">
        <f>SQRT((Table38910111213[[#This Row],[Annual Income (k$)]]-$B$7)^2+(Table38910111213[[#This Row],[Spending Score (1-100)]]-$C$7)^2)</f>
        <v>2.452312949032966</v>
      </c>
      <c r="P53">
        <f>SQRT((Table38910111213[[#This Row],[Annual Income (k$)]]-$B$8)^2+(Table38910111213[[#This Row],[Spending Score (1-100)]]-$C$8)^2)</f>
        <v>0.91702757474532393</v>
      </c>
      <c r="Q53">
        <f>SQRT((Table38910111213[[#This Row],[Annual Income (k$)]]-$B$9)^2+(Table38910111213[[#This Row],[Spending Score (1-100)]]-$C$9)^2)</f>
        <v>1.7612318515859333</v>
      </c>
      <c r="R53">
        <f>MIN(Table38910111213[[#This Row],[DIst1]:[DIst7]])</f>
        <v>0.36534006261761148</v>
      </c>
      <c r="S53" t="str">
        <f>IF(MIN(Table38910111213[[#This Row],[DIst1]:[DIst7]])=Table38910111213[[#This Row],[DIst1]],"Cluster1",IF(MIN(Table38910111213[[#This Row],[DIst1]:[DIst7]])=Table38910111213[[#This Row],[DIst2]],"Cluster2",IF(MIN(Table38910111213[[#This Row],[DIst1]:[DIst7]])=Table38910111213[[#This Row],[DIst3]],"Cluster3",IF(MIN(Table38910111213[[#This Row],[DIst1]:[DIst7]])=Table38910111213[[#This Row],[DIst4]],"Cluster4",IF(MIN(Table38910111213[[#This Row],[DIst1]:[DIst7]])=Table38910111213[[#This Row],[DIst5]],"Cluster5",IF(MIN(Table38910111213[[#This Row],[DIst1]:[DIst7]])=Table38910111213[[#This Row],[DIst6]],"Cluster6","Cluster7"))))))</f>
        <v>Cluster3</v>
      </c>
    </row>
    <row r="54" spans="7:19" x14ac:dyDescent="0.3">
      <c r="G54">
        <v>53</v>
      </c>
      <c r="H54">
        <v>-0.67025517599999995</v>
      </c>
      <c r="I54">
        <v>0.147521931</v>
      </c>
      <c r="K54">
        <f>SQRT((Table38910111213[[#This Row],[Annual Income (k$)]]-$B$3)^2+(Table38910111213[[#This Row],[Spending Score (1-100)]]-$C$3)^2)</f>
        <v>1.8758258079090977</v>
      </c>
      <c r="L54">
        <f>SQRT((Table38910111213[[#This Row],[Annual Income (k$)]]-$B$4)^2+(Table38910111213[[#This Row],[Spending Score (1-100)]]-$C$4)^2)</f>
        <v>1.1847292121023194</v>
      </c>
      <c r="M54">
        <f>SQRT((Table38910111213[[#This Row],[Annual Income (k$)]]-$B$5)^2+(Table38910111213[[#This Row],[Spending Score (1-100)]]-$C$5)^2)</f>
        <v>0.17209481633537013</v>
      </c>
      <c r="N54">
        <f>SQRT((Table38910111213[[#This Row],[Annual Income (k$)]]-$B$6)^2+(Table38910111213[[#This Row],[Spending Score (1-100)]]-$C$6)^2)</f>
        <v>1.0280168017727156</v>
      </c>
      <c r="O54">
        <f>SQRT((Table38910111213[[#This Row],[Annual Income (k$)]]-$B$7)^2+(Table38910111213[[#This Row],[Spending Score (1-100)]]-$C$7)^2)</f>
        <v>2.2619909962424165</v>
      </c>
      <c r="P54">
        <f>SQRT((Table38910111213[[#This Row],[Annual Income (k$)]]-$B$8)^2+(Table38910111213[[#This Row],[Spending Score (1-100)]]-$C$8)^2)</f>
        <v>0.77979843162406492</v>
      </c>
      <c r="Q54">
        <f>SQRT((Table38910111213[[#This Row],[Annual Income (k$)]]-$B$9)^2+(Table38910111213[[#This Row],[Spending Score (1-100)]]-$C$9)^2)</f>
        <v>1.8571932839759269</v>
      </c>
      <c r="R54">
        <f>MIN(Table38910111213[[#This Row],[DIst1]:[DIst7]])</f>
        <v>0.17209481633537013</v>
      </c>
      <c r="S54" t="str">
        <f>IF(MIN(Table38910111213[[#This Row],[DIst1]:[DIst7]])=Table38910111213[[#This Row],[DIst1]],"Cluster1",IF(MIN(Table38910111213[[#This Row],[DIst1]:[DIst7]])=Table38910111213[[#This Row],[DIst2]],"Cluster2",IF(MIN(Table38910111213[[#This Row],[DIst1]:[DIst7]])=Table38910111213[[#This Row],[DIst3]],"Cluster3",IF(MIN(Table38910111213[[#This Row],[DIst1]:[DIst7]])=Table38910111213[[#This Row],[DIst4]],"Cluster4",IF(MIN(Table38910111213[[#This Row],[DIst1]:[DIst7]])=Table38910111213[[#This Row],[DIst5]],"Cluster5",IF(MIN(Table38910111213[[#This Row],[DIst1]:[DIst7]])=Table38910111213[[#This Row],[DIst6]],"Cluster6","Cluster7"))))))</f>
        <v>Cluster3</v>
      </c>
    </row>
    <row r="55" spans="7:19" x14ac:dyDescent="0.3">
      <c r="G55">
        <v>54</v>
      </c>
      <c r="H55">
        <v>-0.67025517599999995</v>
      </c>
      <c r="I55">
        <v>0.38045129500000002</v>
      </c>
      <c r="K55">
        <f>SQRT((Table38910111213[[#This Row],[Annual Income (k$)]]-$B$3)^2+(Table38910111213[[#This Row],[Spending Score (1-100)]]-$C$3)^2)</f>
        <v>2.0918652722809394</v>
      </c>
      <c r="L55">
        <f>SQRT((Table38910111213[[#This Row],[Annual Income (k$)]]-$B$4)^2+(Table38910111213[[#This Row],[Spending Score (1-100)]]-$C$4)^2)</f>
        <v>1.0098946963478097</v>
      </c>
      <c r="M55">
        <f>SQRT((Table38910111213[[#This Row],[Annual Income (k$)]]-$B$5)^2+(Table38910111213[[#This Row],[Spending Score (1-100)]]-$C$5)^2)</f>
        <v>0.34686389776870291</v>
      </c>
      <c r="N55">
        <f>SQRT((Table38910111213[[#This Row],[Annual Income (k$)]]-$B$6)^2+(Table38910111213[[#This Row],[Spending Score (1-100)]]-$C$6)^2)</f>
        <v>1.2283471436738518</v>
      </c>
      <c r="O55">
        <f>SQRT((Table38910111213[[#This Row],[Annual Income (k$)]]-$B$7)^2+(Table38910111213[[#This Row],[Spending Score (1-100)]]-$C$7)^2)</f>
        <v>2.4260003574135549</v>
      </c>
      <c r="P55">
        <f>SQRT((Table38910111213[[#This Row],[Annual Income (k$)]]-$B$8)^2+(Table38910111213[[#This Row],[Spending Score (1-100)]]-$C$8)^2)</f>
        <v>0.88507266784923999</v>
      </c>
      <c r="Q55">
        <f>SQRT((Table38910111213[[#This Row],[Annual Income (k$)]]-$B$9)^2+(Table38910111213[[#This Row],[Spending Score (1-100)]]-$C$9)^2)</f>
        <v>1.7282244754537854</v>
      </c>
      <c r="R55">
        <f>MIN(Table38910111213[[#This Row],[DIst1]:[DIst7]])</f>
        <v>0.34686389776870291</v>
      </c>
      <c r="S55" t="str">
        <f>IF(MIN(Table38910111213[[#This Row],[DIst1]:[DIst7]])=Table38910111213[[#This Row],[DIst1]],"Cluster1",IF(MIN(Table38910111213[[#This Row],[DIst1]:[DIst7]])=Table38910111213[[#This Row],[DIst2]],"Cluster2",IF(MIN(Table38910111213[[#This Row],[DIst1]:[DIst7]])=Table38910111213[[#This Row],[DIst3]],"Cluster3",IF(MIN(Table38910111213[[#This Row],[DIst1]:[DIst7]])=Table38910111213[[#This Row],[DIst4]],"Cluster4",IF(MIN(Table38910111213[[#This Row],[DIst1]:[DIst7]])=Table38910111213[[#This Row],[DIst5]],"Cluster5",IF(MIN(Table38910111213[[#This Row],[DIst1]:[DIst7]])=Table38910111213[[#This Row],[DIst6]],"Cluster6","Cluster7"))))))</f>
        <v>Cluster3</v>
      </c>
    </row>
    <row r="56" spans="7:19" x14ac:dyDescent="0.3">
      <c r="G56">
        <v>55</v>
      </c>
      <c r="H56">
        <v>-0.67025517599999995</v>
      </c>
      <c r="I56">
        <v>-0.20187211599999999</v>
      </c>
      <c r="K56">
        <f>SQRT((Table38910111213[[#This Row],[Annual Income (k$)]]-$B$3)^2+(Table38910111213[[#This Row],[Spending Score (1-100)]]-$C$3)^2)</f>
        <v>1.5609023055701399</v>
      </c>
      <c r="L56">
        <f>SQRT((Table38910111213[[#This Row],[Annual Income (k$)]]-$B$4)^2+(Table38910111213[[#This Row],[Spending Score (1-100)]]-$C$4)^2)</f>
        <v>1.4773583361303047</v>
      </c>
      <c r="M56">
        <f>SQRT((Table38910111213[[#This Row],[Annual Income (k$)]]-$B$5)^2+(Table38910111213[[#This Row],[Spending Score (1-100)]]-$C$5)^2)</f>
        <v>0.31149647189586427</v>
      </c>
      <c r="N56">
        <f>SQRT((Table38910111213[[#This Row],[Annual Income (k$)]]-$B$6)^2+(Table38910111213[[#This Row],[Spending Score (1-100)]]-$C$6)^2)</f>
        <v>0.76305414948841965</v>
      </c>
      <c r="O56">
        <f>SQRT((Table38910111213[[#This Row],[Annual Income (k$)]]-$B$7)^2+(Table38910111213[[#This Row],[Spending Score (1-100)]]-$C$7)^2)</f>
        <v>2.0412623291433176</v>
      </c>
      <c r="P56">
        <f>SQRT((Table38910111213[[#This Row],[Annual Income (k$)]]-$B$8)^2+(Table38910111213[[#This Row],[Spending Score (1-100)]]-$C$8)^2)</f>
        <v>0.74070498602844881</v>
      </c>
      <c r="Q56">
        <f>SQRT((Table38910111213[[#This Row],[Annual Income (k$)]]-$B$9)^2+(Table38910111213[[#This Row],[Spending Score (1-100)]]-$C$9)^2)</f>
        <v>2.0847632513055934</v>
      </c>
      <c r="R56">
        <f>MIN(Table38910111213[[#This Row],[DIst1]:[DIst7]])</f>
        <v>0.31149647189586427</v>
      </c>
      <c r="S56" t="str">
        <f>IF(MIN(Table38910111213[[#This Row],[DIst1]:[DIst7]])=Table38910111213[[#This Row],[DIst1]],"Cluster1",IF(MIN(Table38910111213[[#This Row],[DIst1]:[DIst7]])=Table38910111213[[#This Row],[DIst2]],"Cluster2",IF(MIN(Table38910111213[[#This Row],[DIst1]:[DIst7]])=Table38910111213[[#This Row],[DIst3]],"Cluster3",IF(MIN(Table38910111213[[#This Row],[DIst1]:[DIst7]])=Table38910111213[[#This Row],[DIst4]],"Cluster4",IF(MIN(Table38910111213[[#This Row],[DIst1]:[DIst7]])=Table38910111213[[#This Row],[DIst5]],"Cluster5",IF(MIN(Table38910111213[[#This Row],[DIst1]:[DIst7]])=Table38910111213[[#This Row],[DIst6]],"Cluster6","Cluster7"))))))</f>
        <v>Cluster3</v>
      </c>
    </row>
    <row r="57" spans="7:19" x14ac:dyDescent="0.3">
      <c r="G57">
        <v>56</v>
      </c>
      <c r="H57">
        <v>-0.67025517599999995</v>
      </c>
      <c r="I57">
        <v>-0.35715835899999998</v>
      </c>
      <c r="K57">
        <f>SQRT((Table38910111213[[#This Row],[Annual Income (k$)]]-$B$3)^2+(Table38910111213[[#This Row],[Spending Score (1-100)]]-$C$3)^2)</f>
        <v>1.426099864429127</v>
      </c>
      <c r="L57">
        <f>SQRT((Table38910111213[[#This Row],[Annual Income (k$)]]-$B$4)^2+(Table38910111213[[#This Row],[Spending Score (1-100)]]-$C$4)^2)</f>
        <v>1.6146769688092228</v>
      </c>
      <c r="M57">
        <f>SQRT((Table38910111213[[#This Row],[Annual Income (k$)]]-$B$5)^2+(Table38910111213[[#This Row],[Spending Score (1-100)]]-$C$5)^2)</f>
        <v>0.45316826994539405</v>
      </c>
      <c r="N57">
        <f>SQRT((Table38910111213[[#This Row],[Annual Income (k$)]]-$B$6)^2+(Table38910111213[[#This Row],[Spending Score (1-100)]]-$C$6)^2)</f>
        <v>0.67059892247916386</v>
      </c>
      <c r="O57">
        <f>SQRT((Table38910111213[[#This Row],[Annual Income (k$)]]-$B$7)^2+(Table38910111213[[#This Row],[Spending Score (1-100)]]-$C$7)^2)</f>
        <v>1.9552405575978111</v>
      </c>
      <c r="P57">
        <f>SQRT((Table38910111213[[#This Row],[Annual Income (k$)]]-$B$8)^2+(Table38910111213[[#This Row],[Spending Score (1-100)]]-$C$8)^2)</f>
        <v>0.77498080061703867</v>
      </c>
      <c r="Q57">
        <f>SQRT((Table38910111213[[#This Row],[Annual Income (k$)]]-$B$9)^2+(Table38910111213[[#This Row],[Spending Score (1-100)]]-$C$9)^2)</f>
        <v>2.196202610531012</v>
      </c>
      <c r="R57">
        <f>MIN(Table38910111213[[#This Row],[DIst1]:[DIst7]])</f>
        <v>0.45316826994539405</v>
      </c>
      <c r="S57" t="str">
        <f>IF(MIN(Table38910111213[[#This Row],[DIst1]:[DIst7]])=Table38910111213[[#This Row],[DIst1]],"Cluster1",IF(MIN(Table38910111213[[#This Row],[DIst1]:[DIst7]])=Table38910111213[[#This Row],[DIst2]],"Cluster2",IF(MIN(Table38910111213[[#This Row],[DIst1]:[DIst7]])=Table38910111213[[#This Row],[DIst3]],"Cluster3",IF(MIN(Table38910111213[[#This Row],[DIst1]:[DIst7]])=Table38910111213[[#This Row],[DIst4]],"Cluster4",IF(MIN(Table38910111213[[#This Row],[DIst1]:[DIst7]])=Table38910111213[[#This Row],[DIst5]],"Cluster5",IF(MIN(Table38910111213[[#This Row],[DIst1]:[DIst7]])=Table38910111213[[#This Row],[DIst6]],"Cluster6","Cluster7"))))))</f>
        <v>Cluster3</v>
      </c>
    </row>
    <row r="58" spans="7:19" x14ac:dyDescent="0.3">
      <c r="G58">
        <v>57</v>
      </c>
      <c r="H58">
        <v>-0.63208574699999998</v>
      </c>
      <c r="I58">
        <v>-7.7643119999999998E-3</v>
      </c>
      <c r="K58">
        <f>SQRT((Table38910111213[[#This Row],[Annual Income (k$)]]-$B$3)^2+(Table38910111213[[#This Row],[Spending Score (1-100)]]-$C$3)^2)</f>
        <v>1.7508660381840737</v>
      </c>
      <c r="L58">
        <f>SQRT((Table38910111213[[#This Row],[Annual Income (k$)]]-$B$4)^2+(Table38910111213[[#This Row],[Spending Score (1-100)]]-$C$4)^2)</f>
        <v>1.332726660887128</v>
      </c>
      <c r="M58">
        <f>SQRT((Table38910111213[[#This Row],[Annual Income (k$)]]-$B$5)^2+(Table38910111213[[#This Row],[Spending Score (1-100)]]-$C$5)^2)</f>
        <v>0.13853118696912092</v>
      </c>
      <c r="N58">
        <f>SQRT((Table38910111213[[#This Row],[Annual Income (k$)]]-$B$6)^2+(Table38910111213[[#This Row],[Spending Score (1-100)]]-$C$6)^2)</f>
        <v>0.92785855591038835</v>
      </c>
      <c r="O58">
        <f>SQRT((Table38910111213[[#This Row],[Annual Income (k$)]]-$B$7)^2+(Table38910111213[[#This Row],[Spending Score (1-100)]]-$C$7)^2)</f>
        <v>2.1304594752783901</v>
      </c>
      <c r="P58">
        <f>SQRT((Table38910111213[[#This Row],[Annual Income (k$)]]-$B$8)^2+(Table38910111213[[#This Row],[Spending Score (1-100)]]-$C$8)^2)</f>
        <v>0.70487775276386389</v>
      </c>
      <c r="Q58">
        <f>SQRT((Table38910111213[[#This Row],[Annual Income (k$)]]-$B$9)^2+(Table38910111213[[#This Row],[Spending Score (1-100)]]-$C$9)^2)</f>
        <v>1.9249568363786573</v>
      </c>
      <c r="R58">
        <f>MIN(Table38910111213[[#This Row],[DIst1]:[DIst7]])</f>
        <v>0.13853118696912092</v>
      </c>
      <c r="S58" t="str">
        <f>IF(MIN(Table38910111213[[#This Row],[DIst1]:[DIst7]])=Table38910111213[[#This Row],[DIst1]],"Cluster1",IF(MIN(Table38910111213[[#This Row],[DIst1]:[DIst7]])=Table38910111213[[#This Row],[DIst2]],"Cluster2",IF(MIN(Table38910111213[[#This Row],[DIst1]:[DIst7]])=Table38910111213[[#This Row],[DIst3]],"Cluster3",IF(MIN(Table38910111213[[#This Row],[DIst1]:[DIst7]])=Table38910111213[[#This Row],[DIst4]],"Cluster4",IF(MIN(Table38910111213[[#This Row],[DIst1]:[DIst7]])=Table38910111213[[#This Row],[DIst5]],"Cluster5",IF(MIN(Table38910111213[[#This Row],[DIst1]:[DIst7]])=Table38910111213[[#This Row],[DIst6]],"Cluster6","Cluster7"))))))</f>
        <v>Cluster3</v>
      </c>
    </row>
    <row r="59" spans="7:19" x14ac:dyDescent="0.3">
      <c r="G59">
        <v>58</v>
      </c>
      <c r="H59">
        <v>-0.63208574699999998</v>
      </c>
      <c r="I59">
        <v>-0.16305055500000001</v>
      </c>
      <c r="K59">
        <f>SQRT((Table38910111213[[#This Row],[Annual Income (k$)]]-$B$3)^2+(Table38910111213[[#This Row],[Spending Score (1-100)]]-$C$3)^2)</f>
        <v>1.6132551429382485</v>
      </c>
      <c r="L59">
        <f>SQRT((Table38910111213[[#This Row],[Annual Income (k$)]]-$B$4)^2+(Table38910111213[[#This Row],[Spending Score (1-100)]]-$C$4)^2)</f>
        <v>1.4630344731647</v>
      </c>
      <c r="M59">
        <f>SQRT((Table38910111213[[#This Row],[Annual Income (k$)]]-$B$5)^2+(Table38910111213[[#This Row],[Spending Score (1-100)]]-$C$5)^2)</f>
        <v>0.25930247859309669</v>
      </c>
      <c r="N59">
        <f>SQRT((Table38910111213[[#This Row],[Annual Income (k$)]]-$B$6)^2+(Table38910111213[[#This Row],[Spending Score (1-100)]]-$C$6)^2)</f>
        <v>0.81736664741996334</v>
      </c>
      <c r="O59">
        <f>SQRT((Table38910111213[[#This Row],[Annual Income (k$)]]-$B$7)^2+(Table38910111213[[#This Row],[Spending Score (1-100)]]-$C$7)^2)</f>
        <v>2.0334175110534951</v>
      </c>
      <c r="P59">
        <f>SQRT((Table38910111213[[#This Row],[Annual Income (k$)]]-$B$8)^2+(Table38910111213[[#This Row],[Spending Score (1-100)]]-$C$8)^2)</f>
        <v>0.69894167717970268</v>
      </c>
      <c r="Q59">
        <f>SQRT((Table38910111213[[#This Row],[Annual Income (k$)]]-$B$9)^2+(Table38910111213[[#This Row],[Spending Score (1-100)]]-$C$9)^2)</f>
        <v>2.0303306063766096</v>
      </c>
      <c r="R59">
        <f>MIN(Table38910111213[[#This Row],[DIst1]:[DIst7]])</f>
        <v>0.25930247859309669</v>
      </c>
      <c r="S59" t="str">
        <f>IF(MIN(Table38910111213[[#This Row],[DIst1]:[DIst7]])=Table38910111213[[#This Row],[DIst1]],"Cluster1",IF(MIN(Table38910111213[[#This Row],[DIst1]:[DIst7]])=Table38910111213[[#This Row],[DIst2]],"Cluster2",IF(MIN(Table38910111213[[#This Row],[DIst1]:[DIst7]])=Table38910111213[[#This Row],[DIst3]],"Cluster3",IF(MIN(Table38910111213[[#This Row],[DIst1]:[DIst7]])=Table38910111213[[#This Row],[DIst4]],"Cluster4",IF(MIN(Table38910111213[[#This Row],[DIst1]:[DIst7]])=Table38910111213[[#This Row],[DIst5]],"Cluster5",IF(MIN(Table38910111213[[#This Row],[DIst1]:[DIst7]])=Table38910111213[[#This Row],[DIst6]],"Cluster6","Cluster7"))))))</f>
        <v>Cluster3</v>
      </c>
    </row>
    <row r="60" spans="7:19" x14ac:dyDescent="0.3">
      <c r="G60">
        <v>59</v>
      </c>
      <c r="H60">
        <v>-0.55574688900000002</v>
      </c>
      <c r="I60">
        <v>3.1057248999999999E-2</v>
      </c>
      <c r="K60">
        <f>SQRT((Table38910111213[[#This Row],[Annual Income (k$)]]-$B$3)^2+(Table38910111213[[#This Row],[Spending Score (1-100)]]-$C$3)^2)</f>
        <v>1.8203014541953031</v>
      </c>
      <c r="L60">
        <f>SQRT((Table38910111213[[#This Row],[Annual Income (k$)]]-$B$4)^2+(Table38910111213[[#This Row],[Spending Score (1-100)]]-$C$4)^2)</f>
        <v>1.3469782109871444</v>
      </c>
      <c r="M60">
        <f>SQRT((Table38910111213[[#This Row],[Annual Income (k$)]]-$B$5)^2+(Table38910111213[[#This Row],[Spending Score (1-100)]]-$C$5)^2)</f>
        <v>5.4462774208584967E-2</v>
      </c>
      <c r="N60">
        <f>SQRT((Table38910111213[[#This Row],[Annual Income (k$)]]-$B$6)^2+(Table38910111213[[#This Row],[Spending Score (1-100)]]-$C$6)^2)</f>
        <v>1.0078365551259718</v>
      </c>
      <c r="O60">
        <f>SQRT((Table38910111213[[#This Row],[Annual Income (k$)]]-$B$7)^2+(Table38910111213[[#This Row],[Spending Score (1-100)]]-$C$7)^2)</f>
        <v>2.0988705930207812</v>
      </c>
      <c r="P60">
        <f>SQRT((Table38910111213[[#This Row],[Annual Income (k$)]]-$B$8)^2+(Table38910111213[[#This Row],[Spending Score (1-100)]]-$C$8)^2)</f>
        <v>0.63707822991521157</v>
      </c>
      <c r="Q60">
        <f>SQRT((Table38910111213[[#This Row],[Annual Income (k$)]]-$B$9)^2+(Table38910111213[[#This Row],[Spending Score (1-100)]]-$C$9)^2)</f>
        <v>1.8420130184180519</v>
      </c>
      <c r="R60">
        <f>MIN(Table38910111213[[#This Row],[DIst1]:[DIst7]])</f>
        <v>5.4462774208584967E-2</v>
      </c>
      <c r="S60" t="str">
        <f>IF(MIN(Table38910111213[[#This Row],[DIst1]:[DIst7]])=Table38910111213[[#This Row],[DIst1]],"Cluster1",IF(MIN(Table38910111213[[#This Row],[DIst1]:[DIst7]])=Table38910111213[[#This Row],[DIst2]],"Cluster2",IF(MIN(Table38910111213[[#This Row],[DIst1]:[DIst7]])=Table38910111213[[#This Row],[DIst3]],"Cluster3",IF(MIN(Table38910111213[[#This Row],[DIst1]:[DIst7]])=Table38910111213[[#This Row],[DIst4]],"Cluster4",IF(MIN(Table38910111213[[#This Row],[DIst1]:[DIst7]])=Table38910111213[[#This Row],[DIst5]],"Cluster5",IF(MIN(Table38910111213[[#This Row],[DIst1]:[DIst7]])=Table38910111213[[#This Row],[DIst6]],"Cluster6","Cluster7"))))))</f>
        <v>Cluster3</v>
      </c>
    </row>
    <row r="61" spans="7:19" x14ac:dyDescent="0.3">
      <c r="G61">
        <v>60</v>
      </c>
      <c r="H61">
        <v>-0.55574688900000002</v>
      </c>
      <c r="I61">
        <v>-0.16305055500000001</v>
      </c>
      <c r="K61">
        <f>SQRT((Table38910111213[[#This Row],[Annual Income (k$)]]-$B$3)^2+(Table38910111213[[#This Row],[Spending Score (1-100)]]-$C$3)^2)</f>
        <v>1.6514500162386283</v>
      </c>
      <c r="L61">
        <f>SQRT((Table38910111213[[#This Row],[Annual Income (k$)]]-$B$4)^2+(Table38910111213[[#This Row],[Spending Score (1-100)]]-$C$4)^2)</f>
        <v>1.504061710766309</v>
      </c>
      <c r="M61">
        <f>SQRT((Table38910111213[[#This Row],[Annual Income (k$)]]-$B$5)^2+(Table38910111213[[#This Row],[Spending Score (1-100)]]-$C$5)^2)</f>
        <v>0.23556152688861923</v>
      </c>
      <c r="N61">
        <f>SQRT((Table38910111213[[#This Row],[Annual Income (k$)]]-$B$6)^2+(Table38910111213[[#This Row],[Spending Score (1-100)]]-$C$6)^2)</f>
        <v>0.87587520472794811</v>
      </c>
      <c r="O61">
        <f>SQRT((Table38910111213[[#This Row],[Annual Income (k$)]]-$B$7)^2+(Table38910111213[[#This Row],[Spending Score (1-100)]]-$C$7)^2)</f>
        <v>1.9729758477266555</v>
      </c>
      <c r="P61">
        <f>SQRT((Table38910111213[[#This Row],[Annual Income (k$)]]-$B$8)^2+(Table38910111213[[#This Row],[Spending Score (1-100)]]-$C$8)^2)</f>
        <v>0.62282953547627895</v>
      </c>
      <c r="Q61">
        <f>SQRT((Table38910111213[[#This Row],[Annual Income (k$)]]-$B$9)^2+(Table38910111213[[#This Row],[Spending Score (1-100)]]-$C$9)^2)</f>
        <v>1.9764756080773842</v>
      </c>
      <c r="R61">
        <f>MIN(Table38910111213[[#This Row],[DIst1]:[DIst7]])</f>
        <v>0.23556152688861923</v>
      </c>
      <c r="S61" t="str">
        <f>IF(MIN(Table38910111213[[#This Row],[DIst1]:[DIst7]])=Table38910111213[[#This Row],[DIst1]],"Cluster1",IF(MIN(Table38910111213[[#This Row],[DIst1]:[DIst7]])=Table38910111213[[#This Row],[DIst2]],"Cluster2",IF(MIN(Table38910111213[[#This Row],[DIst1]:[DIst7]])=Table38910111213[[#This Row],[DIst3]],"Cluster3",IF(MIN(Table38910111213[[#This Row],[DIst1]:[DIst7]])=Table38910111213[[#This Row],[DIst4]],"Cluster4",IF(MIN(Table38910111213[[#This Row],[DIst1]:[DIst7]])=Table38910111213[[#This Row],[DIst5]],"Cluster5",IF(MIN(Table38910111213[[#This Row],[DIst1]:[DIst7]])=Table38910111213[[#This Row],[DIst6]],"Cluster6","Cluster7"))))))</f>
        <v>Cluster3</v>
      </c>
    </row>
    <row r="62" spans="7:19" x14ac:dyDescent="0.3">
      <c r="G62">
        <v>61</v>
      </c>
      <c r="H62">
        <v>-0.55574688900000002</v>
      </c>
      <c r="I62">
        <v>0.225165052</v>
      </c>
      <c r="K62">
        <f>SQRT((Table38910111213[[#This Row],[Annual Income (k$)]]-$B$3)^2+(Table38910111213[[#This Row],[Spending Score (1-100)]]-$C$3)^2)</f>
        <v>1.9937560752764019</v>
      </c>
      <c r="L62">
        <f>SQRT((Table38910111213[[#This Row],[Annual Income (k$)]]-$B$4)^2+(Table38910111213[[#This Row],[Spending Score (1-100)]]-$C$4)^2)</f>
        <v>1.2007725233479036</v>
      </c>
      <c r="M62">
        <f>SQRT((Table38910111213[[#This Row],[Annual Income (k$)]]-$B$5)^2+(Table38910111213[[#This Row],[Spending Score (1-100)]]-$C$5)^2)</f>
        <v>0.16062015264144572</v>
      </c>
      <c r="N62">
        <f>SQRT((Table38910111213[[#This Row],[Annual Income (k$)]]-$B$6)^2+(Table38910111213[[#This Row],[Spending Score (1-100)]]-$C$6)^2)</f>
        <v>1.1574399970294851</v>
      </c>
      <c r="O62">
        <f>SQRT((Table38910111213[[#This Row],[Annual Income (k$)]]-$B$7)^2+(Table38910111213[[#This Row],[Spending Score (1-100)]]-$C$7)^2)</f>
        <v>2.2345553277344137</v>
      </c>
      <c r="P62">
        <f>SQRT((Table38910111213[[#This Row],[Annual Income (k$)]]-$B$8)^2+(Table38910111213[[#This Row],[Spending Score (1-100)]]-$C$8)^2)</f>
        <v>0.70652416114015337</v>
      </c>
      <c r="Q62">
        <f>SQRT((Table38910111213[[#This Row],[Annual Income (k$)]]-$B$9)^2+(Table38910111213[[#This Row],[Spending Score (1-100)]]-$C$9)^2)</f>
        <v>1.7189891715565075</v>
      </c>
      <c r="R62">
        <f>MIN(Table38910111213[[#This Row],[DIst1]:[DIst7]])</f>
        <v>0.16062015264144572</v>
      </c>
      <c r="S62" t="str">
        <f>IF(MIN(Table38910111213[[#This Row],[DIst1]:[DIst7]])=Table38910111213[[#This Row],[DIst1]],"Cluster1",IF(MIN(Table38910111213[[#This Row],[DIst1]:[DIst7]])=Table38910111213[[#This Row],[DIst2]],"Cluster2",IF(MIN(Table38910111213[[#This Row],[DIst1]:[DIst7]])=Table38910111213[[#This Row],[DIst3]],"Cluster3",IF(MIN(Table38910111213[[#This Row],[DIst1]:[DIst7]])=Table38910111213[[#This Row],[DIst4]],"Cluster4",IF(MIN(Table38910111213[[#This Row],[DIst1]:[DIst7]])=Table38910111213[[#This Row],[DIst5]],"Cluster5",IF(MIN(Table38910111213[[#This Row],[DIst1]:[DIst7]])=Table38910111213[[#This Row],[DIst6]],"Cluster6","Cluster7"))))))</f>
        <v>Cluster3</v>
      </c>
    </row>
    <row r="63" spans="7:19" x14ac:dyDescent="0.3">
      <c r="G63">
        <v>62</v>
      </c>
      <c r="H63">
        <v>-0.55574688900000002</v>
      </c>
      <c r="I63">
        <v>0.186343491</v>
      </c>
      <c r="K63">
        <f>SQRT((Table38910111213[[#This Row],[Annual Income (k$)]]-$B$3)^2+(Table38910111213[[#This Row],[Spending Score (1-100)]]-$C$3)^2)</f>
        <v>1.9587551279603066</v>
      </c>
      <c r="L63">
        <f>SQRT((Table38910111213[[#This Row],[Annual Income (k$)]]-$B$4)^2+(Table38910111213[[#This Row],[Spending Score (1-100)]]-$C$4)^2)</f>
        <v>1.2289529400623935</v>
      </c>
      <c r="M63">
        <f>SQRT((Table38910111213[[#This Row],[Annual Income (k$)]]-$B$5)^2+(Table38910111213[[#This Row],[Spending Score (1-100)]]-$C$5)^2)</f>
        <v>0.12330389750219939</v>
      </c>
      <c r="N63">
        <f>SQRT((Table38910111213[[#This Row],[Annual Income (k$)]]-$B$6)^2+(Table38910111213[[#This Row],[Spending Score (1-100)]]-$C$6)^2)</f>
        <v>1.1264334542105596</v>
      </c>
      <c r="O63">
        <f>SQRT((Table38910111213[[#This Row],[Annual Income (k$)]]-$B$7)^2+(Table38910111213[[#This Row],[Spending Score (1-100)]]-$C$7)^2)</f>
        <v>2.2067199885546338</v>
      </c>
      <c r="P63">
        <f>SQRT((Table38910111213[[#This Row],[Annual Income (k$)]]-$B$8)^2+(Table38910111213[[#This Row],[Spending Score (1-100)]]-$C$8)^2)</f>
        <v>0.68882972636034945</v>
      </c>
      <c r="Q63">
        <f>SQRT((Table38910111213[[#This Row],[Annual Income (k$)]]-$B$9)^2+(Table38910111213[[#This Row],[Spending Score (1-100)]]-$C$9)^2)</f>
        <v>1.7425593120848566</v>
      </c>
      <c r="R63">
        <f>MIN(Table38910111213[[#This Row],[DIst1]:[DIst7]])</f>
        <v>0.12330389750219939</v>
      </c>
      <c r="S63" t="str">
        <f>IF(MIN(Table38910111213[[#This Row],[DIst1]:[DIst7]])=Table38910111213[[#This Row],[DIst1]],"Cluster1",IF(MIN(Table38910111213[[#This Row],[DIst1]:[DIst7]])=Table38910111213[[#This Row],[DIst2]],"Cluster2",IF(MIN(Table38910111213[[#This Row],[DIst1]:[DIst7]])=Table38910111213[[#This Row],[DIst3]],"Cluster3",IF(MIN(Table38910111213[[#This Row],[DIst1]:[DIst7]])=Table38910111213[[#This Row],[DIst4]],"Cluster4",IF(MIN(Table38910111213[[#This Row],[DIst1]:[DIst7]])=Table38910111213[[#This Row],[DIst5]],"Cluster5",IF(MIN(Table38910111213[[#This Row],[DIst1]:[DIst7]])=Table38910111213[[#This Row],[DIst6]],"Cluster6","Cluster7"))))))</f>
        <v>Cluster3</v>
      </c>
    </row>
    <row r="64" spans="7:19" x14ac:dyDescent="0.3">
      <c r="G64">
        <v>63</v>
      </c>
      <c r="H64">
        <v>-0.51757746000000004</v>
      </c>
      <c r="I64">
        <v>6.9878809E-2</v>
      </c>
      <c r="J64">
        <v>5</v>
      </c>
      <c r="K64">
        <f>SQRT((Table38910111213[[#This Row],[Annual Income (k$)]]-$B$3)^2+(Table38910111213[[#This Row],[Spending Score (1-100)]]-$C$3)^2)</f>
        <v>1.8725651722974783</v>
      </c>
      <c r="L64">
        <f>SQRT((Table38910111213[[#This Row],[Annual Income (k$)]]-$B$4)^2+(Table38910111213[[#This Row],[Spending Score (1-100)]]-$C$4)^2)</f>
        <v>1.3412901677897333</v>
      </c>
      <c r="M64">
        <f>SQRT((Table38910111213[[#This Row],[Annual Income (k$)]]-$B$5)^2+(Table38910111213[[#This Row],[Spending Score (1-100)]]-$C$5)^2)</f>
        <v>8.438835686913512E-4</v>
      </c>
      <c r="N64">
        <f>SQRT((Table38910111213[[#This Row],[Annual Income (k$)]]-$B$6)^2+(Table38910111213[[#This Row],[Spending Score (1-100)]]-$C$6)^2)</f>
        <v>1.0622607573115324</v>
      </c>
      <c r="O64">
        <f>SQRT((Table38910111213[[#This Row],[Annual Income (k$)]]-$B$7)^2+(Table38910111213[[#This Row],[Spending Score (1-100)]]-$C$7)^2)</f>
        <v>2.097646165629302</v>
      </c>
      <c r="P64">
        <f>SQRT((Table38910111213[[#This Row],[Annual Income (k$)]]-$B$8)^2+(Table38910111213[[#This Row],[Spending Score (1-100)]]-$C$8)^2)</f>
        <v>0.61038599050455633</v>
      </c>
      <c r="Q64">
        <f>SQRT((Table38910111213[[#This Row],[Annual Income (k$)]]-$B$9)^2+(Table38910111213[[#This Row],[Spending Score (1-100)]]-$C$9)^2)</f>
        <v>1.7876921755591808</v>
      </c>
      <c r="R64">
        <f>MIN(Table38910111213[[#This Row],[DIst1]:[DIst7]])</f>
        <v>8.438835686913512E-4</v>
      </c>
      <c r="S64" t="str">
        <f>IF(MIN(Table38910111213[[#This Row],[DIst1]:[DIst7]])=Table38910111213[[#This Row],[DIst1]],"Cluster1",IF(MIN(Table38910111213[[#This Row],[DIst1]:[DIst7]])=Table38910111213[[#This Row],[DIst2]],"Cluster2",IF(MIN(Table38910111213[[#This Row],[DIst1]:[DIst7]])=Table38910111213[[#This Row],[DIst3]],"Cluster3",IF(MIN(Table38910111213[[#This Row],[DIst1]:[DIst7]])=Table38910111213[[#This Row],[DIst4]],"Cluster4",IF(MIN(Table38910111213[[#This Row],[DIst1]:[DIst7]])=Table38910111213[[#This Row],[DIst5]],"Cluster5",IF(MIN(Table38910111213[[#This Row],[DIst1]:[DIst7]])=Table38910111213[[#This Row],[DIst6]],"Cluster6","Cluster7"))))))</f>
        <v>Cluster3</v>
      </c>
    </row>
    <row r="65" spans="7:19" x14ac:dyDescent="0.3">
      <c r="G65">
        <v>64</v>
      </c>
      <c r="H65">
        <v>-0.51757746000000004</v>
      </c>
      <c r="I65">
        <v>0.34162973400000002</v>
      </c>
      <c r="K65">
        <f>SQRT((Table38910111213[[#This Row],[Annual Income (k$)]]-$B$3)^2+(Table38910111213[[#This Row],[Spending Score (1-100)]]-$C$3)^2)</f>
        <v>2.1153939992610802</v>
      </c>
      <c r="L65">
        <f>SQRT((Table38910111213[[#This Row],[Annual Income (k$)]]-$B$4)^2+(Table38910111213[[#This Row],[Spending Score (1-100)]]-$C$4)^2)</f>
        <v>1.148810073646598</v>
      </c>
      <c r="M65">
        <f>SQRT((Table38910111213[[#This Row],[Annual Income (k$)]]-$B$5)^2+(Table38910111213[[#This Row],[Spending Score (1-100)]]-$C$5)^2)</f>
        <v>0.27233359627660098</v>
      </c>
      <c r="N65">
        <f>SQRT((Table38910111213[[#This Row],[Annual Income (k$)]]-$B$6)^2+(Table38910111213[[#This Row],[Spending Score (1-100)]]-$C$6)^2)</f>
        <v>1.2744030181178978</v>
      </c>
      <c r="O65">
        <f>SQRT((Table38910111213[[#This Row],[Annual Income (k$)]]-$B$7)^2+(Table38910111213[[#This Row],[Spending Score (1-100)]]-$C$7)^2)</f>
        <v>2.2946656103991026</v>
      </c>
      <c r="P65">
        <f>SQRT((Table38910111213[[#This Row],[Annual Income (k$)]]-$B$8)^2+(Table38910111213[[#This Row],[Spending Score (1-100)]]-$C$8)^2)</f>
        <v>0.7385127247597838</v>
      </c>
      <c r="Q65">
        <f>SQRT((Table38910111213[[#This Row],[Annual Income (k$)]]-$B$9)^2+(Table38910111213[[#This Row],[Spending Score (1-100)]]-$C$9)^2)</f>
        <v>1.6200984628481594</v>
      </c>
      <c r="R65">
        <f>MIN(Table38910111213[[#This Row],[DIst1]:[DIst7]])</f>
        <v>0.27233359627660098</v>
      </c>
      <c r="S65" t="str">
        <f>IF(MIN(Table38910111213[[#This Row],[DIst1]:[DIst7]])=Table38910111213[[#This Row],[DIst1]],"Cluster1",IF(MIN(Table38910111213[[#This Row],[DIst1]:[DIst7]])=Table38910111213[[#This Row],[DIst2]],"Cluster2",IF(MIN(Table38910111213[[#This Row],[DIst1]:[DIst7]])=Table38910111213[[#This Row],[DIst3]],"Cluster3",IF(MIN(Table38910111213[[#This Row],[DIst1]:[DIst7]])=Table38910111213[[#This Row],[DIst4]],"Cluster4",IF(MIN(Table38910111213[[#This Row],[DIst1]:[DIst7]])=Table38910111213[[#This Row],[DIst5]],"Cluster5",IF(MIN(Table38910111213[[#This Row],[DIst1]:[DIst7]])=Table38910111213[[#This Row],[DIst6]],"Cluster6","Cluster7"))))))</f>
        <v>Cluster3</v>
      </c>
    </row>
    <row r="66" spans="7:19" x14ac:dyDescent="0.3">
      <c r="G66">
        <v>65</v>
      </c>
      <c r="H66">
        <v>-0.47940802999999999</v>
      </c>
      <c r="I66">
        <v>3.1057248999999999E-2</v>
      </c>
      <c r="K66">
        <f>SQRT((Table38910111213[[#This Row],[Annual Income (k$)]]-$B$3)^2+(Table38910111213[[#This Row],[Spending Score (1-100)]]-$C$3)^2)</f>
        <v>1.8573765445938359</v>
      </c>
      <c r="L66">
        <f>SQRT((Table38910111213[[#This Row],[Annual Income (k$)]]-$B$4)^2+(Table38910111213[[#This Row],[Spending Score (1-100)]]-$C$4)^2)</f>
        <v>1.3956135945541019</v>
      </c>
      <c r="M66">
        <f>SQRT((Table38910111213[[#This Row],[Annual Income (k$)]]-$B$5)^2+(Table38910111213[[#This Row],[Spending Score (1-100)]]-$C$5)^2)</f>
        <v>5.3599383174385604E-2</v>
      </c>
      <c r="N66">
        <f>SQRT((Table38910111213[[#This Row],[Annual Income (k$)]]-$B$6)^2+(Table38910111213[[#This Row],[Spending Score (1-100)]]-$C$6)^2)</f>
        <v>1.0613476828066855</v>
      </c>
      <c r="O66">
        <f>SQRT((Table38910111213[[#This Row],[Annual Income (k$)]]-$B$7)^2+(Table38910111213[[#This Row],[Spending Score (1-100)]]-$C$7)^2)</f>
        <v>2.0432229264667998</v>
      </c>
      <c r="P66">
        <f>SQRT((Table38910111213[[#This Row],[Annual Income (k$)]]-$B$8)^2+(Table38910111213[[#This Row],[Spending Score (1-100)]]-$C$8)^2)</f>
        <v>0.56295743585761426</v>
      </c>
      <c r="Q66">
        <f>SQRT((Table38910111213[[#This Row],[Annual Income (k$)]]-$B$9)^2+(Table38910111213[[#This Row],[Spending Score (1-100)]]-$C$9)^2)</f>
        <v>1.7857437268658252</v>
      </c>
      <c r="R66">
        <f>MIN(Table38910111213[[#This Row],[DIst1]:[DIst7]])</f>
        <v>5.3599383174385604E-2</v>
      </c>
      <c r="S66" t="str">
        <f>IF(MIN(Table38910111213[[#This Row],[DIst1]:[DIst7]])=Table38910111213[[#This Row],[DIst1]],"Cluster1",IF(MIN(Table38910111213[[#This Row],[DIst1]:[DIst7]])=Table38910111213[[#This Row],[DIst2]],"Cluster2",IF(MIN(Table38910111213[[#This Row],[DIst1]:[DIst7]])=Table38910111213[[#This Row],[DIst3]],"Cluster3",IF(MIN(Table38910111213[[#This Row],[DIst1]:[DIst7]])=Table38910111213[[#This Row],[DIst4]],"Cluster4",IF(MIN(Table38910111213[[#This Row],[DIst1]:[DIst7]])=Table38910111213[[#This Row],[DIst5]],"Cluster5",IF(MIN(Table38910111213[[#This Row],[DIst1]:[DIst7]])=Table38910111213[[#This Row],[DIst6]],"Cluster6","Cluster7"))))))</f>
        <v>Cluster3</v>
      </c>
    </row>
    <row r="67" spans="7:19" x14ac:dyDescent="0.3">
      <c r="G67">
        <v>66</v>
      </c>
      <c r="H67">
        <v>-0.47940802999999999</v>
      </c>
      <c r="I67">
        <v>0.34162973400000002</v>
      </c>
      <c r="K67">
        <f>SQRT((Table38910111213[[#This Row],[Annual Income (k$)]]-$B$3)^2+(Table38910111213[[#This Row],[Spending Score (1-100)]]-$C$3)^2)</f>
        <v>2.1317888733366877</v>
      </c>
      <c r="L67">
        <f>SQRT((Table38910111213[[#This Row],[Annual Income (k$)]]-$B$4)^2+(Table38910111213[[#This Row],[Spending Score (1-100)]]-$C$4)^2)</f>
        <v>1.1780980408051593</v>
      </c>
      <c r="M67">
        <f>SQRT((Table38910111213[[#This Row],[Annual Income (k$)]]-$B$5)^2+(Table38910111213[[#This Row],[Spending Score (1-100)]]-$C$5)^2)</f>
        <v>0.27491060921648824</v>
      </c>
      <c r="N67">
        <f>SQRT((Table38910111213[[#This Row],[Annual Income (k$)]]-$B$6)^2+(Table38910111213[[#This Row],[Spending Score (1-100)]]-$C$6)^2)</f>
        <v>1.2965038178258659</v>
      </c>
      <c r="O67">
        <f>SQRT((Table38910111213[[#This Row],[Annual Income (k$)]]-$B$7)^2+(Table38910111213[[#This Row],[Spending Score (1-100)]]-$C$7)^2)</f>
        <v>2.2697352814553096</v>
      </c>
      <c r="P67">
        <f>SQRT((Table38910111213[[#This Row],[Annual Income (k$)]]-$B$8)^2+(Table38910111213[[#This Row],[Spending Score (1-100)]]-$C$8)^2)</f>
        <v>0.70879062576732199</v>
      </c>
      <c r="Q67">
        <f>SQRT((Table38910111213[[#This Row],[Annual Income (k$)]]-$B$9)^2+(Table38910111213[[#This Row],[Spending Score (1-100)]]-$C$9)^2)</f>
        <v>1.5887448764178118</v>
      </c>
      <c r="R67">
        <f>MIN(Table38910111213[[#This Row],[DIst1]:[DIst7]])</f>
        <v>0.27491060921648824</v>
      </c>
      <c r="S67" t="str">
        <f>IF(MIN(Table38910111213[[#This Row],[DIst1]:[DIst7]])=Table38910111213[[#This Row],[DIst1]],"Cluster1",IF(MIN(Table38910111213[[#This Row],[DIst1]:[DIst7]])=Table38910111213[[#This Row],[DIst2]],"Cluster2",IF(MIN(Table38910111213[[#This Row],[DIst1]:[DIst7]])=Table38910111213[[#This Row],[DIst3]],"Cluster3",IF(MIN(Table38910111213[[#This Row],[DIst1]:[DIst7]])=Table38910111213[[#This Row],[DIst4]],"Cluster4",IF(MIN(Table38910111213[[#This Row],[DIst1]:[DIst7]])=Table38910111213[[#This Row],[DIst5]],"Cluster5",IF(MIN(Table38910111213[[#This Row],[DIst1]:[DIst7]])=Table38910111213[[#This Row],[DIst6]],"Cluster6","Cluster7"))))))</f>
        <v>Cluster3</v>
      </c>
    </row>
    <row r="68" spans="7:19" x14ac:dyDescent="0.3">
      <c r="G68">
        <v>67</v>
      </c>
      <c r="H68">
        <v>-0.47940802999999999</v>
      </c>
      <c r="I68">
        <v>-7.7643119999999998E-3</v>
      </c>
      <c r="K68">
        <f>SQRT((Table38910111213[[#This Row],[Annual Income (k$)]]-$B$3)^2+(Table38910111213[[#This Row],[Spending Score (1-100)]]-$C$3)^2)</f>
        <v>1.8238906567681228</v>
      </c>
      <c r="L68">
        <f>SQRT((Table38910111213[[#This Row],[Annual Income (k$)]]-$B$4)^2+(Table38910111213[[#This Row],[Spending Score (1-100)]]-$C$4)^2)</f>
        <v>1.4252294963248588</v>
      </c>
      <c r="M68">
        <f>SQRT((Table38910111213[[#This Row],[Annual Income (k$)]]-$B$5)^2+(Table38910111213[[#This Row],[Spending Score (1-100)]]-$C$5)^2)</f>
        <v>8.5726585204516051E-2</v>
      </c>
      <c r="N68">
        <f>SQRT((Table38910111213[[#This Row],[Annual Income (k$)]]-$B$6)^2+(Table38910111213[[#This Row],[Spending Score (1-100)]]-$C$6)^2)</f>
        <v>1.0347536033615539</v>
      </c>
      <c r="O68">
        <f>SQRT((Table38910111213[[#This Row],[Annual Income (k$)]]-$B$7)^2+(Table38910111213[[#This Row],[Spending Score (1-100)]]-$C$7)^2)</f>
        <v>2.0164837361727832</v>
      </c>
      <c r="P68">
        <f>SQRT((Table38910111213[[#This Row],[Annual Income (k$)]]-$B$8)^2+(Table38910111213[[#This Row],[Spending Score (1-100)]]-$C$8)^2)</f>
        <v>0.55434845725386239</v>
      </c>
      <c r="Q68">
        <f>SQRT((Table38910111213[[#This Row],[Annual Income (k$)]]-$B$9)^2+(Table38910111213[[#This Row],[Spending Score (1-100)]]-$C$9)^2)</f>
        <v>1.8126061287757049</v>
      </c>
      <c r="R68">
        <f>MIN(Table38910111213[[#This Row],[DIst1]:[DIst7]])</f>
        <v>8.5726585204516051E-2</v>
      </c>
      <c r="S68" t="str">
        <f>IF(MIN(Table38910111213[[#This Row],[DIst1]:[DIst7]])=Table38910111213[[#This Row],[DIst1]],"Cluster1",IF(MIN(Table38910111213[[#This Row],[DIst1]:[DIst7]])=Table38910111213[[#This Row],[DIst2]],"Cluster2",IF(MIN(Table38910111213[[#This Row],[DIst1]:[DIst7]])=Table38910111213[[#This Row],[DIst3]],"Cluster3",IF(MIN(Table38910111213[[#This Row],[DIst1]:[DIst7]])=Table38910111213[[#This Row],[DIst4]],"Cluster4",IF(MIN(Table38910111213[[#This Row],[DIst1]:[DIst7]])=Table38910111213[[#This Row],[DIst5]],"Cluster5",IF(MIN(Table38910111213[[#This Row],[DIst1]:[DIst7]])=Table38910111213[[#This Row],[DIst6]],"Cluster6","Cluster7"))))))</f>
        <v>Cluster3</v>
      </c>
    </row>
    <row r="69" spans="7:19" x14ac:dyDescent="0.3">
      <c r="G69">
        <v>68</v>
      </c>
      <c r="H69">
        <v>-0.47940802999999999</v>
      </c>
      <c r="I69">
        <v>-8.5407434000000004E-2</v>
      </c>
      <c r="K69">
        <f>SQRT((Table38910111213[[#This Row],[Annual Income (k$)]]-$B$3)^2+(Table38910111213[[#This Row],[Spending Score (1-100)]]-$C$3)^2)</f>
        <v>1.7575775397729529</v>
      </c>
      <c r="L69">
        <f>SQRT((Table38910111213[[#This Row],[Annual Income (k$)]]-$B$4)^2+(Table38910111213[[#This Row],[Spending Score (1-100)]]-$C$4)^2)</f>
        <v>1.4857339676286774</v>
      </c>
      <c r="M69">
        <f>SQRT((Table38910111213[[#This Row],[Annual Income (k$)]]-$B$5)^2+(Table38910111213[[#This Row],[Spending Score (1-100)]]-$C$5)^2)</f>
        <v>0.15919810322360176</v>
      </c>
      <c r="N69">
        <f>SQRT((Table38910111213[[#This Row],[Annual Income (k$)]]-$B$6)^2+(Table38910111213[[#This Row],[Spending Score (1-100)]]-$C$6)^2)</f>
        <v>0.98400707975185819</v>
      </c>
      <c r="O69">
        <f>SQRT((Table38910111213[[#This Row],[Annual Income (k$)]]-$B$7)^2+(Table38910111213[[#This Row],[Spending Score (1-100)]]-$C$7)^2)</f>
        <v>1.9642155690910788</v>
      </c>
      <c r="P69">
        <f>SQRT((Table38910111213[[#This Row],[Annual Income (k$)]]-$B$8)^2+(Table38910111213[[#This Row],[Spending Score (1-100)]]-$C$8)^2)</f>
        <v>0.54507537881958334</v>
      </c>
      <c r="Q69">
        <f>SQRT((Table38910111213[[#This Row],[Annual Income (k$)]]-$B$9)^2+(Table38910111213[[#This Row],[Spending Score (1-100)]]-$C$9)^2)</f>
        <v>1.8675931836819575</v>
      </c>
      <c r="R69">
        <f>MIN(Table38910111213[[#This Row],[DIst1]:[DIst7]])</f>
        <v>0.15919810322360176</v>
      </c>
      <c r="S69" t="str">
        <f>IF(MIN(Table38910111213[[#This Row],[DIst1]:[DIst7]])=Table38910111213[[#This Row],[DIst1]],"Cluster1",IF(MIN(Table38910111213[[#This Row],[DIst1]:[DIst7]])=Table38910111213[[#This Row],[DIst2]],"Cluster2",IF(MIN(Table38910111213[[#This Row],[DIst1]:[DIst7]])=Table38910111213[[#This Row],[DIst3]],"Cluster3",IF(MIN(Table38910111213[[#This Row],[DIst1]:[DIst7]])=Table38910111213[[#This Row],[DIst4]],"Cluster4",IF(MIN(Table38910111213[[#This Row],[DIst1]:[DIst7]])=Table38910111213[[#This Row],[DIst5]],"Cluster5",IF(MIN(Table38910111213[[#This Row],[DIst1]:[DIst7]])=Table38910111213[[#This Row],[DIst6]],"Cluster6","Cluster7"))))))</f>
        <v>Cluster3</v>
      </c>
    </row>
    <row r="70" spans="7:19" x14ac:dyDescent="0.3">
      <c r="G70">
        <v>69</v>
      </c>
      <c r="H70">
        <v>-0.47940802999999999</v>
      </c>
      <c r="I70">
        <v>0.34162973400000002</v>
      </c>
      <c r="J70">
        <v>6</v>
      </c>
      <c r="K70">
        <f>SQRT((Table38910111213[[#This Row],[Annual Income (k$)]]-$B$3)^2+(Table38910111213[[#This Row],[Spending Score (1-100)]]-$C$3)^2)</f>
        <v>2.1317888733366877</v>
      </c>
      <c r="L70">
        <f>SQRT((Table38910111213[[#This Row],[Annual Income (k$)]]-$B$4)^2+(Table38910111213[[#This Row],[Spending Score (1-100)]]-$C$4)^2)</f>
        <v>1.1780980408051593</v>
      </c>
      <c r="M70">
        <f>SQRT((Table38910111213[[#This Row],[Annual Income (k$)]]-$B$5)^2+(Table38910111213[[#This Row],[Spending Score (1-100)]]-$C$5)^2)</f>
        <v>0.27491060921648824</v>
      </c>
      <c r="N70">
        <f>SQRT((Table38910111213[[#This Row],[Annual Income (k$)]]-$B$6)^2+(Table38910111213[[#This Row],[Spending Score (1-100)]]-$C$6)^2)</f>
        <v>1.2965038178258659</v>
      </c>
      <c r="O70">
        <f>SQRT((Table38910111213[[#This Row],[Annual Income (k$)]]-$B$7)^2+(Table38910111213[[#This Row],[Spending Score (1-100)]]-$C$7)^2)</f>
        <v>2.2697352814553096</v>
      </c>
      <c r="P70">
        <f>SQRT((Table38910111213[[#This Row],[Annual Income (k$)]]-$B$8)^2+(Table38910111213[[#This Row],[Spending Score (1-100)]]-$C$8)^2)</f>
        <v>0.70879062576732199</v>
      </c>
      <c r="Q70">
        <f>SQRT((Table38910111213[[#This Row],[Annual Income (k$)]]-$B$9)^2+(Table38910111213[[#This Row],[Spending Score (1-100)]]-$C$9)^2)</f>
        <v>1.5887448764178118</v>
      </c>
      <c r="R70">
        <f>MIN(Table38910111213[[#This Row],[DIst1]:[DIst7]])</f>
        <v>0.27491060921648824</v>
      </c>
      <c r="S70" t="str">
        <f>IF(MIN(Table38910111213[[#This Row],[DIst1]:[DIst7]])=Table38910111213[[#This Row],[DIst1]],"Cluster1",IF(MIN(Table38910111213[[#This Row],[DIst1]:[DIst7]])=Table38910111213[[#This Row],[DIst2]],"Cluster2",IF(MIN(Table38910111213[[#This Row],[DIst1]:[DIst7]])=Table38910111213[[#This Row],[DIst3]],"Cluster3",IF(MIN(Table38910111213[[#This Row],[DIst1]:[DIst7]])=Table38910111213[[#This Row],[DIst4]],"Cluster4",IF(MIN(Table38910111213[[#This Row],[DIst1]:[DIst7]])=Table38910111213[[#This Row],[DIst5]],"Cluster5",IF(MIN(Table38910111213[[#This Row],[DIst1]:[DIst7]])=Table38910111213[[#This Row],[DIst6]],"Cluster6","Cluster7"))))))</f>
        <v>Cluster3</v>
      </c>
    </row>
    <row r="71" spans="7:19" x14ac:dyDescent="0.3">
      <c r="G71">
        <v>70</v>
      </c>
      <c r="H71">
        <v>-0.47940802999999999</v>
      </c>
      <c r="I71">
        <v>-0.124228994</v>
      </c>
      <c r="K71">
        <f>SQRT((Table38910111213[[#This Row],[Annual Income (k$)]]-$B$3)^2+(Table38910111213[[#This Row],[Spending Score (1-100)]]-$C$3)^2)</f>
        <v>1.724775635335646</v>
      </c>
      <c r="L71">
        <f>SQRT((Table38910111213[[#This Row],[Annual Income (k$)]]-$B$4)^2+(Table38910111213[[#This Row],[Spending Score (1-100)]]-$C$4)^2)</f>
        <v>1.5165717634266465</v>
      </c>
      <c r="M71">
        <f>SQRT((Table38910111213[[#This Row],[Annual Income (k$)]]-$B$5)^2+(Table38910111213[[#This Row],[Spending Score (1-100)]]-$C$5)^2)</f>
        <v>0.19713668052382788</v>
      </c>
      <c r="N71">
        <f>SQRT((Table38910111213[[#This Row],[Annual Income (k$)]]-$B$6)^2+(Table38910111213[[#This Row],[Spending Score (1-100)]]-$C$6)^2)</f>
        <v>0.95998371425112683</v>
      </c>
      <c r="O71">
        <f>SQRT((Table38910111213[[#This Row],[Annual Income (k$)]]-$B$7)^2+(Table38910111213[[#This Row],[Spending Score (1-100)]]-$C$7)^2)</f>
        <v>1.9387192207704811</v>
      </c>
      <c r="P71">
        <f>SQRT((Table38910111213[[#This Row],[Annual Income (k$)]]-$B$8)^2+(Table38910111213[[#This Row],[Spending Score (1-100)]]-$C$8)^2)</f>
        <v>0.54454658903949638</v>
      </c>
      <c r="Q71">
        <f>SQRT((Table38910111213[[#This Row],[Annual Income (k$)]]-$B$9)^2+(Table38910111213[[#This Row],[Spending Score (1-100)]]-$C$9)^2)</f>
        <v>1.8956812228323514</v>
      </c>
      <c r="R71">
        <f>MIN(Table38910111213[[#This Row],[DIst1]:[DIst7]])</f>
        <v>0.19713668052382788</v>
      </c>
      <c r="S71" t="str">
        <f>IF(MIN(Table38910111213[[#This Row],[DIst1]:[DIst7]])=Table38910111213[[#This Row],[DIst1]],"Cluster1",IF(MIN(Table38910111213[[#This Row],[DIst1]:[DIst7]])=Table38910111213[[#This Row],[DIst2]],"Cluster2",IF(MIN(Table38910111213[[#This Row],[DIst1]:[DIst7]])=Table38910111213[[#This Row],[DIst3]],"Cluster3",IF(MIN(Table38910111213[[#This Row],[DIst1]:[DIst7]])=Table38910111213[[#This Row],[DIst4]],"Cluster4",IF(MIN(Table38910111213[[#This Row],[DIst1]:[DIst7]])=Table38910111213[[#This Row],[DIst5]],"Cluster5",IF(MIN(Table38910111213[[#This Row],[DIst1]:[DIst7]])=Table38910111213[[#This Row],[DIst6]],"Cluster6","Cluster7"))))))</f>
        <v>Cluster3</v>
      </c>
    </row>
    <row r="72" spans="7:19" x14ac:dyDescent="0.3">
      <c r="G72">
        <v>71</v>
      </c>
      <c r="H72">
        <v>-0.44123860100000001</v>
      </c>
      <c r="I72">
        <v>0.186343491</v>
      </c>
      <c r="K72">
        <f>SQRT((Table38910111213[[#This Row],[Annual Income (k$)]]-$B$3)^2+(Table38910111213[[#This Row],[Spending Score (1-100)]]-$C$3)^2)</f>
        <v>2.0113721020187114</v>
      </c>
      <c r="L72">
        <f>SQRT((Table38910111213[[#This Row],[Annual Income (k$)]]-$B$4)^2+(Table38910111213[[#This Row],[Spending Score (1-100)]]-$C$4)^2)</f>
        <v>1.3094947692252219</v>
      </c>
      <c r="M72">
        <f>SQRT((Table38910111213[[#This Row],[Annual Income (k$)]]-$B$5)^2+(Table38910111213[[#This Row],[Spending Score (1-100)]]-$C$5)^2)</f>
        <v>0.13940809611296071</v>
      </c>
      <c r="N72">
        <f>SQRT((Table38910111213[[#This Row],[Annual Income (k$)]]-$B$6)^2+(Table38910111213[[#This Row],[Spending Score (1-100)]]-$C$6)^2)</f>
        <v>1.1997123050692804</v>
      </c>
      <c r="O72">
        <f>SQRT((Table38910111213[[#This Row],[Annual Income (k$)]]-$B$7)^2+(Table38910111213[[#This Row],[Spending Score (1-100)]]-$C$7)^2)</f>
        <v>2.1279654759542543</v>
      </c>
      <c r="P72">
        <f>SQRT((Table38910111213[[#This Row],[Annual Income (k$)]]-$B$8)^2+(Table38910111213[[#This Row],[Spending Score (1-100)]]-$C$8)^2)</f>
        <v>0.58773779340978793</v>
      </c>
      <c r="Q72">
        <f>SQRT((Table38910111213[[#This Row],[Annual Income (k$)]]-$B$9)^2+(Table38910111213[[#This Row],[Spending Score (1-100)]]-$C$9)^2)</f>
        <v>1.6536888221391537</v>
      </c>
      <c r="R72">
        <f>MIN(Table38910111213[[#This Row],[DIst1]:[DIst7]])</f>
        <v>0.13940809611296071</v>
      </c>
      <c r="S72" t="str">
        <f>IF(MIN(Table38910111213[[#This Row],[DIst1]:[DIst7]])=Table38910111213[[#This Row],[DIst1]],"Cluster1",IF(MIN(Table38910111213[[#This Row],[DIst1]:[DIst7]])=Table38910111213[[#This Row],[DIst2]],"Cluster2",IF(MIN(Table38910111213[[#This Row],[DIst1]:[DIst7]])=Table38910111213[[#This Row],[DIst3]],"Cluster3",IF(MIN(Table38910111213[[#This Row],[DIst1]:[DIst7]])=Table38910111213[[#This Row],[DIst4]],"Cluster4",IF(MIN(Table38910111213[[#This Row],[DIst1]:[DIst7]])=Table38910111213[[#This Row],[DIst5]],"Cluster5",IF(MIN(Table38910111213[[#This Row],[DIst1]:[DIst7]])=Table38910111213[[#This Row],[DIst6]],"Cluster6","Cluster7"))))))</f>
        <v>Cluster3</v>
      </c>
    </row>
    <row r="73" spans="7:19" x14ac:dyDescent="0.3">
      <c r="G73">
        <v>72</v>
      </c>
      <c r="H73">
        <v>-0.44123860100000001</v>
      </c>
      <c r="I73">
        <v>-0.31833679799999998</v>
      </c>
      <c r="K73">
        <f>SQRT((Table38910111213[[#This Row],[Annual Income (k$)]]-$B$3)^2+(Table38910111213[[#This Row],[Spending Score (1-100)]]-$C$3)^2)</f>
        <v>1.5879140860523162</v>
      </c>
      <c r="L73">
        <f>SQRT((Table38910111213[[#This Row],[Annual Income (k$)]]-$B$4)^2+(Table38910111213[[#This Row],[Spending Score (1-100)]]-$C$4)^2)</f>
        <v>1.6968176104380104</v>
      </c>
      <c r="M73">
        <f>SQRT((Table38910111213[[#This Row],[Annual Income (k$)]]-$B$5)^2+(Table38910111213[[#This Row],[Spending Score (1-100)]]-$C$5)^2)</f>
        <v>0.39496141488032116</v>
      </c>
      <c r="N73">
        <f>SQRT((Table38910111213[[#This Row],[Annual Income (k$)]]-$B$6)^2+(Table38910111213[[#This Row],[Spending Score (1-100)]]-$C$6)^2)</f>
        <v>0.8905105465381572</v>
      </c>
      <c r="O73">
        <f>SQRT((Table38910111213[[#This Row],[Annual Income (k$)]]-$B$7)^2+(Table38910111213[[#This Row],[Spending Score (1-100)]]-$C$7)^2)</f>
        <v>1.7875722328524224</v>
      </c>
      <c r="P73">
        <f>SQRT((Table38910111213[[#This Row],[Annual Income (k$)]]-$B$8)^2+(Table38910111213[[#This Row],[Spending Score (1-100)]]-$C$8)^2)</f>
        <v>0.54658979905737459</v>
      </c>
      <c r="Q73">
        <f>SQRT((Table38910111213[[#This Row],[Annual Income (k$)]]-$B$9)^2+(Table38910111213[[#This Row],[Spending Score (1-100)]]-$C$9)^2)</f>
        <v>2.0173350682169762</v>
      </c>
      <c r="R73">
        <f>MIN(Table38910111213[[#This Row],[DIst1]:[DIst7]])</f>
        <v>0.39496141488032116</v>
      </c>
      <c r="S73" t="str">
        <f>IF(MIN(Table38910111213[[#This Row],[DIst1]:[DIst7]])=Table38910111213[[#This Row],[DIst1]],"Cluster1",IF(MIN(Table38910111213[[#This Row],[DIst1]:[DIst7]])=Table38910111213[[#This Row],[DIst2]],"Cluster2",IF(MIN(Table38910111213[[#This Row],[DIst1]:[DIst7]])=Table38910111213[[#This Row],[DIst3]],"Cluster3",IF(MIN(Table38910111213[[#This Row],[DIst1]:[DIst7]])=Table38910111213[[#This Row],[DIst4]],"Cluster4",IF(MIN(Table38910111213[[#This Row],[DIst1]:[DIst7]])=Table38910111213[[#This Row],[DIst5]],"Cluster5",IF(MIN(Table38910111213[[#This Row],[DIst1]:[DIst7]])=Table38910111213[[#This Row],[DIst6]],"Cluster6","Cluster7"))))))</f>
        <v>Cluster3</v>
      </c>
    </row>
    <row r="74" spans="7:19" x14ac:dyDescent="0.3">
      <c r="G74">
        <v>73</v>
      </c>
      <c r="H74">
        <v>-0.40306917199999998</v>
      </c>
      <c r="I74">
        <v>-4.6585873E-2</v>
      </c>
      <c r="K74">
        <f>SQRT((Table38910111213[[#This Row],[Annual Income (k$)]]-$B$3)^2+(Table38910111213[[#This Row],[Spending Score (1-100)]]-$C$3)^2)</f>
        <v>1.8314820063312758</v>
      </c>
      <c r="L74">
        <f>SQRT((Table38910111213[[#This Row],[Annual Income (k$)]]-$B$4)^2+(Table38910111213[[#This Row],[Spending Score (1-100)]]-$C$4)^2)</f>
        <v>1.5042863429288234</v>
      </c>
      <c r="M74">
        <f>SQRT((Table38910111213[[#This Row],[Annual Income (k$)]]-$B$5)^2+(Table38910111213[[#This Row],[Spending Score (1-100)]]-$C$5)^2)</f>
        <v>0.16248498639308742</v>
      </c>
      <c r="N74">
        <f>SQRT((Table38910111213[[#This Row],[Annual Income (k$)]]-$B$6)^2+(Table38910111213[[#This Row],[Spending Score (1-100)]]-$C$6)^2)</f>
        <v>1.0678787317835308</v>
      </c>
      <c r="O74">
        <f>SQRT((Table38910111213[[#This Row],[Annual Income (k$)]]-$B$7)^2+(Table38910111213[[#This Row],[Spending Score (1-100)]]-$C$7)^2)</f>
        <v>1.9343797515031711</v>
      </c>
      <c r="P74">
        <f>SQRT((Table38910111213[[#This Row],[Annual Income (k$)]]-$B$8)^2+(Table38910111213[[#This Row],[Spending Score (1-100)]]-$C$8)^2)</f>
        <v>0.472657618163004</v>
      </c>
      <c r="Q74">
        <f>SQRT((Table38910111213[[#This Row],[Annual Income (k$)]]-$B$9)^2+(Table38910111213[[#This Row],[Spending Score (1-100)]]-$C$9)^2)</f>
        <v>1.786823849336501</v>
      </c>
      <c r="R74">
        <f>MIN(Table38910111213[[#This Row],[DIst1]:[DIst7]])</f>
        <v>0.16248498639308742</v>
      </c>
      <c r="S74" t="str">
        <f>IF(MIN(Table38910111213[[#This Row],[DIst1]:[DIst7]])=Table38910111213[[#This Row],[DIst1]],"Cluster1",IF(MIN(Table38910111213[[#This Row],[DIst1]:[DIst7]])=Table38910111213[[#This Row],[DIst2]],"Cluster2",IF(MIN(Table38910111213[[#This Row],[DIst1]:[DIst7]])=Table38910111213[[#This Row],[DIst3]],"Cluster3",IF(MIN(Table38910111213[[#This Row],[DIst1]:[DIst7]])=Table38910111213[[#This Row],[DIst4]],"Cluster4",IF(MIN(Table38910111213[[#This Row],[DIst1]:[DIst7]])=Table38910111213[[#This Row],[DIst5]],"Cluster5",IF(MIN(Table38910111213[[#This Row],[DIst1]:[DIst7]])=Table38910111213[[#This Row],[DIst6]],"Cluster6","Cluster7"))))))</f>
        <v>Cluster3</v>
      </c>
    </row>
    <row r="75" spans="7:19" x14ac:dyDescent="0.3">
      <c r="G75">
        <v>74</v>
      </c>
      <c r="H75">
        <v>-0.40306917199999998</v>
      </c>
      <c r="I75">
        <v>0.225165052</v>
      </c>
      <c r="K75">
        <f>SQRT((Table38910111213[[#This Row],[Annual Income (k$)]]-$B$3)^2+(Table38910111213[[#This Row],[Spending Score (1-100)]]-$C$3)^2)</f>
        <v>2.0638359956636272</v>
      </c>
      <c r="L75">
        <f>SQRT((Table38910111213[[#This Row],[Annual Income (k$)]]-$B$4)^2+(Table38910111213[[#This Row],[Spending Score (1-100)]]-$C$4)^2)</f>
        <v>1.3115959372070363</v>
      </c>
      <c r="M75">
        <f>SQRT((Table38910111213[[#This Row],[Annual Income (k$)]]-$B$5)^2+(Table38910111213[[#This Row],[Spending Score (1-100)]]-$C$5)^2)</f>
        <v>0.19304785986373765</v>
      </c>
      <c r="N75">
        <f>SQRT((Table38910111213[[#This Row],[Annual Income (k$)]]-$B$6)^2+(Table38910111213[[#This Row],[Spending Score (1-100)]]-$C$6)^2)</f>
        <v>1.2541018107525712</v>
      </c>
      <c r="O75">
        <f>SQRT((Table38910111213[[#This Row],[Annual Income (k$)]]-$B$7)^2+(Table38910111213[[#This Row],[Spending Score (1-100)]]-$C$7)^2)</f>
        <v>2.131641874299663</v>
      </c>
      <c r="P75">
        <f>SQRT((Table38910111213[[#This Row],[Annual Income (k$)]]-$B$8)^2+(Table38910111213[[#This Row],[Spending Score (1-100)]]-$C$8)^2)</f>
        <v>0.57700644806514445</v>
      </c>
      <c r="Q75">
        <f>SQRT((Table38910111213[[#This Row],[Annual Income (k$)]]-$B$9)^2+(Table38910111213[[#This Row],[Spending Score (1-100)]]-$C$9)^2)</f>
        <v>1.5994737925950837</v>
      </c>
      <c r="R75">
        <f>MIN(Table38910111213[[#This Row],[DIst1]:[DIst7]])</f>
        <v>0.19304785986373765</v>
      </c>
      <c r="S75" t="str">
        <f>IF(MIN(Table38910111213[[#This Row],[DIst1]:[DIst7]])=Table38910111213[[#This Row],[DIst1]],"Cluster1",IF(MIN(Table38910111213[[#This Row],[DIst1]:[DIst7]])=Table38910111213[[#This Row],[DIst2]],"Cluster2",IF(MIN(Table38910111213[[#This Row],[DIst1]:[DIst7]])=Table38910111213[[#This Row],[DIst3]],"Cluster3",IF(MIN(Table38910111213[[#This Row],[DIst1]:[DIst7]])=Table38910111213[[#This Row],[DIst4]],"Cluster4",IF(MIN(Table38910111213[[#This Row],[DIst1]:[DIst7]])=Table38910111213[[#This Row],[DIst5]],"Cluster5",IF(MIN(Table38910111213[[#This Row],[DIst1]:[DIst7]])=Table38910111213[[#This Row],[DIst6]],"Cluster6","Cluster7"))))))</f>
        <v>Cluster3</v>
      </c>
    </row>
    <row r="76" spans="7:19" x14ac:dyDescent="0.3">
      <c r="G76">
        <v>75</v>
      </c>
      <c r="H76">
        <v>-0.25039145499999999</v>
      </c>
      <c r="I76">
        <v>-0.124228994</v>
      </c>
      <c r="K76">
        <f>SQRT((Table38910111213[[#This Row],[Annual Income (k$)]]-$B$3)^2+(Table38910111213[[#This Row],[Spending Score (1-100)]]-$C$3)^2)</f>
        <v>1.8584491322371379</v>
      </c>
      <c r="L76">
        <f>SQRT((Table38910111213[[#This Row],[Annual Income (k$)]]-$B$4)^2+(Table38910111213[[#This Row],[Spending Score (1-100)]]-$C$4)^2)</f>
        <v>1.6643564459186631</v>
      </c>
      <c r="M76">
        <f>SQRT((Table38910111213[[#This Row],[Annual Income (k$)]]-$B$5)^2+(Table38910111213[[#This Row],[Spending Score (1-100)]]-$C$5)^2)</f>
        <v>0.32941528010894483</v>
      </c>
      <c r="N76">
        <f>SQRT((Table38910111213[[#This Row],[Annual Income (k$)]]-$B$6)^2+(Table38910111213[[#This Row],[Spending Score (1-100)]]-$C$6)^2)</f>
        <v>1.1505100304785028</v>
      </c>
      <c r="O76">
        <f>SQRT((Table38910111213[[#This Row],[Annual Income (k$)]]-$B$7)^2+(Table38910111213[[#This Row],[Spending Score (1-100)]]-$C$7)^2)</f>
        <v>1.7711776200179563</v>
      </c>
      <c r="P76">
        <f>SQRT((Table38910111213[[#This Row],[Annual Income (k$)]]-$B$8)^2+(Table38910111213[[#This Row],[Spending Score (1-100)]]-$C$8)^2)</f>
        <v>0.31562581688392843</v>
      </c>
      <c r="Q76">
        <f>SQRT((Table38910111213[[#This Row],[Annual Income (k$)]]-$B$9)^2+(Table38910111213[[#This Row],[Spending Score (1-100)]]-$C$9)^2)</f>
        <v>1.7467526595533511</v>
      </c>
      <c r="R76">
        <f>MIN(Table38910111213[[#This Row],[DIst1]:[DIst7]])</f>
        <v>0.31562581688392843</v>
      </c>
      <c r="S76" t="str">
        <f>IF(MIN(Table38910111213[[#This Row],[DIst1]:[DIst7]])=Table38910111213[[#This Row],[DIst1]],"Cluster1",IF(MIN(Table38910111213[[#This Row],[DIst1]:[DIst7]])=Table38910111213[[#This Row],[DIst2]],"Cluster2",IF(MIN(Table38910111213[[#This Row],[DIst1]:[DIst7]])=Table38910111213[[#This Row],[DIst3]],"Cluster3",IF(MIN(Table38910111213[[#This Row],[DIst1]:[DIst7]])=Table38910111213[[#This Row],[DIst4]],"Cluster4",IF(MIN(Table38910111213[[#This Row],[DIst1]:[DIst7]])=Table38910111213[[#This Row],[DIst5]],"Cluster5",IF(MIN(Table38910111213[[#This Row],[DIst1]:[DIst7]])=Table38910111213[[#This Row],[DIst6]],"Cluster6","Cluster7"))))))</f>
        <v>Cluster6</v>
      </c>
    </row>
    <row r="77" spans="7:19" x14ac:dyDescent="0.3">
      <c r="G77">
        <v>76</v>
      </c>
      <c r="H77">
        <v>-0.25039145499999999</v>
      </c>
      <c r="I77">
        <v>0.147521931</v>
      </c>
      <c r="K77">
        <f>SQRT((Table38910111213[[#This Row],[Annual Income (k$)]]-$B$3)^2+(Table38910111213[[#This Row],[Spending Score (1-100)]]-$C$3)^2)</f>
        <v>2.0776733801758489</v>
      </c>
      <c r="L77">
        <f>SQRT((Table38910111213[[#This Row],[Annual Income (k$)]]-$B$4)^2+(Table38910111213[[#This Row],[Spending Score (1-100)]]-$C$4)^2)</f>
        <v>1.4782725391968692</v>
      </c>
      <c r="M77">
        <f>SQRT((Table38910111213[[#This Row],[Annual Income (k$)]]-$B$5)^2+(Table38910111213[[#This Row],[Spending Score (1-100)]]-$C$5)^2)</f>
        <v>0.27781532042129758</v>
      </c>
      <c r="N77">
        <f>SQRT((Table38910111213[[#This Row],[Annual Income (k$)]]-$B$6)^2+(Table38910111213[[#This Row],[Spending Score (1-100)]]-$C$6)^2)</f>
        <v>1.3091525947213516</v>
      </c>
      <c r="O77">
        <f>SQRT((Table38910111213[[#This Row],[Annual Income (k$)]]-$B$7)^2+(Table38910111213[[#This Row],[Spending Score (1-100)]]-$C$7)^2)</f>
        <v>1.9740676378968147</v>
      </c>
      <c r="P77">
        <f>SQRT((Table38910111213[[#This Row],[Annual Income (k$)]]-$B$8)^2+(Table38910111213[[#This Row],[Spending Score (1-100)]]-$C$8)^2)</f>
        <v>0.40859722647321456</v>
      </c>
      <c r="Q77">
        <f>SQRT((Table38910111213[[#This Row],[Annual Income (k$)]]-$B$9)^2+(Table38910111213[[#This Row],[Spending Score (1-100)]]-$C$9)^2)</f>
        <v>1.5409486099134588</v>
      </c>
      <c r="R77">
        <f>MIN(Table38910111213[[#This Row],[DIst1]:[DIst7]])</f>
        <v>0.27781532042129758</v>
      </c>
      <c r="S77" t="str">
        <f>IF(MIN(Table38910111213[[#This Row],[DIst1]:[DIst7]])=Table38910111213[[#This Row],[DIst1]],"Cluster1",IF(MIN(Table38910111213[[#This Row],[DIst1]:[DIst7]])=Table38910111213[[#This Row],[DIst2]],"Cluster2",IF(MIN(Table38910111213[[#This Row],[DIst1]:[DIst7]])=Table38910111213[[#This Row],[DIst3]],"Cluster3",IF(MIN(Table38910111213[[#This Row],[DIst1]:[DIst7]])=Table38910111213[[#This Row],[DIst4]],"Cluster4",IF(MIN(Table38910111213[[#This Row],[DIst1]:[DIst7]])=Table38910111213[[#This Row],[DIst5]],"Cluster5",IF(MIN(Table38910111213[[#This Row],[DIst1]:[DIst7]])=Table38910111213[[#This Row],[DIst6]],"Cluster6","Cluster7"))))))</f>
        <v>Cluster3</v>
      </c>
    </row>
    <row r="78" spans="7:19" x14ac:dyDescent="0.3">
      <c r="G78">
        <v>77</v>
      </c>
      <c r="H78">
        <v>-0.25039145499999999</v>
      </c>
      <c r="I78">
        <v>0.10870037</v>
      </c>
      <c r="K78">
        <f>SQRT((Table38910111213[[#This Row],[Annual Income (k$)]]-$B$3)^2+(Table38910111213[[#This Row],[Spending Score (1-100)]]-$C$3)^2)</f>
        <v>2.045583900165632</v>
      </c>
      <c r="L78">
        <f>SQRT((Table38910111213[[#This Row],[Annual Income (k$)]]-$B$4)^2+(Table38910111213[[#This Row],[Spending Score (1-100)]]-$C$4)^2)</f>
        <v>1.5032594022724528</v>
      </c>
      <c r="M78">
        <f>SQRT((Table38910111213[[#This Row],[Annual Income (k$)]]-$B$5)^2+(Table38910111213[[#This Row],[Spending Score (1-100)]]-$C$5)^2)</f>
        <v>0.26947137933688542</v>
      </c>
      <c r="N78">
        <f>SQRT((Table38910111213[[#This Row],[Annual Income (k$)]]-$B$6)^2+(Table38910111213[[#This Row],[Spending Score (1-100)]]-$C$6)^2)</f>
        <v>1.2841705301956705</v>
      </c>
      <c r="O78">
        <f>SQRT((Table38910111213[[#This Row],[Annual Income (k$)]]-$B$7)^2+(Table38910111213[[#This Row],[Spending Score (1-100)]]-$C$7)^2)</f>
        <v>1.9440542915484855</v>
      </c>
      <c r="P78">
        <f>SQRT((Table38910111213[[#This Row],[Annual Income (k$)]]-$B$8)^2+(Table38910111213[[#This Row],[Spending Score (1-100)]]-$C$8)^2)</f>
        <v>0.38508460036820935</v>
      </c>
      <c r="Q78">
        <f>SQRT((Table38910111213[[#This Row],[Annual Income (k$)]]-$B$9)^2+(Table38910111213[[#This Row],[Spending Score (1-100)]]-$C$9)^2)</f>
        <v>1.5691208547832143</v>
      </c>
      <c r="R78">
        <f>MIN(Table38910111213[[#This Row],[DIst1]:[DIst7]])</f>
        <v>0.26947137933688542</v>
      </c>
      <c r="S78" t="str">
        <f>IF(MIN(Table38910111213[[#This Row],[DIst1]:[DIst7]])=Table38910111213[[#This Row],[DIst1]],"Cluster1",IF(MIN(Table38910111213[[#This Row],[DIst1]:[DIst7]])=Table38910111213[[#This Row],[DIst2]],"Cluster2",IF(MIN(Table38910111213[[#This Row],[DIst1]:[DIst7]])=Table38910111213[[#This Row],[DIst3]],"Cluster3",IF(MIN(Table38910111213[[#This Row],[DIst1]:[DIst7]])=Table38910111213[[#This Row],[DIst4]],"Cluster4",IF(MIN(Table38910111213[[#This Row],[DIst1]:[DIst7]])=Table38910111213[[#This Row],[DIst5]],"Cluster5",IF(MIN(Table38910111213[[#This Row],[DIst1]:[DIst7]])=Table38910111213[[#This Row],[DIst6]],"Cluster6","Cluster7"))))))</f>
        <v>Cluster3</v>
      </c>
    </row>
    <row r="79" spans="7:19" x14ac:dyDescent="0.3">
      <c r="G79">
        <v>78</v>
      </c>
      <c r="H79">
        <v>-0.25039145499999999</v>
      </c>
      <c r="I79">
        <v>-8.5407434000000004E-2</v>
      </c>
      <c r="K79">
        <f>SQRT((Table38910111213[[#This Row],[Annual Income (k$)]]-$B$3)^2+(Table38910111213[[#This Row],[Spending Score (1-100)]]-$C$3)^2)</f>
        <v>1.888931177459845</v>
      </c>
      <c r="L79">
        <f>SQRT((Table38910111213[[#This Row],[Annual Income (k$)]]-$B$4)^2+(Table38910111213[[#This Row],[Spending Score (1-100)]]-$C$4)^2)</f>
        <v>1.636306171843658</v>
      </c>
      <c r="M79">
        <f>SQRT((Table38910111213[[#This Row],[Annual Income (k$)]]-$B$5)^2+(Table38910111213[[#This Row],[Spending Score (1-100)]]-$C$5)^2)</f>
        <v>0.30821354939602086</v>
      </c>
      <c r="N79">
        <f>SQRT((Table38910111213[[#This Row],[Annual Income (k$)]]-$B$6)^2+(Table38910111213[[#This Row],[Spending Score (1-100)]]-$C$6)^2)</f>
        <v>1.1706299721116131</v>
      </c>
      <c r="O79">
        <f>SQRT((Table38910111213[[#This Row],[Annual Income (k$)]]-$B$7)^2+(Table38910111213[[#This Row],[Spending Score (1-100)]]-$C$7)^2)</f>
        <v>1.799049956651388</v>
      </c>
      <c r="P79">
        <f>SQRT((Table38910111213[[#This Row],[Annual Income (k$)]]-$B$8)^2+(Table38910111213[[#This Row],[Spending Score (1-100)]]-$C$8)^2)</f>
        <v>0.31653726043612818</v>
      </c>
      <c r="Q79">
        <f>SQRT((Table38910111213[[#This Row],[Annual Income (k$)]]-$B$9)^2+(Table38910111213[[#This Row],[Spending Score (1-100)]]-$C$9)^2)</f>
        <v>1.7162289633941201</v>
      </c>
      <c r="R79">
        <f>MIN(Table38910111213[[#This Row],[DIst1]:[DIst7]])</f>
        <v>0.30821354939602086</v>
      </c>
      <c r="S79" t="str">
        <f>IF(MIN(Table38910111213[[#This Row],[DIst1]:[DIst7]])=Table38910111213[[#This Row],[DIst1]],"Cluster1",IF(MIN(Table38910111213[[#This Row],[DIst1]:[DIst7]])=Table38910111213[[#This Row],[DIst2]],"Cluster2",IF(MIN(Table38910111213[[#This Row],[DIst1]:[DIst7]])=Table38910111213[[#This Row],[DIst3]],"Cluster3",IF(MIN(Table38910111213[[#This Row],[DIst1]:[DIst7]])=Table38910111213[[#This Row],[DIst4]],"Cluster4",IF(MIN(Table38910111213[[#This Row],[DIst1]:[DIst7]])=Table38910111213[[#This Row],[DIst5]],"Cluster5",IF(MIN(Table38910111213[[#This Row],[DIst1]:[DIst7]])=Table38910111213[[#This Row],[DIst6]],"Cluster6","Cluster7"))))))</f>
        <v>Cluster3</v>
      </c>
    </row>
    <row r="80" spans="7:19" x14ac:dyDescent="0.3">
      <c r="G80">
        <v>79</v>
      </c>
      <c r="H80">
        <v>-0.25039145499999999</v>
      </c>
      <c r="I80">
        <v>6.9878809E-2</v>
      </c>
      <c r="K80">
        <f>SQRT((Table38910111213[[#This Row],[Annual Income (k$)]]-$B$3)^2+(Table38910111213[[#This Row],[Spending Score (1-100)]]-$C$3)^2)</f>
        <v>2.0137314959396373</v>
      </c>
      <c r="L80">
        <f>SQRT((Table38910111213[[#This Row],[Annual Income (k$)]]-$B$4)^2+(Table38910111213[[#This Row],[Spending Score (1-100)]]-$C$4)^2)</f>
        <v>1.5288237923627623</v>
      </c>
      <c r="M80">
        <f>SQRT((Table38910111213[[#This Row],[Annual Income (k$)]]-$B$5)^2+(Table38910111213[[#This Row],[Spending Score (1-100)]]-$C$5)^2)</f>
        <v>0.26657554932816396</v>
      </c>
      <c r="N80">
        <f>SQRT((Table38910111213[[#This Row],[Annual Income (k$)]]-$B$6)^2+(Table38910111213[[#This Row],[Spending Score (1-100)]]-$C$6)^2)</f>
        <v>1.2598895237985615</v>
      </c>
      <c r="O80">
        <f>SQRT((Table38910111213[[#This Row],[Annual Income (k$)]]-$B$7)^2+(Table38910111213[[#This Row],[Spending Score (1-100)]]-$C$7)^2)</f>
        <v>1.9143576899789683</v>
      </c>
      <c r="P80">
        <f>SQRT((Table38910111213[[#This Row],[Annual Income (k$)]]-$B$8)^2+(Table38910111213[[#This Row],[Spending Score (1-100)]]-$C$8)^2)</f>
        <v>0.36420163727918237</v>
      </c>
      <c r="Q80">
        <f>SQRT((Table38910111213[[#This Row],[Annual Income (k$)]]-$B$9)^2+(Table38910111213[[#This Row],[Spending Score (1-100)]]-$C$9)^2)</f>
        <v>1.597739691762692</v>
      </c>
      <c r="R80">
        <f>MIN(Table38910111213[[#This Row],[DIst1]:[DIst7]])</f>
        <v>0.26657554932816396</v>
      </c>
      <c r="S80" t="str">
        <f>IF(MIN(Table38910111213[[#This Row],[DIst1]:[DIst7]])=Table38910111213[[#This Row],[DIst1]],"Cluster1",IF(MIN(Table38910111213[[#This Row],[DIst1]:[DIst7]])=Table38910111213[[#This Row],[DIst2]],"Cluster2",IF(MIN(Table38910111213[[#This Row],[DIst1]:[DIst7]])=Table38910111213[[#This Row],[DIst3]],"Cluster3",IF(MIN(Table38910111213[[#This Row],[DIst1]:[DIst7]])=Table38910111213[[#This Row],[DIst4]],"Cluster4",IF(MIN(Table38910111213[[#This Row],[DIst1]:[DIst7]])=Table38910111213[[#This Row],[DIst5]],"Cluster5",IF(MIN(Table38910111213[[#This Row],[DIst1]:[DIst7]])=Table38910111213[[#This Row],[DIst6]],"Cluster6","Cluster7"))))))</f>
        <v>Cluster3</v>
      </c>
    </row>
    <row r="81" spans="7:19" x14ac:dyDescent="0.3">
      <c r="G81">
        <v>80</v>
      </c>
      <c r="H81">
        <v>-0.25039145499999999</v>
      </c>
      <c r="I81">
        <v>-0.31833679799999998</v>
      </c>
      <c r="K81">
        <f>SQRT((Table38910111213[[#This Row],[Annual Income (k$)]]-$B$3)^2+(Table38910111213[[#This Row],[Spending Score (1-100)]]-$C$3)^2)</f>
        <v>1.7111129396805702</v>
      </c>
      <c r="L81">
        <f>SQRT((Table38910111213[[#This Row],[Annual Income (k$)]]-$B$4)^2+(Table38910111213[[#This Row],[Spending Score (1-100)]]-$C$4)^2)</f>
        <v>1.8105850577176514</v>
      </c>
      <c r="M81">
        <f>SQRT((Table38910111213[[#This Row],[Annual Income (k$)]]-$B$5)^2+(Table38910111213[[#This Row],[Spending Score (1-100)]]-$C$5)^2)</f>
        <v>0.47044873172869511</v>
      </c>
      <c r="N81">
        <f>SQRT((Table38910111213[[#This Row],[Annual Income (k$)]]-$B$6)^2+(Table38910111213[[#This Row],[Spending Score (1-100)]]-$C$6)^2)</f>
        <v>1.0655424561606945</v>
      </c>
      <c r="O81">
        <f>SQRT((Table38910111213[[#This Row],[Annual Income (k$)]]-$B$7)^2+(Table38910111213[[#This Row],[Spending Score (1-100)]]-$C$7)^2)</f>
        <v>1.6385147647665743</v>
      </c>
      <c r="P81">
        <f>SQRT((Table38910111213[[#This Row],[Annual Income (k$)]]-$B$8)^2+(Table38910111213[[#This Row],[Spending Score (1-100)]]-$C$8)^2)</f>
        <v>0.37676538953787431</v>
      </c>
      <c r="Q81">
        <f>SQRT((Table38910111213[[#This Row],[Annual Income (k$)]]-$B$9)^2+(Table38910111213[[#This Row],[Spending Score (1-100)]]-$C$9)^2)</f>
        <v>1.9039099942487483</v>
      </c>
      <c r="R81">
        <f>MIN(Table38910111213[[#This Row],[DIst1]:[DIst7]])</f>
        <v>0.37676538953787431</v>
      </c>
      <c r="S81" t="str">
        <f>IF(MIN(Table38910111213[[#This Row],[DIst1]:[DIst7]])=Table38910111213[[#This Row],[DIst1]],"Cluster1",IF(MIN(Table38910111213[[#This Row],[DIst1]:[DIst7]])=Table38910111213[[#This Row],[DIst2]],"Cluster2",IF(MIN(Table38910111213[[#This Row],[DIst1]:[DIst7]])=Table38910111213[[#This Row],[DIst3]],"Cluster3",IF(MIN(Table38910111213[[#This Row],[DIst1]:[DIst7]])=Table38910111213[[#This Row],[DIst4]],"Cluster4",IF(MIN(Table38910111213[[#This Row],[DIst1]:[DIst7]])=Table38910111213[[#This Row],[DIst5]],"Cluster5",IF(MIN(Table38910111213[[#This Row],[DIst1]:[DIst7]])=Table38910111213[[#This Row],[DIst6]],"Cluster6","Cluster7"))))))</f>
        <v>Cluster6</v>
      </c>
    </row>
    <row r="82" spans="7:19" x14ac:dyDescent="0.3">
      <c r="G82">
        <v>81</v>
      </c>
      <c r="H82">
        <v>-0.25039145499999999</v>
      </c>
      <c r="I82">
        <v>3.1057248999999999E-2</v>
      </c>
      <c r="K82">
        <f>SQRT((Table38910111213[[#This Row],[Annual Income (k$)]]-$B$3)^2+(Table38910111213[[#This Row],[Spending Score (1-100)]]-$C$3)^2)</f>
        <v>1.9821275976265573</v>
      </c>
      <c r="L82">
        <f>SQRT((Table38910111213[[#This Row],[Annual Income (k$)]]-$B$4)^2+(Table38910111213[[#This Row],[Spending Score (1-100)]]-$C$4)^2)</f>
        <v>1.5549372240551116</v>
      </c>
      <c r="M82">
        <f>SQRT((Table38910111213[[#This Row],[Annual Income (k$)]]-$B$5)^2+(Table38910111213[[#This Row],[Spending Score (1-100)]]-$C$5)^2)</f>
        <v>0.26930363873883217</v>
      </c>
      <c r="N82">
        <f>SQRT((Table38910111213[[#This Row],[Annual Income (k$)]]-$B$6)^2+(Table38910111213[[#This Row],[Spending Score (1-100)]]-$C$6)^2)</f>
        <v>1.2363508815879807</v>
      </c>
      <c r="O82">
        <f>SQRT((Table38910111213[[#This Row],[Annual Income (k$)]]-$B$7)^2+(Table38910111213[[#This Row],[Spending Score (1-100)]]-$C$7)^2)</f>
        <v>1.8849928042056621</v>
      </c>
      <c r="P82">
        <f>SQRT((Table38910111213[[#This Row],[Annual Income (k$)]]-$B$8)^2+(Table38910111213[[#This Row],[Spending Score (1-100)]]-$C$8)^2)</f>
        <v>0.34642422437883419</v>
      </c>
      <c r="Q82">
        <f>SQRT((Table38910111213[[#This Row],[Annual Income (k$)]]-$B$9)^2+(Table38910111213[[#This Row],[Spending Score (1-100)]]-$C$9)^2)</f>
        <v>1.6267815505156777</v>
      </c>
      <c r="R82">
        <f>MIN(Table38910111213[[#This Row],[DIst1]:[DIst7]])</f>
        <v>0.26930363873883217</v>
      </c>
      <c r="S82" t="str">
        <f>IF(MIN(Table38910111213[[#This Row],[DIst1]:[DIst7]])=Table38910111213[[#This Row],[DIst1]],"Cluster1",IF(MIN(Table38910111213[[#This Row],[DIst1]:[DIst7]])=Table38910111213[[#This Row],[DIst2]],"Cluster2",IF(MIN(Table38910111213[[#This Row],[DIst1]:[DIst7]])=Table38910111213[[#This Row],[DIst3]],"Cluster3",IF(MIN(Table38910111213[[#This Row],[DIst1]:[DIst7]])=Table38910111213[[#This Row],[DIst4]],"Cluster4",IF(MIN(Table38910111213[[#This Row],[DIst1]:[DIst7]])=Table38910111213[[#This Row],[DIst5]],"Cluster5",IF(MIN(Table38910111213[[#This Row],[DIst1]:[DIst7]])=Table38910111213[[#This Row],[DIst6]],"Cluster6","Cluster7"))))))</f>
        <v>Cluster3</v>
      </c>
    </row>
    <row r="83" spans="7:19" x14ac:dyDescent="0.3">
      <c r="G83">
        <v>82</v>
      </c>
      <c r="H83">
        <v>-0.25039145499999999</v>
      </c>
      <c r="I83">
        <v>0.186343491</v>
      </c>
      <c r="K83">
        <f>SQRT((Table38910111213[[#This Row],[Annual Income (k$)]]-$B$3)^2+(Table38910111213[[#This Row],[Spending Score (1-100)]]-$C$3)^2)</f>
        <v>2.1099891185591666</v>
      </c>
      <c r="L83">
        <f>SQRT((Table38910111213[[#This Row],[Annual Income (k$)]]-$B$4)^2+(Table38910111213[[#This Row],[Spending Score (1-100)]]-$C$4)^2)</f>
        <v>1.4538929805065051</v>
      </c>
      <c r="M83">
        <f>SQRT((Table38910111213[[#This Row],[Annual Income (k$)]]-$B$5)^2+(Table38910111213[[#This Row],[Spending Score (1-100)]]-$C$5)^2)</f>
        <v>0.29113932610128956</v>
      </c>
      <c r="N83">
        <f>SQRT((Table38910111213[[#This Row],[Annual Income (k$)]]-$B$6)^2+(Table38910111213[[#This Row],[Spending Score (1-100)]]-$C$6)^2)</f>
        <v>1.3347963542503118</v>
      </c>
      <c r="O83">
        <f>SQRT((Table38910111213[[#This Row],[Annual Income (k$)]]-$B$7)^2+(Table38910111213[[#This Row],[Spending Score (1-100)]]-$C$7)^2)</f>
        <v>2.0043834996193426</v>
      </c>
      <c r="P83">
        <f>SQRT((Table38910111213[[#This Row],[Annual Income (k$)]]-$B$8)^2+(Table38910111213[[#This Row],[Spending Score (1-100)]]-$C$8)^2)</f>
        <v>0.43431263408085596</v>
      </c>
      <c r="Q83">
        <f>SQRT((Table38910111213[[#This Row],[Annual Income (k$)]]-$B$9)^2+(Table38910111213[[#This Row],[Spending Score (1-100)]]-$C$9)^2)</f>
        <v>1.5132479007784081</v>
      </c>
      <c r="R83">
        <f>MIN(Table38910111213[[#This Row],[DIst1]:[DIst7]])</f>
        <v>0.29113932610128956</v>
      </c>
      <c r="S83" t="str">
        <f>IF(MIN(Table38910111213[[#This Row],[DIst1]:[DIst7]])=Table38910111213[[#This Row],[DIst1]],"Cluster1",IF(MIN(Table38910111213[[#This Row],[DIst1]:[DIst7]])=Table38910111213[[#This Row],[DIst2]],"Cluster2",IF(MIN(Table38910111213[[#This Row],[DIst1]:[DIst7]])=Table38910111213[[#This Row],[DIst3]],"Cluster3",IF(MIN(Table38910111213[[#This Row],[DIst1]:[DIst7]])=Table38910111213[[#This Row],[DIst4]],"Cluster4",IF(MIN(Table38910111213[[#This Row],[DIst1]:[DIst7]])=Table38910111213[[#This Row],[DIst5]],"Cluster5",IF(MIN(Table38910111213[[#This Row],[DIst1]:[DIst7]])=Table38910111213[[#This Row],[DIst6]],"Cluster6","Cluster7"))))))</f>
        <v>Cluster3</v>
      </c>
    </row>
    <row r="84" spans="7:19" x14ac:dyDescent="0.3">
      <c r="G84">
        <v>83</v>
      </c>
      <c r="H84">
        <v>-0.25039145499999999</v>
      </c>
      <c r="I84">
        <v>-0.35715835899999998</v>
      </c>
      <c r="K84">
        <f>SQRT((Table38910111213[[#This Row],[Annual Income (k$)]]-$B$3)^2+(Table38910111213[[#This Row],[Spending Score (1-100)]]-$C$3)^2)</f>
        <v>1.6827849049710106</v>
      </c>
      <c r="L84">
        <f>SQRT((Table38910111213[[#This Row],[Annual Income (k$)]]-$B$4)^2+(Table38910111213[[#This Row],[Spending Score (1-100)]]-$C$4)^2)</f>
        <v>1.8408932906982729</v>
      </c>
      <c r="M84">
        <f>SQRT((Table38910111213[[#This Row],[Annual Income (k$)]]-$B$5)^2+(Table38910111213[[#This Row],[Spending Score (1-100)]]-$C$5)^2)</f>
        <v>0.50291769439599654</v>
      </c>
      <c r="N84">
        <f>SQRT((Table38910111213[[#This Row],[Annual Income (k$)]]-$B$6)^2+(Table38910111213[[#This Row],[Spending Score (1-100)]]-$C$6)^2)</f>
        <v>1.0520289379902341</v>
      </c>
      <c r="O84">
        <f>SQRT((Table38910111213[[#This Row],[Annual Income (k$)]]-$B$7)^2+(Table38910111213[[#This Row],[Spending Score (1-100)]]-$C$7)^2)</f>
        <v>1.6134761882299808</v>
      </c>
      <c r="P84">
        <f>SQRT((Table38910111213[[#This Row],[Annual Income (k$)]]-$B$8)^2+(Table38910111213[[#This Row],[Spending Score (1-100)]]-$C$8)^2)</f>
        <v>0.39932610839172317</v>
      </c>
      <c r="Q84">
        <f>SQRT((Table38910111213[[#This Row],[Annual Income (k$)]]-$B$9)^2+(Table38910111213[[#This Row],[Spending Score (1-100)]]-$C$9)^2)</f>
        <v>1.9361460768372216</v>
      </c>
      <c r="R84">
        <f>MIN(Table38910111213[[#This Row],[DIst1]:[DIst7]])</f>
        <v>0.39932610839172317</v>
      </c>
      <c r="S84" t="str">
        <f>IF(MIN(Table38910111213[[#This Row],[DIst1]:[DIst7]])=Table38910111213[[#This Row],[DIst1]],"Cluster1",IF(MIN(Table38910111213[[#This Row],[DIst1]:[DIst7]])=Table38910111213[[#This Row],[DIst2]],"Cluster2",IF(MIN(Table38910111213[[#This Row],[DIst1]:[DIst7]])=Table38910111213[[#This Row],[DIst3]],"Cluster3",IF(MIN(Table38910111213[[#This Row],[DIst1]:[DIst7]])=Table38910111213[[#This Row],[DIst4]],"Cluster4",IF(MIN(Table38910111213[[#This Row],[DIst1]:[DIst7]])=Table38910111213[[#This Row],[DIst5]],"Cluster5",IF(MIN(Table38910111213[[#This Row],[DIst1]:[DIst7]])=Table38910111213[[#This Row],[DIst6]],"Cluster6","Cluster7"))))))</f>
        <v>Cluster6</v>
      </c>
    </row>
    <row r="85" spans="7:19" x14ac:dyDescent="0.3">
      <c r="G85">
        <v>84</v>
      </c>
      <c r="H85">
        <v>-0.25039145499999999</v>
      </c>
      <c r="I85">
        <v>-0.240693676</v>
      </c>
      <c r="K85">
        <f>SQRT((Table38910111213[[#This Row],[Annual Income (k$)]]-$B$3)^2+(Table38910111213[[#This Row],[Spending Score (1-100)]]-$C$3)^2)</f>
        <v>1.7689644105580875</v>
      </c>
      <c r="L85">
        <f>SQRT((Table38910111213[[#This Row],[Annual Income (k$)]]-$B$4)^2+(Table38910111213[[#This Row],[Spending Score (1-100)]]-$C$4)^2)</f>
        <v>1.7509772185286483</v>
      </c>
      <c r="M85">
        <f>SQRT((Table38910111213[[#This Row],[Annual Income (k$)]]-$B$5)^2+(Table38910111213[[#This Row],[Spending Score (1-100)]]-$C$5)^2)</f>
        <v>0.40884751983239859</v>
      </c>
      <c r="N85">
        <f>SQRT((Table38910111213[[#This Row],[Annual Income (k$)]]-$B$6)^2+(Table38910111213[[#This Row],[Spending Score (1-100)]]-$C$6)^2)</f>
        <v>1.0962002948804734</v>
      </c>
      <c r="O85">
        <f>SQRT((Table38910111213[[#This Row],[Annual Income (k$)]]-$B$7)^2+(Table38910111213[[#This Row],[Spending Score (1-100)]]-$C$7)^2)</f>
        <v>1.6901549528651951</v>
      </c>
      <c r="P85">
        <f>SQRT((Table38910111213[[#This Row],[Annual Income (k$)]]-$B$8)^2+(Table38910111213[[#This Row],[Spending Score (1-100)]]-$C$8)^2)</f>
        <v>0.34055319138892576</v>
      </c>
      <c r="Q85">
        <f>SQRT((Table38910111213[[#This Row],[Annual Income (k$)]]-$B$9)^2+(Table38910111213[[#This Row],[Spending Score (1-100)]]-$C$9)^2)</f>
        <v>1.8402008636253104</v>
      </c>
      <c r="R85">
        <f>MIN(Table38910111213[[#This Row],[DIst1]:[DIst7]])</f>
        <v>0.34055319138892576</v>
      </c>
      <c r="S85" t="str">
        <f>IF(MIN(Table38910111213[[#This Row],[DIst1]:[DIst7]])=Table38910111213[[#This Row],[DIst1]],"Cluster1",IF(MIN(Table38910111213[[#This Row],[DIst1]:[DIst7]])=Table38910111213[[#This Row],[DIst2]],"Cluster2",IF(MIN(Table38910111213[[#This Row],[DIst1]:[DIst7]])=Table38910111213[[#This Row],[DIst3]],"Cluster3",IF(MIN(Table38910111213[[#This Row],[DIst1]:[DIst7]])=Table38910111213[[#This Row],[DIst4]],"Cluster4",IF(MIN(Table38910111213[[#This Row],[DIst1]:[DIst7]])=Table38910111213[[#This Row],[DIst5]],"Cluster5",IF(MIN(Table38910111213[[#This Row],[DIst1]:[DIst7]])=Table38910111213[[#This Row],[DIst6]],"Cluster6","Cluster7"))))))</f>
        <v>Cluster6</v>
      </c>
    </row>
    <row r="86" spans="7:19" x14ac:dyDescent="0.3">
      <c r="G86">
        <v>85</v>
      </c>
      <c r="H86">
        <v>-0.25039145499999999</v>
      </c>
      <c r="I86">
        <v>0.26398661299999998</v>
      </c>
      <c r="K86">
        <f>SQRT((Table38910111213[[#This Row],[Annual Income (k$)]]-$B$3)^2+(Table38910111213[[#This Row],[Spending Score (1-100)]]-$C$3)^2)</f>
        <v>2.1752589685866304</v>
      </c>
      <c r="L86">
        <f>SQRT((Table38910111213[[#This Row],[Annual Income (k$)]]-$B$4)^2+(Table38910111213[[#This Row],[Spending Score (1-100)]]-$C$4)^2)</f>
        <v>1.4070812605679972</v>
      </c>
      <c r="M86">
        <f>SQRT((Table38910111213[[#This Row],[Annual Income (k$)]]-$B$5)^2+(Table38910111213[[#This Row],[Spending Score (1-100)]]-$C$5)^2)</f>
        <v>0.33010043773119008</v>
      </c>
      <c r="N86">
        <f>SQRT((Table38910111213[[#This Row],[Annual Income (k$)]]-$B$6)^2+(Table38910111213[[#This Row],[Spending Score (1-100)]]-$C$6)^2)</f>
        <v>1.3879213142086406</v>
      </c>
      <c r="O86">
        <f>SQRT((Table38910111213[[#This Row],[Annual Income (k$)]]-$B$7)^2+(Table38910111213[[#This Row],[Spending Score (1-100)]]-$C$7)^2)</f>
        <v>2.0658693691476757</v>
      </c>
      <c r="P86">
        <f>SQRT((Table38910111213[[#This Row],[Annual Income (k$)]]-$B$8)^2+(Table38910111213[[#This Row],[Spending Score (1-100)]]-$C$8)^2)</f>
        <v>0.49093959713334606</v>
      </c>
      <c r="Q86">
        <f>SQRT((Table38910111213[[#This Row],[Annual Income (k$)]]-$B$9)^2+(Table38910111213[[#This Row],[Spending Score (1-100)]]-$C$9)^2)</f>
        <v>1.4593680371986266</v>
      </c>
      <c r="R86">
        <f>MIN(Table38910111213[[#This Row],[DIst1]:[DIst7]])</f>
        <v>0.33010043773119008</v>
      </c>
      <c r="S86" t="str">
        <f>IF(MIN(Table38910111213[[#This Row],[DIst1]:[DIst7]])=Table38910111213[[#This Row],[DIst1]],"Cluster1",IF(MIN(Table38910111213[[#This Row],[DIst1]:[DIst7]])=Table38910111213[[#This Row],[DIst2]],"Cluster2",IF(MIN(Table38910111213[[#This Row],[DIst1]:[DIst7]])=Table38910111213[[#This Row],[DIst3]],"Cluster3",IF(MIN(Table38910111213[[#This Row],[DIst1]:[DIst7]])=Table38910111213[[#This Row],[DIst4]],"Cluster4",IF(MIN(Table38910111213[[#This Row],[DIst1]:[DIst7]])=Table38910111213[[#This Row],[DIst5]],"Cluster5",IF(MIN(Table38910111213[[#This Row],[DIst1]:[DIst7]])=Table38910111213[[#This Row],[DIst6]],"Cluster6","Cluster7"))))))</f>
        <v>Cluster3</v>
      </c>
    </row>
    <row r="87" spans="7:19" x14ac:dyDescent="0.3">
      <c r="G87">
        <v>86</v>
      </c>
      <c r="H87">
        <v>-0.25039145499999999</v>
      </c>
      <c r="I87">
        <v>-0.16305055500000001</v>
      </c>
      <c r="J87">
        <v>7</v>
      </c>
      <c r="K87">
        <f>SQRT((Table38910111213[[#This Row],[Annual Income (k$)]]-$B$3)^2+(Table38910111213[[#This Row],[Spending Score (1-100)]]-$C$3)^2)</f>
        <v>1.8282832344201643</v>
      </c>
      <c r="L87">
        <f>SQRT((Table38910111213[[#This Row],[Annual Income (k$)]]-$B$4)^2+(Table38910111213[[#This Row],[Spending Score (1-100)]]-$C$4)^2)</f>
        <v>1.6928322715707436</v>
      </c>
      <c r="M87">
        <f>SQRT((Table38910111213[[#This Row],[Annual Income (k$)]]-$B$5)^2+(Table38910111213[[#This Row],[Spending Score (1-100)]]-$C$5)^2)</f>
        <v>0.35362054382286362</v>
      </c>
      <c r="N87">
        <f>SQRT((Table38910111213[[#This Row],[Annual Income (k$)]]-$B$6)^2+(Table38910111213[[#This Row],[Spending Score (1-100)]]-$C$6)^2)</f>
        <v>1.131364819504485</v>
      </c>
      <c r="O87">
        <f>SQRT((Table38910111213[[#This Row],[Annual Income (k$)]]-$B$7)^2+(Table38910111213[[#This Row],[Spending Score (1-100)]]-$C$7)^2)</f>
        <v>1.7437241184810268</v>
      </c>
      <c r="P87">
        <f>SQRT((Table38910111213[[#This Row],[Annual Income (k$)]]-$B$8)^2+(Table38910111213[[#This Row],[Spending Score (1-100)]]-$C$8)^2)</f>
        <v>0.31946471239586877</v>
      </c>
      <c r="Q87">
        <f>SQRT((Table38910111213[[#This Row],[Annual Income (k$)]]-$B$9)^2+(Table38910111213[[#This Row],[Spending Score (1-100)]]-$C$9)^2)</f>
        <v>1.7776000906844813</v>
      </c>
      <c r="R87">
        <f>MIN(Table38910111213[[#This Row],[DIst1]:[DIst7]])</f>
        <v>0.31946471239586877</v>
      </c>
      <c r="S87" t="str">
        <f>IF(MIN(Table38910111213[[#This Row],[DIst1]:[DIst7]])=Table38910111213[[#This Row],[DIst1]],"Cluster1",IF(MIN(Table38910111213[[#This Row],[DIst1]:[DIst7]])=Table38910111213[[#This Row],[DIst2]],"Cluster2",IF(MIN(Table38910111213[[#This Row],[DIst1]:[DIst7]])=Table38910111213[[#This Row],[DIst3]],"Cluster3",IF(MIN(Table38910111213[[#This Row],[DIst1]:[DIst7]])=Table38910111213[[#This Row],[DIst4]],"Cluster4",IF(MIN(Table38910111213[[#This Row],[DIst1]:[DIst7]])=Table38910111213[[#This Row],[DIst5]],"Cluster5",IF(MIN(Table38910111213[[#This Row],[DIst1]:[DIst7]])=Table38910111213[[#This Row],[DIst6]],"Cluster6","Cluster7"))))))</f>
        <v>Cluster6</v>
      </c>
    </row>
    <row r="88" spans="7:19" x14ac:dyDescent="0.3">
      <c r="G88">
        <v>87</v>
      </c>
      <c r="H88">
        <v>-0.135883168</v>
      </c>
      <c r="I88">
        <v>0.30280817399999999</v>
      </c>
      <c r="K88">
        <f>SQRT((Table38910111213[[#This Row],[Annual Income (k$)]]-$B$3)^2+(Table38910111213[[#This Row],[Spending Score (1-100)]]-$C$3)^2)</f>
        <v>2.2704513221114833</v>
      </c>
      <c r="L88">
        <f>SQRT((Table38910111213[[#This Row],[Annual Income (k$)]]-$B$4)^2+(Table38910111213[[#This Row],[Spending Score (1-100)]]-$C$4)^2)</f>
        <v>1.4804790195615813</v>
      </c>
      <c r="M88">
        <f>SQRT((Table38910111213[[#This Row],[Annual Income (k$)]]-$B$5)^2+(Table38910111213[[#This Row],[Spending Score (1-100)]]-$C$5)^2)</f>
        <v>0.44693618895506076</v>
      </c>
      <c r="N88">
        <f>SQRT((Table38910111213[[#This Row],[Annual Income (k$)]]-$B$6)^2+(Table38910111213[[#This Row],[Spending Score (1-100)]]-$C$6)^2)</f>
        <v>1.4978510575825601</v>
      </c>
      <c r="O88">
        <f>SQRT((Table38910111213[[#This Row],[Annual Income (k$)]]-$B$7)^2+(Table38910111213[[#This Row],[Spending Score (1-100)]]-$C$7)^2)</f>
        <v>2.0312618065568389</v>
      </c>
      <c r="P88">
        <f>SQRT((Table38910111213[[#This Row],[Annual Income (k$)]]-$B$8)^2+(Table38910111213[[#This Row],[Spending Score (1-100)]]-$C$8)^2)</f>
        <v>0.46110835931315403</v>
      </c>
      <c r="Q88">
        <f>SQRT((Table38910111213[[#This Row],[Annual Income (k$)]]-$B$9)^2+(Table38910111213[[#This Row],[Spending Score (1-100)]]-$C$9)^2)</f>
        <v>1.3499257610655457</v>
      </c>
      <c r="R88">
        <f>MIN(Table38910111213[[#This Row],[DIst1]:[DIst7]])</f>
        <v>0.44693618895506076</v>
      </c>
      <c r="S88" t="str">
        <f>IF(MIN(Table38910111213[[#This Row],[DIst1]:[DIst7]])=Table38910111213[[#This Row],[DIst1]],"Cluster1",IF(MIN(Table38910111213[[#This Row],[DIst1]:[DIst7]])=Table38910111213[[#This Row],[DIst2]],"Cluster2",IF(MIN(Table38910111213[[#This Row],[DIst1]:[DIst7]])=Table38910111213[[#This Row],[DIst3]],"Cluster3",IF(MIN(Table38910111213[[#This Row],[DIst1]:[DIst7]])=Table38910111213[[#This Row],[DIst4]],"Cluster4",IF(MIN(Table38910111213[[#This Row],[DIst1]:[DIst7]])=Table38910111213[[#This Row],[DIst5]],"Cluster5",IF(MIN(Table38910111213[[#This Row],[DIst1]:[DIst7]])=Table38910111213[[#This Row],[DIst6]],"Cluster6","Cluster7"))))))</f>
        <v>Cluster3</v>
      </c>
    </row>
    <row r="89" spans="7:19" x14ac:dyDescent="0.3">
      <c r="G89">
        <v>88</v>
      </c>
      <c r="H89">
        <v>-0.135883168</v>
      </c>
      <c r="I89">
        <v>0.186343491</v>
      </c>
      <c r="K89">
        <f>SQRT((Table38910111213[[#This Row],[Annual Income (k$)]]-$B$3)^2+(Table38910111213[[#This Row],[Spending Score (1-100)]]-$C$3)^2)</f>
        <v>2.1750589912263592</v>
      </c>
      <c r="L89">
        <f>SQRT((Table38910111213[[#This Row],[Annual Income (k$)]]-$B$4)^2+(Table38910111213[[#This Row],[Spending Score (1-100)]]-$C$4)^2)</f>
        <v>1.5453761593713322</v>
      </c>
      <c r="M89">
        <f>SQRT((Table38910111213[[#This Row],[Annual Income (k$)]]-$B$5)^2+(Table38910111213[[#This Row],[Spending Score (1-100)]]-$C$5)^2)</f>
        <v>0.39865314312172201</v>
      </c>
      <c r="N89">
        <f>SQRT((Table38910111213[[#This Row],[Annual Income (k$)]]-$B$6)^2+(Table38910111213[[#This Row],[Spending Score (1-100)]]-$C$6)^2)</f>
        <v>1.4219950946588</v>
      </c>
      <c r="O89">
        <f>SQRT((Table38910111213[[#This Row],[Annual Income (k$)]]-$B$7)^2+(Table38910111213[[#This Row],[Spending Score (1-100)]]-$C$7)^2)</f>
        <v>1.9354866650862321</v>
      </c>
      <c r="P89">
        <f>SQRT((Table38910111213[[#This Row],[Annual Income (k$)]]-$B$8)^2+(Table38910111213[[#This Row],[Spending Score (1-100)]]-$C$8)^2)</f>
        <v>0.35987253627671789</v>
      </c>
      <c r="Q89">
        <f>SQRT((Table38910111213[[#This Row],[Annual Income (k$)]]-$B$9)^2+(Table38910111213[[#This Row],[Spending Score (1-100)]]-$C$9)^2)</f>
        <v>1.4345816224296521</v>
      </c>
      <c r="R89">
        <f>MIN(Table38910111213[[#This Row],[DIst1]:[DIst7]])</f>
        <v>0.35987253627671789</v>
      </c>
      <c r="S89" t="str">
        <f>IF(MIN(Table38910111213[[#This Row],[DIst1]:[DIst7]])=Table38910111213[[#This Row],[DIst1]],"Cluster1",IF(MIN(Table38910111213[[#This Row],[DIst1]:[DIst7]])=Table38910111213[[#This Row],[DIst2]],"Cluster2",IF(MIN(Table38910111213[[#This Row],[DIst1]:[DIst7]])=Table38910111213[[#This Row],[DIst3]],"Cluster3",IF(MIN(Table38910111213[[#This Row],[DIst1]:[DIst7]])=Table38910111213[[#This Row],[DIst4]],"Cluster4",IF(MIN(Table38910111213[[#This Row],[DIst1]:[DIst7]])=Table38910111213[[#This Row],[DIst5]],"Cluster5",IF(MIN(Table38910111213[[#This Row],[DIst1]:[DIst7]])=Table38910111213[[#This Row],[DIst6]],"Cluster6","Cluster7"))))))</f>
        <v>Cluster6</v>
      </c>
    </row>
    <row r="90" spans="7:19" x14ac:dyDescent="0.3">
      <c r="G90">
        <v>89</v>
      </c>
      <c r="H90">
        <v>-9.7713738999999994E-2</v>
      </c>
      <c r="I90">
        <v>0.38045129500000002</v>
      </c>
      <c r="K90">
        <f>SQRT((Table38910111213[[#This Row],[Annual Income (k$)]]-$B$3)^2+(Table38910111213[[#This Row],[Spending Score (1-100)]]-$C$3)^2)</f>
        <v>2.3561626001172593</v>
      </c>
      <c r="L90">
        <f>SQRT((Table38910111213[[#This Row],[Annual Income (k$)]]-$B$4)^2+(Table38910111213[[#This Row],[Spending Score (1-100)]]-$C$4)^2)</f>
        <v>1.4741997422342137</v>
      </c>
      <c r="M90">
        <f>SQRT((Table38910111213[[#This Row],[Annual Income (k$)]]-$B$5)^2+(Table38910111213[[#This Row],[Spending Score (1-100)]]-$C$5)^2)</f>
        <v>0.52210140109447289</v>
      </c>
      <c r="N90">
        <f>SQRT((Table38910111213[[#This Row],[Annual Income (k$)]]-$B$6)^2+(Table38910111213[[#This Row],[Spending Score (1-100)]]-$C$6)^2)</f>
        <v>1.5786844588779563</v>
      </c>
      <c r="O90">
        <f>SQRT((Table38910111213[[#This Row],[Annual Income (k$)]]-$B$7)^2+(Table38910111213[[#This Row],[Spending Score (1-100)]]-$C$7)^2)</f>
        <v>2.0759862757000533</v>
      </c>
      <c r="P90">
        <f>SQRT((Table38910111213[[#This Row],[Annual Income (k$)]]-$B$8)^2+(Table38910111213[[#This Row],[Spending Score (1-100)]]-$C$8)^2)</f>
        <v>0.5188658006891077</v>
      </c>
      <c r="Q90">
        <f>SQRT((Table38910111213[[#This Row],[Annual Income (k$)]]-$B$9)^2+(Table38910111213[[#This Row],[Spending Score (1-100)]]-$C$9)^2)</f>
        <v>1.2683651469841146</v>
      </c>
      <c r="R90">
        <f>MIN(Table38910111213[[#This Row],[DIst1]:[DIst7]])</f>
        <v>0.5188658006891077</v>
      </c>
      <c r="S90" t="str">
        <f>IF(MIN(Table38910111213[[#This Row],[DIst1]:[DIst7]])=Table38910111213[[#This Row],[DIst1]],"Cluster1",IF(MIN(Table38910111213[[#This Row],[DIst1]:[DIst7]])=Table38910111213[[#This Row],[DIst2]],"Cluster2",IF(MIN(Table38910111213[[#This Row],[DIst1]:[DIst7]])=Table38910111213[[#This Row],[DIst3]],"Cluster3",IF(MIN(Table38910111213[[#This Row],[DIst1]:[DIst7]])=Table38910111213[[#This Row],[DIst4]],"Cluster4",IF(MIN(Table38910111213[[#This Row],[DIst1]:[DIst7]])=Table38910111213[[#This Row],[DIst5]],"Cluster5",IF(MIN(Table38910111213[[#This Row],[DIst1]:[DIst7]])=Table38910111213[[#This Row],[DIst6]],"Cluster6","Cluster7"))))))</f>
        <v>Cluster6</v>
      </c>
    </row>
    <row r="91" spans="7:19" x14ac:dyDescent="0.3">
      <c r="G91">
        <v>90</v>
      </c>
      <c r="H91">
        <v>-9.7713738999999994E-2</v>
      </c>
      <c r="I91">
        <v>-0.16305055500000001</v>
      </c>
      <c r="K91">
        <f>SQRT((Table38910111213[[#This Row],[Annual Income (k$)]]-$B$3)^2+(Table38910111213[[#This Row],[Spending Score (1-100)]]-$C$3)^2)</f>
        <v>1.9287864715941614</v>
      </c>
      <c r="L91">
        <f>SQRT((Table38910111213[[#This Row],[Annual Income (k$)]]-$B$4)^2+(Table38910111213[[#This Row],[Spending Score (1-100)]]-$C$4)^2)</f>
        <v>1.7992643740785774</v>
      </c>
      <c r="M91">
        <f>SQRT((Table38910111213[[#This Row],[Annual Income (k$)]]-$B$5)^2+(Table38910111213[[#This Row],[Spending Score (1-100)]]-$C$5)^2)</f>
        <v>0.47933085860583691</v>
      </c>
      <c r="N91">
        <f>SQRT((Table38910111213[[#This Row],[Annual Income (k$)]]-$B$6)^2+(Table38910111213[[#This Row],[Spending Score (1-100)]]-$C$6)^2)</f>
        <v>1.2674116531754185</v>
      </c>
      <c r="O91">
        <f>SQRT((Table38910111213[[#This Row],[Annual Income (k$)]]-$B$7)^2+(Table38910111213[[#This Row],[Spending Score (1-100)]]-$C$7)^2)</f>
        <v>1.6384368502285851</v>
      </c>
      <c r="P91">
        <f>SQRT((Table38910111213[[#This Row],[Annual Income (k$)]]-$B$8)^2+(Table38910111213[[#This Row],[Spending Score (1-100)]]-$C$8)^2)</f>
        <v>0.17046904322750447</v>
      </c>
      <c r="Q91">
        <f>SQRT((Table38910111213[[#This Row],[Annual Income (k$)]]-$B$9)^2+(Table38910111213[[#This Row],[Spending Score (1-100)]]-$C$9)^2)</f>
        <v>1.6901173529015867</v>
      </c>
      <c r="R91">
        <f>MIN(Table38910111213[[#This Row],[DIst1]:[DIst7]])</f>
        <v>0.17046904322750447</v>
      </c>
      <c r="S91" t="str">
        <f>IF(MIN(Table38910111213[[#This Row],[DIst1]:[DIst7]])=Table38910111213[[#This Row],[DIst1]],"Cluster1",IF(MIN(Table38910111213[[#This Row],[DIst1]:[DIst7]])=Table38910111213[[#This Row],[DIst2]],"Cluster2",IF(MIN(Table38910111213[[#This Row],[DIst1]:[DIst7]])=Table38910111213[[#This Row],[DIst3]],"Cluster3",IF(MIN(Table38910111213[[#This Row],[DIst1]:[DIst7]])=Table38910111213[[#This Row],[DIst4]],"Cluster4",IF(MIN(Table38910111213[[#This Row],[DIst1]:[DIst7]])=Table38910111213[[#This Row],[DIst5]],"Cluster5",IF(MIN(Table38910111213[[#This Row],[DIst1]:[DIst7]])=Table38910111213[[#This Row],[DIst6]],"Cluster6","Cluster7"))))))</f>
        <v>Cluster6</v>
      </c>
    </row>
    <row r="92" spans="7:19" x14ac:dyDescent="0.3">
      <c r="G92">
        <v>91</v>
      </c>
      <c r="H92">
        <v>-5.9544310000000003E-2</v>
      </c>
      <c r="I92">
        <v>0.186343491</v>
      </c>
      <c r="K92">
        <f>SQRT((Table38910111213[[#This Row],[Annual Income (k$)]]-$B$3)^2+(Table38910111213[[#This Row],[Spending Score (1-100)]]-$C$3)^2)</f>
        <v>2.2206610933835704</v>
      </c>
      <c r="L92">
        <f>SQRT((Table38910111213[[#This Row],[Annual Income (k$)]]-$B$4)^2+(Table38910111213[[#This Row],[Spending Score (1-100)]]-$C$4)^2)</f>
        <v>1.6080044497803119</v>
      </c>
      <c r="M92">
        <f>SQRT((Table38910111213[[#This Row],[Annual Income (k$)]]-$B$5)^2+(Table38910111213[[#This Row],[Spending Score (1-100)]]-$C$5)^2)</f>
        <v>0.47215978492606936</v>
      </c>
      <c r="N92">
        <f>SQRT((Table38910111213[[#This Row],[Annual Income (k$)]]-$B$6)^2+(Table38910111213[[#This Row],[Spending Score (1-100)]]-$C$6)^2)</f>
        <v>1.482193733494847</v>
      </c>
      <c r="O92">
        <f>SQRT((Table38910111213[[#This Row],[Annual Income (k$)]]-$B$7)^2+(Table38910111213[[#This Row],[Spending Score (1-100)]]-$C$7)^2)</f>
        <v>1.8920133796079188</v>
      </c>
      <c r="P92">
        <f>SQRT((Table38910111213[[#This Row],[Annual Income (k$)]]-$B$8)^2+(Table38910111213[[#This Row],[Spending Score (1-100)]]-$C$8)^2)</f>
        <v>0.32351890356529212</v>
      </c>
      <c r="Q92">
        <f>SQRT((Table38910111213[[#This Row],[Annual Income (k$)]]-$B$9)^2+(Table38910111213[[#This Row],[Spending Score (1-100)]]-$C$9)^2)</f>
        <v>1.3849176748035157</v>
      </c>
      <c r="R92">
        <f>MIN(Table38910111213[[#This Row],[DIst1]:[DIst7]])</f>
        <v>0.32351890356529212</v>
      </c>
      <c r="S92" t="str">
        <f>IF(MIN(Table38910111213[[#This Row],[DIst1]:[DIst7]])=Table38910111213[[#This Row],[DIst1]],"Cluster1",IF(MIN(Table38910111213[[#This Row],[DIst1]:[DIst7]])=Table38910111213[[#This Row],[DIst2]],"Cluster2",IF(MIN(Table38910111213[[#This Row],[DIst1]:[DIst7]])=Table38910111213[[#This Row],[DIst3]],"Cluster3",IF(MIN(Table38910111213[[#This Row],[DIst1]:[DIst7]])=Table38910111213[[#This Row],[DIst4]],"Cluster4",IF(MIN(Table38910111213[[#This Row],[DIst1]:[DIst7]])=Table38910111213[[#This Row],[DIst5]],"Cluster5",IF(MIN(Table38910111213[[#This Row],[DIst1]:[DIst7]])=Table38910111213[[#This Row],[DIst6]],"Cluster6","Cluster7"))))))</f>
        <v>Cluster6</v>
      </c>
    </row>
    <row r="93" spans="7:19" x14ac:dyDescent="0.3">
      <c r="G93">
        <v>92</v>
      </c>
      <c r="H93">
        <v>-5.9544310000000003E-2</v>
      </c>
      <c r="I93">
        <v>-0.35715835899999998</v>
      </c>
      <c r="K93">
        <f>SQRT((Table38910111213[[#This Row],[Annual Income (k$)]]-$B$3)^2+(Table38910111213[[#This Row],[Spending Score (1-100)]]-$C$3)^2)</f>
        <v>1.81962816191323</v>
      </c>
      <c r="L93">
        <f>SQRT((Table38910111213[[#This Row],[Annual Income (k$)]]-$B$4)^2+(Table38910111213[[#This Row],[Spending Score (1-100)]]-$C$4)^2)</f>
        <v>1.9648820879343143</v>
      </c>
      <c r="M93">
        <f>SQRT((Table38910111213[[#This Row],[Annual Income (k$)]]-$B$5)^2+(Table38910111213[[#This Row],[Spending Score (1-100)]]-$C$5)^2)</f>
        <v>0.62537905516199055</v>
      </c>
      <c r="N93">
        <f>SQRT((Table38910111213[[#This Row],[Annual Income (k$)]]-$B$6)^2+(Table38910111213[[#This Row],[Spending Score (1-100)]]-$C$6)^2)</f>
        <v>1.2336862821075418</v>
      </c>
      <c r="O93">
        <f>SQRT((Table38910111213[[#This Row],[Annual Income (k$)]]-$B$7)^2+(Table38910111213[[#This Row],[Spending Score (1-100)]]-$C$7)^2)</f>
        <v>1.4715525220168812</v>
      </c>
      <c r="P93">
        <f>SQRT((Table38910111213[[#This Row],[Annual Income (k$)]]-$B$8)^2+(Table38910111213[[#This Row],[Spending Score (1-100)]]-$C$8)^2)</f>
        <v>0.27476964476651261</v>
      </c>
      <c r="Q93">
        <f>SQRT((Table38910111213[[#This Row],[Annual Income (k$)]]-$B$9)^2+(Table38910111213[[#This Row],[Spending Score (1-100)]]-$C$9)^2)</f>
        <v>1.8375906474579919</v>
      </c>
      <c r="R93">
        <f>MIN(Table38910111213[[#This Row],[DIst1]:[DIst7]])</f>
        <v>0.27476964476651261</v>
      </c>
      <c r="S93" t="str">
        <f>IF(MIN(Table38910111213[[#This Row],[DIst1]:[DIst7]])=Table38910111213[[#This Row],[DIst1]],"Cluster1",IF(MIN(Table38910111213[[#This Row],[DIst1]:[DIst7]])=Table38910111213[[#This Row],[DIst2]],"Cluster2",IF(MIN(Table38910111213[[#This Row],[DIst1]:[DIst7]])=Table38910111213[[#This Row],[DIst3]],"Cluster3",IF(MIN(Table38910111213[[#This Row],[DIst1]:[DIst7]])=Table38910111213[[#This Row],[DIst4]],"Cluster4",IF(MIN(Table38910111213[[#This Row],[DIst1]:[DIst7]])=Table38910111213[[#This Row],[DIst5]],"Cluster5",IF(MIN(Table38910111213[[#This Row],[DIst1]:[DIst7]])=Table38910111213[[#This Row],[DIst6]],"Cluster6","Cluster7"))))))</f>
        <v>Cluster6</v>
      </c>
    </row>
    <row r="94" spans="7:19" x14ac:dyDescent="0.3">
      <c r="G94">
        <v>93</v>
      </c>
      <c r="H94">
        <v>-2.1374879999999999E-2</v>
      </c>
      <c r="I94">
        <v>-4.6585873E-2</v>
      </c>
      <c r="K94">
        <f>SQRT((Table38910111213[[#This Row],[Annual Income (k$)]]-$B$3)^2+(Table38910111213[[#This Row],[Spending Score (1-100)]]-$C$3)^2)</f>
        <v>2.0661999921261649</v>
      </c>
      <c r="L94">
        <f>SQRT((Table38910111213[[#This Row],[Annual Income (k$)]]-$B$4)^2+(Table38910111213[[#This Row],[Spending Score (1-100)]]-$C$4)^2)</f>
        <v>1.778459240586358</v>
      </c>
      <c r="M94">
        <f>SQRT((Table38910111213[[#This Row],[Annual Income (k$)]]-$B$5)^2+(Table38910111213[[#This Row],[Spending Score (1-100)]]-$C$5)^2)</f>
        <v>0.50895945154206146</v>
      </c>
      <c r="N94">
        <f>SQRT((Table38910111213[[#This Row],[Annual Income (k$)]]-$B$6)^2+(Table38910111213[[#This Row],[Spending Score (1-100)]]-$C$6)^2)</f>
        <v>1.3881972998083691</v>
      </c>
      <c r="O94">
        <f>SQRT((Table38910111213[[#This Row],[Annual Income (k$)]]-$B$7)^2+(Table38910111213[[#This Row],[Spending Score (1-100)]]-$C$7)^2)</f>
        <v>1.680012109789895</v>
      </c>
      <c r="P94">
        <f>SQRT((Table38910111213[[#This Row],[Annual Income (k$)]]-$B$8)^2+(Table38910111213[[#This Row],[Spending Score (1-100)]]-$C$8)^2)</f>
        <v>0.10849929620372259</v>
      </c>
      <c r="Q94">
        <f>SQRT((Table38910111213[[#This Row],[Annual Income (k$)]]-$B$9)^2+(Table38910111213[[#This Row],[Spending Score (1-100)]]-$C$9)^2)</f>
        <v>1.5508667959149023</v>
      </c>
      <c r="R94">
        <f>MIN(Table38910111213[[#This Row],[DIst1]:[DIst7]])</f>
        <v>0.10849929620372259</v>
      </c>
      <c r="S94" t="str">
        <f>IF(MIN(Table38910111213[[#This Row],[DIst1]:[DIst7]])=Table38910111213[[#This Row],[DIst1]],"Cluster1",IF(MIN(Table38910111213[[#This Row],[DIst1]:[DIst7]])=Table38910111213[[#This Row],[DIst2]],"Cluster2",IF(MIN(Table38910111213[[#This Row],[DIst1]:[DIst7]])=Table38910111213[[#This Row],[DIst3]],"Cluster3",IF(MIN(Table38910111213[[#This Row],[DIst1]:[DIst7]])=Table38910111213[[#This Row],[DIst4]],"Cluster4",IF(MIN(Table38910111213[[#This Row],[DIst1]:[DIst7]])=Table38910111213[[#This Row],[DIst5]],"Cluster5",IF(MIN(Table38910111213[[#This Row],[DIst1]:[DIst7]])=Table38910111213[[#This Row],[DIst6]],"Cluster6","Cluster7"))))))</f>
        <v>Cluster6</v>
      </c>
    </row>
    <row r="95" spans="7:19" x14ac:dyDescent="0.3">
      <c r="G95">
        <v>94</v>
      </c>
      <c r="H95">
        <v>-2.1374879999999999E-2</v>
      </c>
      <c r="I95">
        <v>-0.39597991900000001</v>
      </c>
      <c r="K95">
        <f>SQRT((Table38910111213[[#This Row],[Annual Income (k$)]]-$B$3)^2+(Table38910111213[[#This Row],[Spending Score (1-100)]]-$C$3)^2)</f>
        <v>1.8227770511300239</v>
      </c>
      <c r="L95">
        <f>SQRT((Table38910111213[[#This Row],[Annual Income (k$)]]-$B$4)^2+(Table38910111213[[#This Row],[Spending Score (1-100)]]-$C$4)^2)</f>
        <v>2.0192973622457426</v>
      </c>
      <c r="M95">
        <f>SQRT((Table38910111213[[#This Row],[Annual Income (k$)]]-$B$5)^2+(Table38910111213[[#This Row],[Spending Score (1-100)]]-$C$5)^2)</f>
        <v>0.67977450008454587</v>
      </c>
      <c r="N95">
        <f>SQRT((Table38910111213[[#This Row],[Annual Income (k$)]]-$B$6)^2+(Table38910111213[[#This Row],[Spending Score (1-100)]]-$C$6)^2)</f>
        <v>1.2602242088327269</v>
      </c>
      <c r="O95">
        <f>SQRT((Table38910111213[[#This Row],[Annual Income (k$)]]-$B$7)^2+(Table38910111213[[#This Row],[Spending Score (1-100)]]-$C$7)^2)</f>
        <v>1.4171201581754382</v>
      </c>
      <c r="P95">
        <f>SQRT((Table38910111213[[#This Row],[Annual Income (k$)]]-$B$8)^2+(Table38910111213[[#This Row],[Spending Score (1-100)]]-$C$8)^2)</f>
        <v>0.2965983841172441</v>
      </c>
      <c r="Q95">
        <f>SQRT((Table38910111213[[#This Row],[Annual Income (k$)]]-$B$9)^2+(Table38910111213[[#This Row],[Spending Score (1-100)]]-$C$9)^2)</f>
        <v>1.8541572095437071</v>
      </c>
      <c r="R95">
        <f>MIN(Table38910111213[[#This Row],[DIst1]:[DIst7]])</f>
        <v>0.2965983841172441</v>
      </c>
      <c r="S95" t="str">
        <f>IF(MIN(Table38910111213[[#This Row],[DIst1]:[DIst7]])=Table38910111213[[#This Row],[DIst1]],"Cluster1",IF(MIN(Table38910111213[[#This Row],[DIst1]:[DIst7]])=Table38910111213[[#This Row],[DIst2]],"Cluster2",IF(MIN(Table38910111213[[#This Row],[DIst1]:[DIst7]])=Table38910111213[[#This Row],[DIst3]],"Cluster3",IF(MIN(Table38910111213[[#This Row],[DIst1]:[DIst7]])=Table38910111213[[#This Row],[DIst4]],"Cluster4",IF(MIN(Table38910111213[[#This Row],[DIst1]:[DIst7]])=Table38910111213[[#This Row],[DIst5]],"Cluster5",IF(MIN(Table38910111213[[#This Row],[DIst1]:[DIst7]])=Table38910111213[[#This Row],[DIst6]],"Cluster6","Cluster7"))))))</f>
        <v>Cluster6</v>
      </c>
    </row>
    <row r="96" spans="7:19" x14ac:dyDescent="0.3">
      <c r="G96">
        <v>95</v>
      </c>
      <c r="H96">
        <v>-2.1374879999999999E-2</v>
      </c>
      <c r="I96">
        <v>-0.31833679799999998</v>
      </c>
      <c r="K96">
        <f>SQRT((Table38910111213[[#This Row],[Annual Income (k$)]]-$B$3)^2+(Table38910111213[[#This Row],[Spending Score (1-100)]]-$C$3)^2)</f>
        <v>1.8739762166199532</v>
      </c>
      <c r="L96">
        <f>SQRT((Table38910111213[[#This Row],[Annual Income (k$)]]-$B$4)^2+(Table38910111213[[#This Row],[Spending Score (1-100)]]-$C$4)^2)</f>
        <v>1.9629589654213069</v>
      </c>
      <c r="M96">
        <f>SQRT((Table38910111213[[#This Row],[Annual Income (k$)]]-$B$5)^2+(Table38910111213[[#This Row],[Spending Score (1-100)]]-$C$5)^2)</f>
        <v>0.62918260337989296</v>
      </c>
      <c r="N96">
        <f>SQRT((Table38910111213[[#This Row],[Annual Income (k$)]]-$B$6)^2+(Table38910111213[[#This Row],[Spending Score (1-100)]]-$C$6)^2)</f>
        <v>1.281554722879473</v>
      </c>
      <c r="O96">
        <f>SQRT((Table38910111213[[#This Row],[Annual Income (k$)]]-$B$7)^2+(Table38910111213[[#This Row],[Spending Score (1-100)]]-$C$7)^2)</f>
        <v>1.4724353168391116</v>
      </c>
      <c r="P96">
        <f>SQRT((Table38910111213[[#This Row],[Annual Income (k$)]]-$B$8)^2+(Table38910111213[[#This Row],[Spending Score (1-100)]]-$C$8)^2)</f>
        <v>0.22346814236526932</v>
      </c>
      <c r="Q96">
        <f>SQRT((Table38910111213[[#This Row],[Annual Income (k$)]]-$B$9)^2+(Table38910111213[[#This Row],[Spending Score (1-100)]]-$C$9)^2)</f>
        <v>1.7853033368330649</v>
      </c>
      <c r="R96">
        <f>MIN(Table38910111213[[#This Row],[DIst1]:[DIst7]])</f>
        <v>0.22346814236526932</v>
      </c>
      <c r="S96" t="str">
        <f>IF(MIN(Table38910111213[[#This Row],[DIst1]:[DIst7]])=Table38910111213[[#This Row],[DIst1]],"Cluster1",IF(MIN(Table38910111213[[#This Row],[DIst1]:[DIst7]])=Table38910111213[[#This Row],[DIst2]],"Cluster2",IF(MIN(Table38910111213[[#This Row],[DIst1]:[DIst7]])=Table38910111213[[#This Row],[DIst3]],"Cluster3",IF(MIN(Table38910111213[[#This Row],[DIst1]:[DIst7]])=Table38910111213[[#This Row],[DIst4]],"Cluster4",IF(MIN(Table38910111213[[#This Row],[DIst1]:[DIst7]])=Table38910111213[[#This Row],[DIst5]],"Cluster5",IF(MIN(Table38910111213[[#This Row],[DIst1]:[DIst7]])=Table38910111213[[#This Row],[DIst6]],"Cluster6","Cluster7"))))))</f>
        <v>Cluster6</v>
      </c>
    </row>
    <row r="97" spans="7:19" x14ac:dyDescent="0.3">
      <c r="G97">
        <v>96</v>
      </c>
      <c r="H97">
        <v>-2.1374879999999999E-2</v>
      </c>
      <c r="I97">
        <v>6.9878809E-2</v>
      </c>
      <c r="K97">
        <f>SQRT((Table38910111213[[#This Row],[Annual Income (k$)]]-$B$3)^2+(Table38910111213[[#This Row],[Spending Score (1-100)]]-$C$3)^2)</f>
        <v>2.1538323764523182</v>
      </c>
      <c r="L97">
        <f>SQRT((Table38910111213[[#This Row],[Annual Income (k$)]]-$B$4)^2+(Table38910111213[[#This Row],[Spending Score (1-100)]]-$C$4)^2)</f>
        <v>1.7065438279727581</v>
      </c>
      <c r="M97">
        <f>SQRT((Table38910111213[[#This Row],[Annual Income (k$)]]-$B$5)^2+(Table38910111213[[#This Row],[Spending Score (1-100)]]-$C$5)^2)</f>
        <v>0.49559183075427549</v>
      </c>
      <c r="N97">
        <f>SQRT((Table38910111213[[#This Row],[Annual Income (k$)]]-$B$6)^2+(Table38910111213[[#This Row],[Spending Score (1-100)]]-$C$6)^2)</f>
        <v>1.4471777340848921</v>
      </c>
      <c r="O97">
        <f>SQRT((Table38910111213[[#This Row],[Annual Income (k$)]]-$B$7)^2+(Table38910111213[[#This Row],[Spending Score (1-100)]]-$C$7)^2)</f>
        <v>1.7742887287864522</v>
      </c>
      <c r="P97">
        <f>SQRT((Table38910111213[[#This Row],[Annual Income (k$)]]-$B$8)^2+(Table38910111213[[#This Row],[Spending Score (1-100)]]-$C$8)^2)</f>
        <v>0.20156558360840085</v>
      </c>
      <c r="Q97">
        <f>SQRT((Table38910111213[[#This Row],[Annual Income (k$)]]-$B$9)^2+(Table38910111213[[#This Row],[Spending Score (1-100)]]-$C$9)^2)</f>
        <v>1.4543750757424816</v>
      </c>
      <c r="R97">
        <f>MIN(Table38910111213[[#This Row],[DIst1]:[DIst7]])</f>
        <v>0.20156558360840085</v>
      </c>
      <c r="S97" t="str">
        <f>IF(MIN(Table38910111213[[#This Row],[DIst1]:[DIst7]])=Table38910111213[[#This Row],[DIst1]],"Cluster1",IF(MIN(Table38910111213[[#This Row],[DIst1]:[DIst7]])=Table38910111213[[#This Row],[DIst2]],"Cluster2",IF(MIN(Table38910111213[[#This Row],[DIst1]:[DIst7]])=Table38910111213[[#This Row],[DIst3]],"Cluster3",IF(MIN(Table38910111213[[#This Row],[DIst1]:[DIst7]])=Table38910111213[[#This Row],[DIst4]],"Cluster4",IF(MIN(Table38910111213[[#This Row],[DIst1]:[DIst7]])=Table38910111213[[#This Row],[DIst5]],"Cluster5",IF(MIN(Table38910111213[[#This Row],[DIst1]:[DIst7]])=Table38910111213[[#This Row],[DIst6]],"Cluster6","Cluster7"))))))</f>
        <v>Cluster6</v>
      </c>
    </row>
    <row r="98" spans="7:19" x14ac:dyDescent="0.3">
      <c r="G98">
        <v>97</v>
      </c>
      <c r="H98">
        <v>-2.1374879999999999E-2</v>
      </c>
      <c r="I98">
        <v>-0.124228994</v>
      </c>
      <c r="K98">
        <f>SQRT((Table38910111213[[#This Row],[Annual Income (k$)]]-$B$3)^2+(Table38910111213[[#This Row],[Spending Score (1-100)]]-$C$3)^2)</f>
        <v>2.009406018013264</v>
      </c>
      <c r="L98">
        <f>SQRT((Table38910111213[[#This Row],[Annual Income (k$)]]-$B$4)^2+(Table38910111213[[#This Row],[Spending Score (1-100)]]-$C$4)^2)</f>
        <v>1.8289538068984845</v>
      </c>
      <c r="M98">
        <f>SQRT((Table38910111213[[#This Row],[Annual Income (k$)]]-$B$5)^2+(Table38910111213[[#This Row],[Spending Score (1-100)]]-$C$5)^2)</f>
        <v>0.53203680885819982</v>
      </c>
      <c r="N98">
        <f>SQRT((Table38910111213[[#This Row],[Annual Income (k$)]]-$B$6)^2+(Table38910111213[[#This Row],[Spending Score (1-100)]]-$C$6)^2)</f>
        <v>1.3530244314443709</v>
      </c>
      <c r="O98">
        <f>SQRT((Table38910111213[[#This Row],[Annual Income (k$)]]-$B$7)^2+(Table38910111213[[#This Row],[Spending Score (1-100)]]-$C$7)^2)</f>
        <v>1.6187665951487584</v>
      </c>
      <c r="P98">
        <f>SQRT((Table38910111213[[#This Row],[Annual Income (k$)]]-$B$8)^2+(Table38910111213[[#This Row],[Spending Score (1-100)]]-$C$8)^2)</f>
        <v>8.7209564740372739E-2</v>
      </c>
      <c r="Q98">
        <f>SQRT((Table38910111213[[#This Row],[Annual Income (k$)]]-$B$9)^2+(Table38910111213[[#This Row],[Spending Score (1-100)]]-$C$9)^2)</f>
        <v>1.6166569184473594</v>
      </c>
      <c r="R98">
        <f>MIN(Table38910111213[[#This Row],[DIst1]:[DIst7]])</f>
        <v>8.7209564740372739E-2</v>
      </c>
      <c r="S98" t="str">
        <f>IF(MIN(Table38910111213[[#This Row],[DIst1]:[DIst7]])=Table38910111213[[#This Row],[DIst1]],"Cluster1",IF(MIN(Table38910111213[[#This Row],[DIst1]:[DIst7]])=Table38910111213[[#This Row],[DIst2]],"Cluster2",IF(MIN(Table38910111213[[#This Row],[DIst1]:[DIst7]])=Table38910111213[[#This Row],[DIst3]],"Cluster3",IF(MIN(Table38910111213[[#This Row],[DIst1]:[DIst7]])=Table38910111213[[#This Row],[DIst4]],"Cluster4",IF(MIN(Table38910111213[[#This Row],[DIst1]:[DIst7]])=Table38910111213[[#This Row],[DIst5]],"Cluster5",IF(MIN(Table38910111213[[#This Row],[DIst1]:[DIst7]])=Table38910111213[[#This Row],[DIst6]],"Cluster6","Cluster7"))))))</f>
        <v>Cluster6</v>
      </c>
    </row>
    <row r="99" spans="7:19" x14ac:dyDescent="0.3">
      <c r="G99">
        <v>98</v>
      </c>
      <c r="H99">
        <v>-2.1374879999999999E-2</v>
      </c>
      <c r="I99">
        <v>-7.7643119999999998E-3</v>
      </c>
      <c r="K99">
        <f>SQRT((Table38910111213[[#This Row],[Annual Income (k$)]]-$B$3)^2+(Table38910111213[[#This Row],[Spending Score (1-100)]]-$C$3)^2)</f>
        <v>2.095098728181203</v>
      </c>
      <c r="L99">
        <f>SQRT((Table38910111213[[#This Row],[Annual Income (k$)]]-$B$4)^2+(Table38910111213[[#This Row],[Spending Score (1-100)]]-$C$4)^2)</f>
        <v>1.7539558806708513</v>
      </c>
      <c r="M99">
        <f>SQRT((Table38910111213[[#This Row],[Annual Income (k$)]]-$B$5)^2+(Table38910111213[[#This Row],[Spending Score (1-100)]]-$C$5)^2)</f>
        <v>0.50154694953004153</v>
      </c>
      <c r="N99">
        <f>SQRT((Table38910111213[[#This Row],[Annual Income (k$)]]-$B$6)^2+(Table38910111213[[#This Row],[Spending Score (1-100)]]-$C$6)^2)</f>
        <v>1.4070612638146549</v>
      </c>
      <c r="O99">
        <f>SQRT((Table38910111213[[#This Row],[Annual Income (k$)]]-$B$7)^2+(Table38910111213[[#This Row],[Spending Score (1-100)]]-$C$7)^2)</f>
        <v>1.7111340481779764</v>
      </c>
      <c r="P99">
        <f>SQRT((Table38910111213[[#This Row],[Annual Income (k$)]]-$B$8)^2+(Table38910111213[[#This Row],[Spending Score (1-100)]]-$C$8)^2)</f>
        <v>0.13556080778526047</v>
      </c>
      <c r="Q99">
        <f>SQRT((Table38910111213[[#This Row],[Annual Income (k$)]]-$B$9)^2+(Table38910111213[[#This Row],[Spending Score (1-100)]]-$C$9)^2)</f>
        <v>1.5183916726061826</v>
      </c>
      <c r="R99">
        <f>MIN(Table38910111213[[#This Row],[DIst1]:[DIst7]])</f>
        <v>0.13556080778526047</v>
      </c>
      <c r="S99" t="str">
        <f>IF(MIN(Table38910111213[[#This Row],[DIst1]:[DIst7]])=Table38910111213[[#This Row],[DIst1]],"Cluster1",IF(MIN(Table38910111213[[#This Row],[DIst1]:[DIst7]])=Table38910111213[[#This Row],[DIst2]],"Cluster2",IF(MIN(Table38910111213[[#This Row],[DIst1]:[DIst7]])=Table38910111213[[#This Row],[DIst3]],"Cluster3",IF(MIN(Table38910111213[[#This Row],[DIst1]:[DIst7]])=Table38910111213[[#This Row],[DIst4]],"Cluster4",IF(MIN(Table38910111213[[#This Row],[DIst1]:[DIst7]])=Table38910111213[[#This Row],[DIst5]],"Cluster5",IF(MIN(Table38910111213[[#This Row],[DIst1]:[DIst7]])=Table38910111213[[#This Row],[DIst6]],"Cluster6","Cluster7"))))))</f>
        <v>Cluster6</v>
      </c>
    </row>
    <row r="100" spans="7:19" x14ac:dyDescent="0.3">
      <c r="G100">
        <v>99</v>
      </c>
      <c r="H100">
        <v>1.6794548999999999E-2</v>
      </c>
      <c r="I100">
        <v>-0.31833679799999998</v>
      </c>
      <c r="K100">
        <f>SQRT((Table38910111213[[#This Row],[Annual Income (k$)]]-$B$3)^2+(Table38910111213[[#This Row],[Spending Score (1-100)]]-$C$3)^2)</f>
        <v>1.9024453803620607</v>
      </c>
      <c r="L100">
        <f>SQRT((Table38910111213[[#This Row],[Annual Income (k$)]]-$B$4)^2+(Table38910111213[[#This Row],[Spending Score (1-100)]]-$C$4)^2)</f>
        <v>1.9897833663077882</v>
      </c>
      <c r="M100">
        <f>SQRT((Table38910111213[[#This Row],[Annual Income (k$)]]-$B$5)^2+(Table38910111213[[#This Row],[Spending Score (1-100)]]-$C$5)^2)</f>
        <v>0.65966699327271994</v>
      </c>
      <c r="N100">
        <f>SQRT((Table38910111213[[#This Row],[Annual Income (k$)]]-$B$6)^2+(Table38910111213[[#This Row],[Spending Score (1-100)]]-$C$6)^2)</f>
        <v>1.3179837410039641</v>
      </c>
      <c r="O100">
        <f>SQRT((Table38910111213[[#This Row],[Annual Income (k$)]]-$B$7)^2+(Table38910111213[[#This Row],[Spending Score (1-100)]]-$C$7)^2)</f>
        <v>1.4464277679326889</v>
      </c>
      <c r="P100">
        <f>SQRT((Table38910111213[[#This Row],[Annual Income (k$)]]-$B$8)^2+(Table38910111213[[#This Row],[Spending Score (1-100)]]-$C$8)^2)</f>
        <v>0.21166165590011557</v>
      </c>
      <c r="Q100">
        <f>SQRT((Table38910111213[[#This Row],[Annual Income (k$)]]-$B$9)^2+(Table38910111213[[#This Row],[Spending Score (1-100)]]-$C$9)^2)</f>
        <v>1.7676478151542765</v>
      </c>
      <c r="R100">
        <f>MIN(Table38910111213[[#This Row],[DIst1]:[DIst7]])</f>
        <v>0.21166165590011557</v>
      </c>
      <c r="S100" t="str">
        <f>IF(MIN(Table38910111213[[#This Row],[DIst1]:[DIst7]])=Table38910111213[[#This Row],[DIst1]],"Cluster1",IF(MIN(Table38910111213[[#This Row],[DIst1]:[DIst7]])=Table38910111213[[#This Row],[DIst2]],"Cluster2",IF(MIN(Table38910111213[[#This Row],[DIst1]:[DIst7]])=Table38910111213[[#This Row],[DIst3]],"Cluster3",IF(MIN(Table38910111213[[#This Row],[DIst1]:[DIst7]])=Table38910111213[[#This Row],[DIst4]],"Cluster4",IF(MIN(Table38910111213[[#This Row],[DIst1]:[DIst7]])=Table38910111213[[#This Row],[DIst5]],"Cluster5",IF(MIN(Table38910111213[[#This Row],[DIst1]:[DIst7]])=Table38910111213[[#This Row],[DIst6]],"Cluster6","Cluster7"))))))</f>
        <v>Cluster6</v>
      </c>
    </row>
    <row r="101" spans="7:19" x14ac:dyDescent="0.3">
      <c r="G101">
        <v>100</v>
      </c>
      <c r="H101">
        <v>1.6794548999999999E-2</v>
      </c>
      <c r="I101">
        <v>-4.6585873E-2</v>
      </c>
      <c r="K101">
        <f>SQRT((Table38910111213[[#This Row],[Annual Income (k$)]]-$B$3)^2+(Table38910111213[[#This Row],[Spending Score (1-100)]]-$C$3)^2)</f>
        <v>2.0920549639686516</v>
      </c>
      <c r="L101">
        <f>SQRT((Table38910111213[[#This Row],[Annual Income (k$)]]-$B$4)^2+(Table38910111213[[#This Row],[Spending Score (1-100)]]-$C$4)^2)</f>
        <v>1.8080230129437711</v>
      </c>
      <c r="M101">
        <f>SQRT((Table38910111213[[#This Row],[Annual Income (k$)]]-$B$5)^2+(Table38910111213[[#This Row],[Spending Score (1-100)]]-$C$5)^2)</f>
        <v>0.54619549332777084</v>
      </c>
      <c r="N101">
        <f>SQRT((Table38910111213[[#This Row],[Annual Income (k$)]]-$B$6)^2+(Table38910111213[[#This Row],[Spending Score (1-100)]]-$C$6)^2)</f>
        <v>1.4218967532881452</v>
      </c>
      <c r="O101">
        <f>SQRT((Table38910111213[[#This Row],[Annual Income (k$)]]-$B$7)^2+(Table38910111213[[#This Row],[Spending Score (1-100)]]-$C$7)^2)</f>
        <v>1.6572652819064124</v>
      </c>
      <c r="P101">
        <f>SQRT((Table38910111213[[#This Row],[Annual Income (k$)]]-$B$8)^2+(Table38910111213[[#This Row],[Spending Score (1-100)]]-$C$8)^2)</f>
        <v>8.1453933010615098E-2</v>
      </c>
      <c r="Q101">
        <f>SQRT((Table38910111213[[#This Row],[Annual Income (k$)]]-$B$9)^2+(Table38910111213[[#This Row],[Spending Score (1-100)]]-$C$9)^2)</f>
        <v>1.5305092657621402</v>
      </c>
      <c r="R101">
        <f>MIN(Table38910111213[[#This Row],[DIst1]:[DIst7]])</f>
        <v>8.1453933010615098E-2</v>
      </c>
      <c r="S101" t="str">
        <f>IF(MIN(Table38910111213[[#This Row],[DIst1]:[DIst7]])=Table38910111213[[#This Row],[DIst1]],"Cluster1",IF(MIN(Table38910111213[[#This Row],[DIst1]:[DIst7]])=Table38910111213[[#This Row],[DIst2]],"Cluster2",IF(MIN(Table38910111213[[#This Row],[DIst1]:[DIst7]])=Table38910111213[[#This Row],[DIst3]],"Cluster3",IF(MIN(Table38910111213[[#This Row],[DIst1]:[DIst7]])=Table38910111213[[#This Row],[DIst4]],"Cluster4",IF(MIN(Table38910111213[[#This Row],[DIst1]:[DIst7]])=Table38910111213[[#This Row],[DIst5]],"Cluster5",IF(MIN(Table38910111213[[#This Row],[DIst1]:[DIst7]])=Table38910111213[[#This Row],[DIst6]],"Cluster6","Cluster7"))))))</f>
        <v>Cluster6</v>
      </c>
    </row>
    <row r="102" spans="7:19" x14ac:dyDescent="0.3">
      <c r="G102">
        <v>101</v>
      </c>
      <c r="H102">
        <v>5.4963977999999997E-2</v>
      </c>
      <c r="I102">
        <v>-0.35715835899999998</v>
      </c>
      <c r="K102">
        <f>SQRT((Table38910111213[[#This Row],[Annual Income (k$)]]-$B$3)^2+(Table38910111213[[#This Row],[Spending Score (1-100)]]-$C$3)^2)</f>
        <v>1.9061955158747594</v>
      </c>
      <c r="L102">
        <f>SQRT((Table38910111213[[#This Row],[Annual Income (k$)]]-$B$4)^2+(Table38910111213[[#This Row],[Spending Score (1-100)]]-$C$4)^2)</f>
        <v>2.0442239253247863</v>
      </c>
      <c r="M102">
        <f>SQRT((Table38910111213[[#This Row],[Annual Income (k$)]]-$B$5)^2+(Table38910111213[[#This Row],[Spending Score (1-100)]]-$C$5)^2)</f>
        <v>0.71342017381264256</v>
      </c>
      <c r="N102">
        <f>SQRT((Table38910111213[[#This Row],[Annual Income (k$)]]-$B$6)^2+(Table38910111213[[#This Row],[Spending Score (1-100)]]-$C$6)^2)</f>
        <v>1.3439039201055973</v>
      </c>
      <c r="O102">
        <f>SQRT((Table38910111213[[#This Row],[Annual Income (k$)]]-$B$7)^2+(Table38910111213[[#This Row],[Spending Score (1-100)]]-$C$7)^2)</f>
        <v>1.3920234910610689</v>
      </c>
      <c r="P102">
        <f>SQRT((Table38910111213[[#This Row],[Annual Income (k$)]]-$B$8)^2+(Table38910111213[[#This Row],[Spending Score (1-100)]]-$C$8)^2)</f>
        <v>0.24512506035613277</v>
      </c>
      <c r="Q102">
        <f>SQRT((Table38910111213[[#This Row],[Annual Income (k$)]]-$B$9)^2+(Table38910111213[[#This Row],[Spending Score (1-100)]]-$C$9)^2)</f>
        <v>1.7856516366873929</v>
      </c>
      <c r="R102">
        <f>MIN(Table38910111213[[#This Row],[DIst1]:[DIst7]])</f>
        <v>0.24512506035613277</v>
      </c>
      <c r="S102" t="str">
        <f>IF(MIN(Table38910111213[[#This Row],[DIst1]:[DIst7]])=Table38910111213[[#This Row],[DIst1]],"Cluster1",IF(MIN(Table38910111213[[#This Row],[DIst1]:[DIst7]])=Table38910111213[[#This Row],[DIst2]],"Cluster2",IF(MIN(Table38910111213[[#This Row],[DIst1]:[DIst7]])=Table38910111213[[#This Row],[DIst3]],"Cluster3",IF(MIN(Table38910111213[[#This Row],[DIst1]:[DIst7]])=Table38910111213[[#This Row],[DIst4]],"Cluster4",IF(MIN(Table38910111213[[#This Row],[DIst1]:[DIst7]])=Table38910111213[[#This Row],[DIst5]],"Cluster5",IF(MIN(Table38910111213[[#This Row],[DIst1]:[DIst7]])=Table38910111213[[#This Row],[DIst6]],"Cluster6","Cluster7"))))))</f>
        <v>Cluster6</v>
      </c>
    </row>
    <row r="103" spans="7:19" x14ac:dyDescent="0.3">
      <c r="G103">
        <v>102</v>
      </c>
      <c r="H103">
        <v>5.4963977999999997E-2</v>
      </c>
      <c r="I103">
        <v>-8.5407434000000004E-2</v>
      </c>
      <c r="K103">
        <f>SQRT((Table38910111213[[#This Row],[Annual Income (k$)]]-$B$3)^2+(Table38910111213[[#This Row],[Spending Score (1-100)]]-$C$3)^2)</f>
        <v>2.0904251485098873</v>
      </c>
      <c r="L103">
        <f>SQRT((Table38910111213[[#This Row],[Annual Income (k$)]]-$B$4)^2+(Table38910111213[[#This Row],[Spending Score (1-100)]]-$C$4)^2)</f>
        <v>1.8621120366793205</v>
      </c>
      <c r="M103">
        <f>SQRT((Table38910111213[[#This Row],[Annual Income (k$)]]-$B$5)^2+(Table38910111213[[#This Row],[Spending Score (1-100)]]-$C$5)^2)</f>
        <v>0.59248437034032342</v>
      </c>
      <c r="N103">
        <f>SQRT((Table38910111213[[#This Row],[Annual Income (k$)]]-$B$6)^2+(Table38910111213[[#This Row],[Spending Score (1-100)]]-$C$6)^2)</f>
        <v>1.4386408140020106</v>
      </c>
      <c r="O103">
        <f>SQRT((Table38910111213[[#This Row],[Annual Income (k$)]]-$B$7)^2+(Table38910111213[[#This Row],[Spending Score (1-100)]]-$C$7)^2)</f>
        <v>1.6034352921799051</v>
      </c>
      <c r="P103">
        <f>SQRT((Table38910111213[[#This Row],[Annual Income (k$)]]-$B$8)^2+(Table38910111213[[#This Row],[Spending Score (1-100)]]-$C$8)^2)</f>
        <v>2.8649461002412138E-2</v>
      </c>
      <c r="Q103">
        <f>SQRT((Table38910111213[[#This Row],[Annual Income (k$)]]-$B$9)^2+(Table38910111213[[#This Row],[Spending Score (1-100)]]-$C$9)^2)</f>
        <v>1.5444520036391731</v>
      </c>
      <c r="R103">
        <f>MIN(Table38910111213[[#This Row],[DIst1]:[DIst7]])</f>
        <v>2.8649461002412138E-2</v>
      </c>
      <c r="S103" t="str">
        <f>IF(MIN(Table38910111213[[#This Row],[DIst1]:[DIst7]])=Table38910111213[[#This Row],[DIst1]],"Cluster1",IF(MIN(Table38910111213[[#This Row],[DIst1]:[DIst7]])=Table38910111213[[#This Row],[DIst2]],"Cluster2",IF(MIN(Table38910111213[[#This Row],[DIst1]:[DIst7]])=Table38910111213[[#This Row],[DIst3]],"Cluster3",IF(MIN(Table38910111213[[#This Row],[DIst1]:[DIst7]])=Table38910111213[[#This Row],[DIst4]],"Cluster4",IF(MIN(Table38910111213[[#This Row],[DIst1]:[DIst7]])=Table38910111213[[#This Row],[DIst5]],"Cluster5",IF(MIN(Table38910111213[[#This Row],[DIst1]:[DIst7]])=Table38910111213[[#This Row],[DIst6]],"Cluster6","Cluster7"))))))</f>
        <v>Cluster6</v>
      </c>
    </row>
    <row r="104" spans="7:19" x14ac:dyDescent="0.3">
      <c r="G104">
        <v>103</v>
      </c>
      <c r="H104">
        <v>5.4963977999999997E-2</v>
      </c>
      <c r="I104">
        <v>0.34162973400000002</v>
      </c>
      <c r="K104">
        <f>SQRT((Table38910111213[[#This Row],[Annual Income (k$)]]-$B$3)^2+(Table38910111213[[#This Row],[Spending Score (1-100)]]-$C$3)^2)</f>
        <v>2.4135704451476738</v>
      </c>
      <c r="L104">
        <f>SQRT((Table38910111213[[#This Row],[Annual Income (k$)]]-$B$4)^2+(Table38910111213[[#This Row],[Spending Score (1-100)]]-$C$4)^2)</f>
        <v>1.6272586789841712</v>
      </c>
      <c r="M104">
        <f>SQRT((Table38910111213[[#This Row],[Annual Income (k$)]]-$B$5)^2+(Table38910111213[[#This Row],[Spending Score (1-100)]]-$C$5)^2)</f>
        <v>0.63345839333562992</v>
      </c>
      <c r="N104">
        <f>SQRT((Table38910111213[[#This Row],[Annual Income (k$)]]-$B$6)^2+(Table38910111213[[#This Row],[Spending Score (1-100)]]-$C$6)^2)</f>
        <v>1.6680346544204752</v>
      </c>
      <c r="O104">
        <f>SQRT((Table38910111213[[#This Row],[Annual Income (k$)]]-$B$7)^2+(Table38910111213[[#This Row],[Spending Score (1-100)]]-$C$7)^2)</f>
        <v>1.9658484636999063</v>
      </c>
      <c r="P104">
        <f>SQRT((Table38910111213[[#This Row],[Annual Income (k$)]]-$B$8)^2+(Table38910111213[[#This Row],[Spending Score (1-100)]]-$C$8)^2)</f>
        <v>0.45397992708494106</v>
      </c>
      <c r="Q104">
        <f>SQRT((Table38910111213[[#This Row],[Annual Income (k$)]]-$B$9)^2+(Table38910111213[[#This Row],[Spending Score (1-100)]]-$C$9)^2)</f>
        <v>1.1922826737622225</v>
      </c>
      <c r="R104">
        <f>MIN(Table38910111213[[#This Row],[DIst1]:[DIst7]])</f>
        <v>0.45397992708494106</v>
      </c>
      <c r="S104" t="str">
        <f>IF(MIN(Table38910111213[[#This Row],[DIst1]:[DIst7]])=Table38910111213[[#This Row],[DIst1]],"Cluster1",IF(MIN(Table38910111213[[#This Row],[DIst1]:[DIst7]])=Table38910111213[[#This Row],[DIst2]],"Cluster2",IF(MIN(Table38910111213[[#This Row],[DIst1]:[DIst7]])=Table38910111213[[#This Row],[DIst3]],"Cluster3",IF(MIN(Table38910111213[[#This Row],[DIst1]:[DIst7]])=Table38910111213[[#This Row],[DIst4]],"Cluster4",IF(MIN(Table38910111213[[#This Row],[DIst1]:[DIst7]])=Table38910111213[[#This Row],[DIst5]],"Cluster5",IF(MIN(Table38910111213[[#This Row],[DIst1]:[DIst7]])=Table38910111213[[#This Row],[DIst6]],"Cluster6","Cluster7"))))))</f>
        <v>Cluster6</v>
      </c>
    </row>
    <row r="105" spans="7:19" x14ac:dyDescent="0.3">
      <c r="G105">
        <v>104</v>
      </c>
      <c r="H105">
        <v>5.4963977999999997E-2</v>
      </c>
      <c r="I105">
        <v>0.186343491</v>
      </c>
      <c r="K105">
        <f>SQRT((Table38910111213[[#This Row],[Annual Income (k$)]]-$B$3)^2+(Table38910111213[[#This Row],[Spending Score (1-100)]]-$C$3)^2)</f>
        <v>2.292132279948266</v>
      </c>
      <c r="L105">
        <f>SQRT((Table38910111213[[#This Row],[Annual Income (k$)]]-$B$4)^2+(Table38910111213[[#This Row],[Spending Score (1-100)]]-$C$4)^2)</f>
        <v>1.7040446437515799</v>
      </c>
      <c r="M105">
        <f>SQRT((Table38910111213[[#This Row],[Annual Income (k$)]]-$B$5)^2+(Table38910111213[[#This Row],[Spending Score (1-100)]]-$C$5)^2)</f>
        <v>0.58378441591823016</v>
      </c>
      <c r="N105">
        <f>SQRT((Table38910111213[[#This Row],[Annual Income (k$)]]-$B$6)^2+(Table38910111213[[#This Row],[Spending Score (1-100)]]-$C$6)^2)</f>
        <v>1.5751171916483724</v>
      </c>
      <c r="O105">
        <f>SQRT((Table38910111213[[#This Row],[Annual Income (k$)]]-$B$7)^2+(Table38910111213[[#This Row],[Spending Score (1-100)]]-$C$7)^2)</f>
        <v>1.8308405728590844</v>
      </c>
      <c r="P105">
        <f>SQRT((Table38910111213[[#This Row],[Annual Income (k$)]]-$B$8)^2+(Table38910111213[[#This Row],[Spending Score (1-100)]]-$C$8)^2)</f>
        <v>0.29875143262178844</v>
      </c>
      <c r="Q105">
        <f>SQRT((Table38910111213[[#This Row],[Annual Income (k$)]]-$B$9)^2+(Table38910111213[[#This Row],[Spending Score (1-100)]]-$C$9)^2)</f>
        <v>1.3152221660094006</v>
      </c>
      <c r="R105">
        <f>MIN(Table38910111213[[#This Row],[DIst1]:[DIst7]])</f>
        <v>0.29875143262178844</v>
      </c>
      <c r="S105" t="str">
        <f>IF(MIN(Table38910111213[[#This Row],[DIst1]:[DIst7]])=Table38910111213[[#This Row],[DIst1]],"Cluster1",IF(MIN(Table38910111213[[#This Row],[DIst1]:[DIst7]])=Table38910111213[[#This Row],[DIst2]],"Cluster2",IF(MIN(Table38910111213[[#This Row],[DIst1]:[DIst7]])=Table38910111213[[#This Row],[DIst3]],"Cluster3",IF(MIN(Table38910111213[[#This Row],[DIst1]:[DIst7]])=Table38910111213[[#This Row],[DIst4]],"Cluster4",IF(MIN(Table38910111213[[#This Row],[DIst1]:[DIst7]])=Table38910111213[[#This Row],[DIst5]],"Cluster5",IF(MIN(Table38910111213[[#This Row],[DIst1]:[DIst7]])=Table38910111213[[#This Row],[DIst6]],"Cluster6","Cluster7"))))))</f>
        <v>Cluster6</v>
      </c>
    </row>
    <row r="106" spans="7:19" x14ac:dyDescent="0.3">
      <c r="G106">
        <v>105</v>
      </c>
      <c r="H106">
        <v>5.4963977999999997E-2</v>
      </c>
      <c r="I106">
        <v>0.225165052</v>
      </c>
      <c r="K106">
        <f>SQRT((Table38910111213[[#This Row],[Annual Income (k$)]]-$B$3)^2+(Table38910111213[[#This Row],[Spending Score (1-100)]]-$C$3)^2)</f>
        <v>2.3221136977270516</v>
      </c>
      <c r="L106">
        <f>SQRT((Table38910111213[[#This Row],[Annual Income (k$)]]-$B$4)^2+(Table38910111213[[#This Row],[Spending Score (1-100)]]-$C$4)^2)</f>
        <v>1.6838341580564695</v>
      </c>
      <c r="M106">
        <f>SQRT((Table38910111213[[#This Row],[Annual Income (k$)]]-$B$5)^2+(Table38910111213[[#This Row],[Spending Score (1-100)]]-$C$5)^2)</f>
        <v>0.59278936104177637</v>
      </c>
      <c r="N106">
        <f>SQRT((Table38910111213[[#This Row],[Annual Income (k$)]]-$B$6)^2+(Table38910111213[[#This Row],[Spending Score (1-100)]]-$C$6)^2)</f>
        <v>1.597438320369565</v>
      </c>
      <c r="O106">
        <f>SQRT((Table38910111213[[#This Row],[Annual Income (k$)]]-$B$7)^2+(Table38910111213[[#This Row],[Spending Score (1-100)]]-$C$7)^2)</f>
        <v>1.8642965450932611</v>
      </c>
      <c r="P106">
        <f>SQRT((Table38910111213[[#This Row],[Annual Income (k$)]]-$B$8)^2+(Table38910111213[[#This Row],[Spending Score (1-100)]]-$C$8)^2)</f>
        <v>0.33755357626707883</v>
      </c>
      <c r="Q106">
        <f>SQRT((Table38910111213[[#This Row],[Annual Income (k$)]]-$B$9)^2+(Table38910111213[[#This Row],[Spending Score (1-100)]]-$C$9)^2)</f>
        <v>1.283830269839958</v>
      </c>
      <c r="R106">
        <f>MIN(Table38910111213[[#This Row],[DIst1]:[DIst7]])</f>
        <v>0.33755357626707883</v>
      </c>
      <c r="S106" t="str">
        <f>IF(MIN(Table38910111213[[#This Row],[DIst1]:[DIst7]])=Table38910111213[[#This Row],[DIst1]],"Cluster1",IF(MIN(Table38910111213[[#This Row],[DIst1]:[DIst7]])=Table38910111213[[#This Row],[DIst2]],"Cluster2",IF(MIN(Table38910111213[[#This Row],[DIst1]:[DIst7]])=Table38910111213[[#This Row],[DIst3]],"Cluster3",IF(MIN(Table38910111213[[#This Row],[DIst1]:[DIst7]])=Table38910111213[[#This Row],[DIst4]],"Cluster4",IF(MIN(Table38910111213[[#This Row],[DIst1]:[DIst7]])=Table38910111213[[#This Row],[DIst5]],"Cluster5",IF(MIN(Table38910111213[[#This Row],[DIst1]:[DIst7]])=Table38910111213[[#This Row],[DIst6]],"Cluster6","Cluster7"))))))</f>
        <v>Cluster6</v>
      </c>
    </row>
    <row r="107" spans="7:19" x14ac:dyDescent="0.3">
      <c r="G107">
        <v>106</v>
      </c>
      <c r="H107">
        <v>5.4963977999999997E-2</v>
      </c>
      <c r="I107">
        <v>-0.31833679799999998</v>
      </c>
      <c r="K107">
        <f>SQRT((Table38910111213[[#This Row],[Annual Income (k$)]]-$B$3)^2+(Table38910111213[[#This Row],[Spending Score (1-100)]]-$C$3)^2)</f>
        <v>1.9312492849668657</v>
      </c>
      <c r="L107">
        <f>SQRT((Table38910111213[[#This Row],[Annual Income (k$)]]-$B$4)^2+(Table38910111213[[#This Row],[Spending Score (1-100)]]-$C$4)^2)</f>
        <v>2.0169733762156583</v>
      </c>
      <c r="M107">
        <f>SQRT((Table38910111213[[#This Row],[Annual Income (k$)]]-$B$5)^2+(Table38910111213[[#This Row],[Spending Score (1-100)]]-$C$5)^2)</f>
        <v>0.69091544073888933</v>
      </c>
      <c r="N107">
        <f>SQRT((Table38910111213[[#This Row],[Annual Income (k$)]]-$B$6)^2+(Table38910111213[[#This Row],[Spending Score (1-100)]]-$C$6)^2)</f>
        <v>1.3545086142167193</v>
      </c>
      <c r="O107">
        <f>SQRT((Table38910111213[[#This Row],[Annual Income (k$)]]-$B$7)^2+(Table38910111213[[#This Row],[Spending Score (1-100)]]-$C$7)^2)</f>
        <v>1.4209696070073981</v>
      </c>
      <c r="P107">
        <f>SQRT((Table38910111213[[#This Row],[Annual Income (k$)]]-$B$8)^2+(Table38910111213[[#This Row],[Spending Score (1-100)]]-$C$8)^2)</f>
        <v>0.20634222332073882</v>
      </c>
      <c r="Q107">
        <f>SQRT((Table38910111213[[#This Row],[Annual Income (k$)]]-$B$9)^2+(Table38910111213[[#This Row],[Spending Score (1-100)]]-$C$9)^2)</f>
        <v>1.7506465671152671</v>
      </c>
      <c r="R107">
        <f>MIN(Table38910111213[[#This Row],[DIst1]:[DIst7]])</f>
        <v>0.20634222332073882</v>
      </c>
      <c r="S107" t="str">
        <f>IF(MIN(Table38910111213[[#This Row],[DIst1]:[DIst7]])=Table38910111213[[#This Row],[DIst1]],"Cluster1",IF(MIN(Table38910111213[[#This Row],[DIst1]:[DIst7]])=Table38910111213[[#This Row],[DIst2]],"Cluster2",IF(MIN(Table38910111213[[#This Row],[DIst1]:[DIst7]])=Table38910111213[[#This Row],[DIst3]],"Cluster3",IF(MIN(Table38910111213[[#This Row],[DIst1]:[DIst7]])=Table38910111213[[#This Row],[DIst4]],"Cluster4",IF(MIN(Table38910111213[[#This Row],[DIst1]:[DIst7]])=Table38910111213[[#This Row],[DIst5]],"Cluster5",IF(MIN(Table38910111213[[#This Row],[DIst1]:[DIst7]])=Table38910111213[[#This Row],[DIst6]],"Cluster6","Cluster7"))))))</f>
        <v>Cluster6</v>
      </c>
    </row>
    <row r="108" spans="7:19" x14ac:dyDescent="0.3">
      <c r="G108">
        <v>107</v>
      </c>
      <c r="H108">
        <v>9.3133407000000001E-2</v>
      </c>
      <c r="I108">
        <v>-7.7643119999999998E-3</v>
      </c>
      <c r="K108">
        <f>SQRT((Table38910111213[[#This Row],[Annual Income (k$)]]-$B$3)^2+(Table38910111213[[#This Row],[Spending Score (1-100)]]-$C$3)^2)</f>
        <v>2.1727206003300901</v>
      </c>
      <c r="L108">
        <f>SQRT((Table38910111213[[#This Row],[Annual Income (k$)]]-$B$4)^2+(Table38910111213[[#This Row],[Spending Score (1-100)]]-$C$4)^2)</f>
        <v>1.84477437588524</v>
      </c>
      <c r="M108">
        <f>SQRT((Table38910111213[[#This Row],[Annual Income (k$)]]-$B$5)^2+(Table38910111213[[#This Row],[Spending Score (1-100)]]-$C$5)^2)</f>
        <v>0.61494727846923536</v>
      </c>
      <c r="N108">
        <f>SQRT((Table38910111213[[#This Row],[Annual Income (k$)]]-$B$6)^2+(Table38910111213[[#This Row],[Spending Score (1-100)]]-$C$6)^2)</f>
        <v>1.5075339908065666</v>
      </c>
      <c r="O108">
        <f>SQRT((Table38910111213[[#This Row],[Annual Income (k$)]]-$B$7)^2+(Table38910111213[[#This Row],[Spending Score (1-100)]]-$C$7)^2)</f>
        <v>1.6458990672000531</v>
      </c>
      <c r="P108">
        <f>SQRT((Table38910111213[[#This Row],[Annual Income (k$)]]-$B$8)^2+(Table38910111213[[#This Row],[Spending Score (1-100)]]-$C$8)^2)</f>
        <v>0.10819474223404993</v>
      </c>
      <c r="Q108">
        <f>SQRT((Table38910111213[[#This Row],[Annual Income (k$)]]-$B$9)^2+(Table38910111213[[#This Row],[Spending Score (1-100)]]-$C$9)^2)</f>
        <v>1.4581039349230729</v>
      </c>
      <c r="R108">
        <f>MIN(Table38910111213[[#This Row],[DIst1]:[DIst7]])</f>
        <v>0.10819474223404993</v>
      </c>
      <c r="S108" t="str">
        <f>IF(MIN(Table38910111213[[#This Row],[DIst1]:[DIst7]])=Table38910111213[[#This Row],[DIst1]],"Cluster1",IF(MIN(Table38910111213[[#This Row],[DIst1]:[DIst7]])=Table38910111213[[#This Row],[DIst2]],"Cluster2",IF(MIN(Table38910111213[[#This Row],[DIst1]:[DIst7]])=Table38910111213[[#This Row],[DIst3]],"Cluster3",IF(MIN(Table38910111213[[#This Row],[DIst1]:[DIst7]])=Table38910111213[[#This Row],[DIst4]],"Cluster4",IF(MIN(Table38910111213[[#This Row],[DIst1]:[DIst7]])=Table38910111213[[#This Row],[DIst5]],"Cluster5",IF(MIN(Table38910111213[[#This Row],[DIst1]:[DIst7]])=Table38910111213[[#This Row],[DIst6]],"Cluster6","Cluster7"))))))</f>
        <v>Cluster6</v>
      </c>
    </row>
    <row r="109" spans="7:19" x14ac:dyDescent="0.3">
      <c r="G109">
        <v>108</v>
      </c>
      <c r="H109">
        <v>9.3133407000000001E-2</v>
      </c>
      <c r="I109">
        <v>-0.16305055500000001</v>
      </c>
      <c r="K109">
        <f>SQRT((Table38910111213[[#This Row],[Annual Income (k$)]]-$B$3)^2+(Table38910111213[[#This Row],[Spending Score (1-100)]]-$C$3)^2)</f>
        <v>2.0634376849444864</v>
      </c>
      <c r="L109">
        <f>SQRT((Table38910111213[[#This Row],[Annual Income (k$)]]-$B$4)^2+(Table38910111213[[#This Row],[Spending Score (1-100)]]-$C$4)^2)</f>
        <v>1.9410054134266947</v>
      </c>
      <c r="M109">
        <f>SQRT((Table38910111213[[#This Row],[Annual Income (k$)]]-$B$5)^2+(Table38910111213[[#This Row],[Spending Score (1-100)]]-$C$5)^2)</f>
        <v>0.65284534228113256</v>
      </c>
      <c r="N109">
        <f>SQRT((Table38910111213[[#This Row],[Annual Income (k$)]]-$B$6)^2+(Table38910111213[[#This Row],[Spending Score (1-100)]]-$C$6)^2)</f>
        <v>1.4421600015170346</v>
      </c>
      <c r="O109">
        <f>SQRT((Table38910111213[[#This Row],[Annual Income (k$)]]-$B$7)^2+(Table38910111213[[#This Row],[Spending Score (1-100)]]-$C$7)^2)</f>
        <v>1.5181939724111415</v>
      </c>
      <c r="P109">
        <f>SQRT((Table38910111213[[#This Row],[Annual Income (k$)]]-$B$8)^2+(Table38910111213[[#This Row],[Spending Score (1-100)]]-$C$8)^2)</f>
        <v>5.8076880119660682E-2</v>
      </c>
      <c r="Q109">
        <f>SQRT((Table38910111213[[#This Row],[Annual Income (k$)]]-$B$9)^2+(Table38910111213[[#This Row],[Spending Score (1-100)]]-$C$9)^2)</f>
        <v>1.5946318177895584</v>
      </c>
      <c r="R109">
        <f>MIN(Table38910111213[[#This Row],[DIst1]:[DIst7]])</f>
        <v>5.8076880119660682E-2</v>
      </c>
      <c r="S109" t="str">
        <f>IF(MIN(Table38910111213[[#This Row],[DIst1]:[DIst7]])=Table38910111213[[#This Row],[DIst1]],"Cluster1",IF(MIN(Table38910111213[[#This Row],[DIst1]:[DIst7]])=Table38910111213[[#This Row],[DIst2]],"Cluster2",IF(MIN(Table38910111213[[#This Row],[DIst1]:[DIst7]])=Table38910111213[[#This Row],[DIst3]],"Cluster3",IF(MIN(Table38910111213[[#This Row],[DIst1]:[DIst7]])=Table38910111213[[#This Row],[DIst4]],"Cluster4",IF(MIN(Table38910111213[[#This Row],[DIst1]:[DIst7]])=Table38910111213[[#This Row],[DIst5]],"Cluster5",IF(MIN(Table38910111213[[#This Row],[DIst1]:[DIst7]])=Table38910111213[[#This Row],[DIst6]],"Cluster6","Cluster7"))))))</f>
        <v>Cluster6</v>
      </c>
    </row>
    <row r="110" spans="7:19" x14ac:dyDescent="0.3">
      <c r="G110">
        <v>109</v>
      </c>
      <c r="H110">
        <v>9.3133407000000001E-2</v>
      </c>
      <c r="I110">
        <v>-0.27951523700000003</v>
      </c>
      <c r="K110">
        <f>SQRT((Table38910111213[[#This Row],[Annual Income (k$)]]-$B$3)^2+(Table38910111213[[#This Row],[Spending Score (1-100)]]-$C$3)^2)</f>
        <v>1.9855023721643925</v>
      </c>
      <c r="L110">
        <f>SQRT((Table38910111213[[#This Row],[Annual Income (k$)]]-$B$4)^2+(Table38910111213[[#This Row],[Spending Score (1-100)]]-$C$4)^2)</f>
        <v>2.0180147514823252</v>
      </c>
      <c r="M110">
        <f>SQRT((Table38910111213[[#This Row],[Annual Income (k$)]]-$B$5)^2+(Table38910111213[[#This Row],[Spending Score (1-100)]]-$C$5)^2)</f>
        <v>0.70277420993889306</v>
      </c>
      <c r="N110">
        <f>SQRT((Table38910111213[[#This Row],[Annual Income (k$)]]-$B$6)^2+(Table38910111213[[#This Row],[Spending Score (1-100)]]-$C$6)^2)</f>
        <v>1.4024442619060558</v>
      </c>
      <c r="O110">
        <f>SQRT((Table38910111213[[#This Row],[Annual Income (k$)]]-$B$7)^2+(Table38910111213[[#This Row],[Spending Score (1-100)]]-$C$7)^2)</f>
        <v>1.4260116487676449</v>
      </c>
      <c r="P110">
        <f>SQRT((Table38910111213[[#This Row],[Annual Income (k$)]]-$B$8)^2+(Table38910111213[[#This Row],[Spending Score (1-100)]]-$C$8)^2)</f>
        <v>0.16962436558226482</v>
      </c>
      <c r="Q110">
        <f>SQRT((Table38910111213[[#This Row],[Annual Income (k$)]]-$B$9)^2+(Table38910111213[[#This Row],[Spending Score (1-100)]]-$C$9)^2)</f>
        <v>1.6991432195817637</v>
      </c>
      <c r="R110">
        <f>MIN(Table38910111213[[#This Row],[DIst1]:[DIst7]])</f>
        <v>0.16962436558226482</v>
      </c>
      <c r="S110" t="str">
        <f>IF(MIN(Table38910111213[[#This Row],[DIst1]:[DIst7]])=Table38910111213[[#This Row],[DIst1]],"Cluster1",IF(MIN(Table38910111213[[#This Row],[DIst1]:[DIst7]])=Table38910111213[[#This Row],[DIst2]],"Cluster2",IF(MIN(Table38910111213[[#This Row],[DIst1]:[DIst7]])=Table38910111213[[#This Row],[DIst3]],"Cluster3",IF(MIN(Table38910111213[[#This Row],[DIst1]:[DIst7]])=Table38910111213[[#This Row],[DIst4]],"Cluster4",IF(MIN(Table38910111213[[#This Row],[DIst1]:[DIst7]])=Table38910111213[[#This Row],[DIst5]],"Cluster5",IF(MIN(Table38910111213[[#This Row],[DIst1]:[DIst7]])=Table38910111213[[#This Row],[DIst6]],"Cluster6","Cluster7"))))))</f>
        <v>Cluster6</v>
      </c>
    </row>
    <row r="111" spans="7:19" x14ac:dyDescent="0.3">
      <c r="G111">
        <v>110</v>
      </c>
      <c r="H111">
        <v>9.3133407000000001E-2</v>
      </c>
      <c r="I111">
        <v>-8.5407434000000004E-2</v>
      </c>
      <c r="K111">
        <f>SQRT((Table38910111213[[#This Row],[Annual Income (k$)]]-$B$3)^2+(Table38910111213[[#This Row],[Spending Score (1-100)]]-$C$3)^2)</f>
        <v>2.1173607362863418</v>
      </c>
      <c r="L111">
        <f>SQRT((Table38910111213[[#This Row],[Annual Income (k$)]]-$B$4)^2+(Table38910111213[[#This Row],[Spending Score (1-100)]]-$C$4)^2)</f>
        <v>1.8919087724554842</v>
      </c>
      <c r="M111">
        <f>SQRT((Table38910111213[[#This Row],[Annual Income (k$)]]-$B$5)^2+(Table38910111213[[#This Row],[Spending Score (1-100)]]-$C$5)^2)</f>
        <v>0.62940856679575374</v>
      </c>
      <c r="N111">
        <f>SQRT((Table38910111213[[#This Row],[Annual Income (k$)]]-$B$6)^2+(Table38910111213[[#This Row],[Spending Score (1-100)]]-$C$6)^2)</f>
        <v>1.4731645009194436</v>
      </c>
      <c r="O111">
        <f>SQRT((Table38910111213[[#This Row],[Annual Income (k$)]]-$B$7)^2+(Table38910111213[[#This Row],[Spending Score (1-100)]]-$C$7)^2)</f>
        <v>1.5814296958829526</v>
      </c>
      <c r="P111">
        <f>SQRT((Table38910111213[[#This Row],[Annual Income (k$)]]-$B$8)^2+(Table38910111213[[#This Row],[Spending Score (1-100)]]-$C$8)^2)</f>
        <v>3.8872339557422322E-2</v>
      </c>
      <c r="Q111">
        <f>SQRT((Table38910111213[[#This Row],[Annual Income (k$)]]-$B$9)^2+(Table38910111213[[#This Row],[Spending Score (1-100)]]-$C$9)^2)</f>
        <v>1.5259195282511497</v>
      </c>
      <c r="R111">
        <f>MIN(Table38910111213[[#This Row],[DIst1]:[DIst7]])</f>
        <v>3.8872339557422322E-2</v>
      </c>
      <c r="S111" t="str">
        <f>IF(MIN(Table38910111213[[#This Row],[DIst1]:[DIst7]])=Table38910111213[[#This Row],[DIst1]],"Cluster1",IF(MIN(Table38910111213[[#This Row],[DIst1]:[DIst7]])=Table38910111213[[#This Row],[DIst2]],"Cluster2",IF(MIN(Table38910111213[[#This Row],[DIst1]:[DIst7]])=Table38910111213[[#This Row],[DIst3]],"Cluster3",IF(MIN(Table38910111213[[#This Row],[DIst1]:[DIst7]])=Table38910111213[[#This Row],[DIst4]],"Cluster4",IF(MIN(Table38910111213[[#This Row],[DIst1]:[DIst7]])=Table38910111213[[#This Row],[DIst5]],"Cluster5",IF(MIN(Table38910111213[[#This Row],[DIst1]:[DIst7]])=Table38910111213[[#This Row],[DIst6]],"Cluster6","Cluster7"))))))</f>
        <v>Cluster6</v>
      </c>
    </row>
    <row r="112" spans="7:19" x14ac:dyDescent="0.3">
      <c r="G112">
        <v>111</v>
      </c>
      <c r="H112">
        <v>9.3133407000000001E-2</v>
      </c>
      <c r="I112">
        <v>6.9878809E-2</v>
      </c>
      <c r="K112">
        <f>SQRT((Table38910111213[[#This Row],[Annual Income (k$)]]-$B$3)^2+(Table38910111213[[#This Row],[Spending Score (1-100)]]-$C$3)^2)</f>
        <v>2.2294102431195779</v>
      </c>
      <c r="L112">
        <f>SQRT((Table38910111213[[#This Row],[Annual Income (k$)]]-$B$4)^2+(Table38910111213[[#This Row],[Spending Score (1-100)]]-$C$4)^2)</f>
        <v>1.7997564011206708</v>
      </c>
      <c r="M112">
        <f>SQRT((Table38910111213[[#This Row],[Annual Income (k$)]]-$B$5)^2+(Table38910111213[[#This Row],[Spending Score (1-100)]]-$C$5)^2)</f>
        <v>0.61010005361760433</v>
      </c>
      <c r="N112">
        <f>SQRT((Table38910111213[[#This Row],[Annual Income (k$)]]-$B$6)^2+(Table38910111213[[#This Row],[Spending Score (1-100)]]-$C$6)^2)</f>
        <v>1.5450439240813068</v>
      </c>
      <c r="O112">
        <f>SQRT((Table38910111213[[#This Row],[Annual Income (k$)]]-$B$7)^2+(Table38910111213[[#This Row],[Spending Score (1-100)]]-$C$7)^2)</f>
        <v>1.7114626790189436</v>
      </c>
      <c r="P112">
        <f>SQRT((Table38910111213[[#This Row],[Annual Income (k$)]]-$B$8)^2+(Table38910111213[[#This Row],[Spending Score (1-100)]]-$C$8)^2)</f>
        <v>0.18427711234739766</v>
      </c>
      <c r="Q112">
        <f>SQRT((Table38910111213[[#This Row],[Annual Income (k$)]]-$B$9)^2+(Table38910111213[[#This Row],[Spending Score (1-100)]]-$C$9)^2)</f>
        <v>1.3913161662754074</v>
      </c>
      <c r="R112">
        <f>MIN(Table38910111213[[#This Row],[DIst1]:[DIst7]])</f>
        <v>0.18427711234739766</v>
      </c>
      <c r="S112" t="str">
        <f>IF(MIN(Table38910111213[[#This Row],[DIst1]:[DIst7]])=Table38910111213[[#This Row],[DIst1]],"Cluster1",IF(MIN(Table38910111213[[#This Row],[DIst1]:[DIst7]])=Table38910111213[[#This Row],[DIst2]],"Cluster2",IF(MIN(Table38910111213[[#This Row],[DIst1]:[DIst7]])=Table38910111213[[#This Row],[DIst3]],"Cluster3",IF(MIN(Table38910111213[[#This Row],[DIst1]:[DIst7]])=Table38910111213[[#This Row],[DIst4]],"Cluster4",IF(MIN(Table38910111213[[#This Row],[DIst1]:[DIst7]])=Table38910111213[[#This Row],[DIst5]],"Cluster5",IF(MIN(Table38910111213[[#This Row],[DIst1]:[DIst7]])=Table38910111213[[#This Row],[DIst6]],"Cluster6","Cluster7"))))))</f>
        <v>Cluster6</v>
      </c>
    </row>
    <row r="113" spans="7:19" x14ac:dyDescent="0.3">
      <c r="G113">
        <v>112</v>
      </c>
      <c r="H113">
        <v>9.3133407000000001E-2</v>
      </c>
      <c r="I113">
        <v>0.147521931</v>
      </c>
      <c r="K113">
        <f>SQRT((Table38910111213[[#This Row],[Annual Income (k$)]]-$B$3)^2+(Table38910111213[[#This Row],[Spending Score (1-100)]]-$C$3)^2)</f>
        <v>2.2873307957264388</v>
      </c>
      <c r="L113">
        <f>SQRT((Table38910111213[[#This Row],[Annual Income (k$)]]-$B$4)^2+(Table38910111213[[#This Row],[Spending Score (1-100)]]-$C$4)^2)</f>
        <v>1.7570175341822656</v>
      </c>
      <c r="M113">
        <f>SQRT((Table38910111213[[#This Row],[Annual Income (k$)]]-$B$5)^2+(Table38910111213[[#This Row],[Spending Score (1-100)]]-$C$5)^2)</f>
        <v>0.6150942238270326</v>
      </c>
      <c r="N113">
        <f>SQRT((Table38910111213[[#This Row],[Annual Income (k$)]]-$B$6)^2+(Table38910111213[[#This Row],[Spending Score (1-100)]]-$C$6)^2)</f>
        <v>1.5854714224573221</v>
      </c>
      <c r="O113">
        <f>SQRT((Table38910111213[[#This Row],[Annual Income (k$)]]-$B$7)^2+(Table38910111213[[#This Row],[Spending Score (1-100)]]-$C$7)^2)</f>
        <v>1.777999486919104</v>
      </c>
      <c r="P113">
        <f>SQRT((Table38910111213[[#This Row],[Annual Income (k$)]]-$B$8)^2+(Table38910111213[[#This Row],[Spending Score (1-100)]]-$C$8)^2)</f>
        <v>0.26127938116097427</v>
      </c>
      <c r="Q113">
        <f>SQRT((Table38910111213[[#This Row],[Annual Income (k$)]]-$B$9)^2+(Table38910111213[[#This Row],[Spending Score (1-100)]]-$C$9)^2)</f>
        <v>1.325711571307868</v>
      </c>
      <c r="R113">
        <f>MIN(Table38910111213[[#This Row],[DIst1]:[DIst7]])</f>
        <v>0.26127938116097427</v>
      </c>
      <c r="S113" t="str">
        <f>IF(MIN(Table38910111213[[#This Row],[DIst1]:[DIst7]])=Table38910111213[[#This Row],[DIst1]],"Cluster1",IF(MIN(Table38910111213[[#This Row],[DIst1]:[DIst7]])=Table38910111213[[#This Row],[DIst2]],"Cluster2",IF(MIN(Table38910111213[[#This Row],[DIst1]:[DIst7]])=Table38910111213[[#This Row],[DIst3]],"Cluster3",IF(MIN(Table38910111213[[#This Row],[DIst1]:[DIst7]])=Table38910111213[[#This Row],[DIst4]],"Cluster4",IF(MIN(Table38910111213[[#This Row],[DIst1]:[DIst7]])=Table38910111213[[#This Row],[DIst5]],"Cluster5",IF(MIN(Table38910111213[[#This Row],[DIst1]:[DIst7]])=Table38910111213[[#This Row],[DIst6]],"Cluster6","Cluster7"))))))</f>
        <v>Cluster6</v>
      </c>
    </row>
    <row r="114" spans="7:19" x14ac:dyDescent="0.3">
      <c r="G114">
        <v>113</v>
      </c>
      <c r="H114">
        <v>0.13130283600000001</v>
      </c>
      <c r="I114">
        <v>-0.31833679799999998</v>
      </c>
      <c r="K114">
        <f>SQRT((Table38910111213[[#This Row],[Annual Income (k$)]]-$B$3)^2+(Table38910111213[[#This Row],[Spending Score (1-100)]]-$C$3)^2)</f>
        <v>1.9898030011522034</v>
      </c>
      <c r="L114">
        <f>SQRT((Table38910111213[[#This Row],[Annual Income (k$)]]-$B$4)^2+(Table38910111213[[#This Row],[Spending Score (1-100)]]-$C$4)^2)</f>
        <v>2.0723924684478043</v>
      </c>
      <c r="M114">
        <f>SQRT((Table38910111213[[#This Row],[Annual Income (k$)]]-$B$5)^2+(Table38910111213[[#This Row],[Spending Score (1-100)]]-$C$5)^2)</f>
        <v>0.75532296839723889</v>
      </c>
      <c r="N114">
        <f>SQRT((Table38910111213[[#This Row],[Annual Income (k$)]]-$B$6)^2+(Table38910111213[[#This Row],[Spending Score (1-100)]]-$C$6)^2)</f>
        <v>1.4278164821577737</v>
      </c>
      <c r="O114">
        <f>SQRT((Table38910111213[[#This Row],[Annual Income (k$)]]-$B$7)^2+(Table38910111213[[#This Row],[Spending Score (1-100)]]-$C$7)^2)</f>
        <v>1.371823140307785</v>
      </c>
      <c r="P114">
        <f>SQRT((Table38910111213[[#This Row],[Annual Income (k$)]]-$B$8)^2+(Table38910111213[[#This Row],[Spending Score (1-100)]]-$C$8)^2)</f>
        <v>0.21649817107586691</v>
      </c>
      <c r="Q114">
        <f>SQRT((Table38910111213[[#This Row],[Annual Income (k$)]]-$B$9)^2+(Table38910111213[[#This Row],[Spending Score (1-100)]]-$C$9)^2)</f>
        <v>1.7186838114903948</v>
      </c>
      <c r="R114">
        <f>MIN(Table38910111213[[#This Row],[DIst1]:[DIst7]])</f>
        <v>0.21649817107586691</v>
      </c>
      <c r="S114" t="str">
        <f>IF(MIN(Table38910111213[[#This Row],[DIst1]:[DIst7]])=Table38910111213[[#This Row],[DIst1]],"Cluster1",IF(MIN(Table38910111213[[#This Row],[DIst1]:[DIst7]])=Table38910111213[[#This Row],[DIst2]],"Cluster2",IF(MIN(Table38910111213[[#This Row],[DIst1]:[DIst7]])=Table38910111213[[#This Row],[DIst3]],"Cluster3",IF(MIN(Table38910111213[[#This Row],[DIst1]:[DIst7]])=Table38910111213[[#This Row],[DIst4]],"Cluster4",IF(MIN(Table38910111213[[#This Row],[DIst1]:[DIst7]])=Table38910111213[[#This Row],[DIst5]],"Cluster5",IF(MIN(Table38910111213[[#This Row],[DIst1]:[DIst7]])=Table38910111213[[#This Row],[DIst6]],"Cluster6","Cluster7"))))))</f>
        <v>Cluster6</v>
      </c>
    </row>
    <row r="115" spans="7:19" x14ac:dyDescent="0.3">
      <c r="G115">
        <v>114</v>
      </c>
      <c r="H115">
        <v>0.13130283600000001</v>
      </c>
      <c r="I115">
        <v>-0.16305055500000001</v>
      </c>
      <c r="K115">
        <f>SQRT((Table38910111213[[#This Row],[Annual Income (k$)]]-$B$3)^2+(Table38910111213[[#This Row],[Spending Score (1-100)]]-$C$3)^2)</f>
        <v>2.0914177192311176</v>
      </c>
      <c r="L115">
        <f>SQRT((Table38910111213[[#This Row],[Annual Income (k$)]]-$B$4)^2+(Table38910111213[[#This Row],[Spending Score (1-100)]]-$C$4)^2)</f>
        <v>1.9703485457451726</v>
      </c>
      <c r="M115">
        <f>SQRT((Table38910111213[[#This Row],[Annual Income (k$)]]-$B$5)^2+(Table38910111213[[#This Row],[Spending Score (1-100)]]-$C$5)^2)</f>
        <v>0.68864959625113875</v>
      </c>
      <c r="N115">
        <f>SQRT((Table38910111213[[#This Row],[Annual Income (k$)]]-$B$6)^2+(Table38910111213[[#This Row],[Spending Score (1-100)]]-$C$6)^2)</f>
        <v>1.4775877421164707</v>
      </c>
      <c r="O115">
        <f>SQRT((Table38910111213[[#This Row],[Annual Income (k$)]]-$B$7)^2+(Table38910111213[[#This Row],[Spending Score (1-100)]]-$C$7)^2)</f>
        <v>1.4959083846607333</v>
      </c>
      <c r="P115">
        <f>SQRT((Table38910111213[[#This Row],[Annual Income (k$)]]-$B$8)^2+(Table38910111213[[#This Row],[Spending Score (1-100)]]-$C$8)^2)</f>
        <v>8.3528448996400786E-2</v>
      </c>
      <c r="Q115">
        <f>SQRT((Table38910111213[[#This Row],[Annual Income (k$)]]-$B$9)^2+(Table38910111213[[#This Row],[Spending Score (1-100)]]-$C$9)^2)</f>
        <v>1.5776130260873098</v>
      </c>
      <c r="R115">
        <f>MIN(Table38910111213[[#This Row],[DIst1]:[DIst7]])</f>
        <v>8.3528448996400786E-2</v>
      </c>
      <c r="S115" t="str">
        <f>IF(MIN(Table38910111213[[#This Row],[DIst1]:[DIst7]])=Table38910111213[[#This Row],[DIst1]],"Cluster1",IF(MIN(Table38910111213[[#This Row],[DIst1]:[DIst7]])=Table38910111213[[#This Row],[DIst2]],"Cluster2",IF(MIN(Table38910111213[[#This Row],[DIst1]:[DIst7]])=Table38910111213[[#This Row],[DIst3]],"Cluster3",IF(MIN(Table38910111213[[#This Row],[DIst1]:[DIst7]])=Table38910111213[[#This Row],[DIst4]],"Cluster4",IF(MIN(Table38910111213[[#This Row],[DIst1]:[DIst7]])=Table38910111213[[#This Row],[DIst5]],"Cluster5",IF(MIN(Table38910111213[[#This Row],[DIst1]:[DIst7]])=Table38910111213[[#This Row],[DIst6]],"Cluster6","Cluster7"))))))</f>
        <v>Cluster6</v>
      </c>
    </row>
    <row r="116" spans="7:19" x14ac:dyDescent="0.3">
      <c r="G116">
        <v>115</v>
      </c>
      <c r="H116">
        <v>0.16947226600000001</v>
      </c>
      <c r="I116">
        <v>-8.5407434000000004E-2</v>
      </c>
      <c r="K116">
        <f>SQRT((Table38910111213[[#This Row],[Annual Income (k$)]]-$B$3)^2+(Table38910111213[[#This Row],[Spending Score (1-100)]]-$C$3)^2)</f>
        <v>2.1722422274408735</v>
      </c>
      <c r="L116">
        <f>SQRT((Table38910111213[[#This Row],[Annual Income (k$)]]-$B$4)^2+(Table38910111213[[#This Row],[Spending Score (1-100)]]-$C$4)^2)</f>
        <v>1.9523768515767019</v>
      </c>
      <c r="M116">
        <f>SQRT((Table38910111213[[#This Row],[Annual Income (k$)]]-$B$5)^2+(Table38910111213[[#This Row],[Spending Score (1-100)]]-$C$5)^2)</f>
        <v>0.70365574459852775</v>
      </c>
      <c r="N116">
        <f>SQRT((Table38910111213[[#This Row],[Annual Income (k$)]]-$B$6)^2+(Table38910111213[[#This Row],[Spending Score (1-100)]]-$C$6)^2)</f>
        <v>1.5427273224937104</v>
      </c>
      <c r="O116">
        <f>SQRT((Table38910111213[[#This Row],[Annual Income (k$)]]-$B$7)^2+(Table38910111213[[#This Row],[Spending Score (1-100)]]-$C$7)^2)</f>
        <v>1.539315304562727</v>
      </c>
      <c r="P116">
        <f>SQRT((Table38910111213[[#This Row],[Annual Income (k$)]]-$B$8)^2+(Table38910111213[[#This Row],[Spending Score (1-100)]]-$C$8)^2)</f>
        <v>0.10785650275524811</v>
      </c>
      <c r="Q116">
        <f>SQRT((Table38910111213[[#This Row],[Annual Income (k$)]]-$B$9)^2+(Table38910111213[[#This Row],[Spending Score (1-100)]]-$C$9)^2)</f>
        <v>1.4910964648760054</v>
      </c>
      <c r="R116">
        <f>MIN(Table38910111213[[#This Row],[DIst1]:[DIst7]])</f>
        <v>0.10785650275524811</v>
      </c>
      <c r="S116" t="str">
        <f>IF(MIN(Table38910111213[[#This Row],[DIst1]:[DIst7]])=Table38910111213[[#This Row],[DIst1]],"Cluster1",IF(MIN(Table38910111213[[#This Row],[DIst1]:[DIst7]])=Table38910111213[[#This Row],[DIst2]],"Cluster2",IF(MIN(Table38910111213[[#This Row],[DIst1]:[DIst7]])=Table38910111213[[#This Row],[DIst3]],"Cluster3",IF(MIN(Table38910111213[[#This Row],[DIst1]:[DIst7]])=Table38910111213[[#This Row],[DIst4]],"Cluster4",IF(MIN(Table38910111213[[#This Row],[DIst1]:[DIst7]])=Table38910111213[[#This Row],[DIst5]],"Cluster5",IF(MIN(Table38910111213[[#This Row],[DIst1]:[DIst7]])=Table38910111213[[#This Row],[DIst6]],"Cluster6","Cluster7"))))))</f>
        <v>Cluster6</v>
      </c>
    </row>
    <row r="117" spans="7:19" x14ac:dyDescent="0.3">
      <c r="G117">
        <v>116</v>
      </c>
      <c r="H117">
        <v>0.16947226600000001</v>
      </c>
      <c r="I117">
        <v>-7.7643119999999998E-3</v>
      </c>
      <c r="K117">
        <f>SQRT((Table38910111213[[#This Row],[Annual Income (k$)]]-$B$3)^2+(Table38910111213[[#This Row],[Spending Score (1-100)]]-$C$3)^2)</f>
        <v>2.2262377712654584</v>
      </c>
      <c r="L117">
        <f>SQRT((Table38910111213[[#This Row],[Annual Income (k$)]]-$B$4)^2+(Table38910111213[[#This Row],[Spending Score (1-100)]]-$C$4)^2)</f>
        <v>1.9067378071463612</v>
      </c>
      <c r="M117">
        <f>SQRT((Table38910111213[[#This Row],[Annual Income (k$)]]-$B$5)^2+(Table38910111213[[#This Row],[Spending Score (1-100)]]-$C$5)^2)</f>
        <v>0.69075061943319538</v>
      </c>
      <c r="N117">
        <f>SQRT((Table38910111213[[#This Row],[Annual Income (k$)]]-$B$6)^2+(Table38910111213[[#This Row],[Spending Score (1-100)]]-$C$6)^2)</f>
        <v>1.5755801084795886</v>
      </c>
      <c r="O117">
        <f>SQRT((Table38910111213[[#This Row],[Annual Income (k$)]]-$B$7)^2+(Table38910111213[[#This Row],[Spending Score (1-100)]]-$C$7)^2)</f>
        <v>1.6054767090339859</v>
      </c>
      <c r="P117">
        <f>SQRT((Table38910111213[[#This Row],[Annual Income (k$)]]-$B$8)^2+(Table38910111213[[#This Row],[Spending Score (1-100)]]-$C$8)^2)</f>
        <v>0.1477432524720429</v>
      </c>
      <c r="Q117">
        <f>SQRT((Table38910111213[[#This Row],[Annual Income (k$)]]-$B$9)^2+(Table38910111213[[#This Row],[Spending Score (1-100)]]-$C$9)^2)</f>
        <v>1.421620675815338</v>
      </c>
      <c r="R117">
        <f>MIN(Table38910111213[[#This Row],[DIst1]:[DIst7]])</f>
        <v>0.1477432524720429</v>
      </c>
      <c r="S117" t="str">
        <f>IF(MIN(Table38910111213[[#This Row],[DIst1]:[DIst7]])=Table38910111213[[#This Row],[DIst1]],"Cluster1",IF(MIN(Table38910111213[[#This Row],[DIst1]:[DIst7]])=Table38910111213[[#This Row],[DIst2]],"Cluster2",IF(MIN(Table38910111213[[#This Row],[DIst1]:[DIst7]])=Table38910111213[[#This Row],[DIst3]],"Cluster3",IF(MIN(Table38910111213[[#This Row],[DIst1]:[DIst7]])=Table38910111213[[#This Row],[DIst4]],"Cluster4",IF(MIN(Table38910111213[[#This Row],[DIst1]:[DIst7]])=Table38910111213[[#This Row],[DIst5]],"Cluster5",IF(MIN(Table38910111213[[#This Row],[DIst1]:[DIst7]])=Table38910111213[[#This Row],[DIst6]],"Cluster6","Cluster7"))))))</f>
        <v>Cluster6</v>
      </c>
    </row>
    <row r="118" spans="7:19" x14ac:dyDescent="0.3">
      <c r="G118">
        <v>117</v>
      </c>
      <c r="H118">
        <v>0.16947226600000001</v>
      </c>
      <c r="I118">
        <v>-0.27951523700000003</v>
      </c>
      <c r="K118">
        <f>SQRT((Table38910111213[[#This Row],[Annual Income (k$)]]-$B$3)^2+(Table38910111213[[#This Row],[Spending Score (1-100)]]-$C$3)^2)</f>
        <v>2.0439274637277807</v>
      </c>
      <c r="L118">
        <f>SQRT((Table38910111213[[#This Row],[Annual Income (k$)]]-$B$4)^2+(Table38910111213[[#This Row],[Spending Score (1-100)]]-$C$4)^2)</f>
        <v>2.0748108599288777</v>
      </c>
      <c r="M118">
        <f>SQRT((Table38910111213[[#This Row],[Annual Income (k$)]]-$B$5)^2+(Table38910111213[[#This Row],[Spending Score (1-100)]]-$C$5)^2)</f>
        <v>0.76997912511045319</v>
      </c>
      <c r="N118">
        <f>SQRT((Table38910111213[[#This Row],[Annual Income (k$)]]-$B$6)^2+(Table38910111213[[#This Row],[Spending Score (1-100)]]-$C$6)^2)</f>
        <v>1.4753453333211857</v>
      </c>
      <c r="O118">
        <f>SQRT((Table38910111213[[#This Row],[Annual Income (k$)]]-$B$7)^2+(Table38910111213[[#This Row],[Spending Score (1-100)]]-$C$7)^2)</f>
        <v>1.3791595071860288</v>
      </c>
      <c r="P118">
        <f>SQRT((Table38910111213[[#This Row],[Annual Income (k$)]]-$B$8)^2+(Table38910111213[[#This Row],[Spending Score (1-100)]]-$C$8)^2)</f>
        <v>0.19721661137721419</v>
      </c>
      <c r="Q118">
        <f>SQRT((Table38910111213[[#This Row],[Annual Income (k$)]]-$B$9)^2+(Table38910111213[[#This Row],[Spending Score (1-100)]]-$C$9)^2)</f>
        <v>1.6679406288948633</v>
      </c>
      <c r="R118">
        <f>MIN(Table38910111213[[#This Row],[DIst1]:[DIst7]])</f>
        <v>0.19721661137721419</v>
      </c>
      <c r="S118" t="str">
        <f>IF(MIN(Table38910111213[[#This Row],[DIst1]:[DIst7]])=Table38910111213[[#This Row],[DIst1]],"Cluster1",IF(MIN(Table38910111213[[#This Row],[DIst1]:[DIst7]])=Table38910111213[[#This Row],[DIst2]],"Cluster2",IF(MIN(Table38910111213[[#This Row],[DIst1]:[DIst7]])=Table38910111213[[#This Row],[DIst3]],"Cluster3",IF(MIN(Table38910111213[[#This Row],[DIst1]:[DIst7]])=Table38910111213[[#This Row],[DIst4]],"Cluster4",IF(MIN(Table38910111213[[#This Row],[DIst1]:[DIst7]])=Table38910111213[[#This Row],[DIst5]],"Cluster5",IF(MIN(Table38910111213[[#This Row],[DIst1]:[DIst7]])=Table38910111213[[#This Row],[DIst6]],"Cluster6","Cluster7"))))))</f>
        <v>Cluster6</v>
      </c>
    </row>
    <row r="119" spans="7:19" x14ac:dyDescent="0.3">
      <c r="G119">
        <v>118</v>
      </c>
      <c r="H119">
        <v>0.16947226600000001</v>
      </c>
      <c r="I119">
        <v>0.34162973400000002</v>
      </c>
      <c r="K119">
        <f>SQRT((Table38910111213[[#This Row],[Annual Income (k$)]]-$B$3)^2+(Table38910111213[[#This Row],[Spending Score (1-100)]]-$C$3)^2)</f>
        <v>2.4847698659725097</v>
      </c>
      <c r="L119">
        <f>SQRT((Table38910111213[[#This Row],[Annual Income (k$)]]-$B$4)^2+(Table38910111213[[#This Row],[Spending Score (1-100)]]-$C$4)^2)</f>
        <v>1.7298222283679494</v>
      </c>
      <c r="M119">
        <f>SQRT((Table38910111213[[#This Row],[Annual Income (k$)]]-$B$5)^2+(Table38910111213[[#This Row],[Spending Score (1-100)]]-$C$5)^2)</f>
        <v>0.73848711153025315</v>
      </c>
      <c r="N119">
        <f>SQRT((Table38910111213[[#This Row],[Annual Income (k$)]]-$B$6)^2+(Table38910111213[[#This Row],[Spending Score (1-100)]]-$C$6)^2)</f>
        <v>1.7585959763981831</v>
      </c>
      <c r="O119">
        <f>SQRT((Table38910111213[[#This Row],[Annual Income (k$)]]-$B$7)^2+(Table38910111213[[#This Row],[Spending Score (1-100)]]-$C$7)^2)</f>
        <v>1.9139088413203658</v>
      </c>
      <c r="P119">
        <f>SQRT((Table38910111213[[#This Row],[Annual Income (k$)]]-$B$8)^2+(Table38910111213[[#This Row],[Spending Score (1-100)]]-$C$8)^2)</f>
        <v>0.46573598504615521</v>
      </c>
      <c r="Q119">
        <f>SQRT((Table38910111213[[#This Row],[Annual Income (k$)]]-$B$9)^2+(Table38910111213[[#This Row],[Spending Score (1-100)]]-$C$9)^2)</f>
        <v>1.1223077341684229</v>
      </c>
      <c r="R119">
        <f>MIN(Table38910111213[[#This Row],[DIst1]:[DIst7]])</f>
        <v>0.46573598504615521</v>
      </c>
      <c r="S119" t="str">
        <f>IF(MIN(Table38910111213[[#This Row],[DIst1]:[DIst7]])=Table38910111213[[#This Row],[DIst1]],"Cluster1",IF(MIN(Table38910111213[[#This Row],[DIst1]:[DIst7]])=Table38910111213[[#This Row],[DIst2]],"Cluster2",IF(MIN(Table38910111213[[#This Row],[DIst1]:[DIst7]])=Table38910111213[[#This Row],[DIst3]],"Cluster3",IF(MIN(Table38910111213[[#This Row],[DIst1]:[DIst7]])=Table38910111213[[#This Row],[DIst4]],"Cluster4",IF(MIN(Table38910111213[[#This Row],[DIst1]:[DIst7]])=Table38910111213[[#This Row],[DIst5]],"Cluster5",IF(MIN(Table38910111213[[#This Row],[DIst1]:[DIst7]])=Table38910111213[[#This Row],[DIst6]],"Cluster6","Cluster7"))))))</f>
        <v>Cluster6</v>
      </c>
    </row>
    <row r="120" spans="7:19" x14ac:dyDescent="0.3">
      <c r="G120">
        <v>119</v>
      </c>
      <c r="H120">
        <v>0.24581112399999999</v>
      </c>
      <c r="I120">
        <v>-0.27951523700000003</v>
      </c>
      <c r="K120">
        <f>SQRT((Table38910111213[[#This Row],[Annual Income (k$)]]-$B$3)^2+(Table38910111213[[#This Row],[Spending Score (1-100)]]-$C$3)^2)</f>
        <v>2.1035005404241929</v>
      </c>
      <c r="L120">
        <f>SQRT((Table38910111213[[#This Row],[Annual Income (k$)]]-$B$4)^2+(Table38910111213[[#This Row],[Spending Score (1-100)]]-$C$4)^2)</f>
        <v>2.1328272108331023</v>
      </c>
      <c r="M120">
        <f>SQRT((Table38910111213[[#This Row],[Annual Income (k$)]]-$B$5)^2+(Table38910111213[[#This Row],[Spending Score (1-100)]]-$C$5)^2)</f>
        <v>0.83874868543430314</v>
      </c>
      <c r="N120">
        <f>SQRT((Table38910111213[[#This Row],[Annual Income (k$)]]-$B$6)^2+(Table38910111213[[#This Row],[Spending Score (1-100)]]-$C$6)^2)</f>
        <v>1.5485777465667048</v>
      </c>
      <c r="O120">
        <f>SQRT((Table38910111213[[#This Row],[Annual Income (k$)]]-$B$7)^2+(Table38910111213[[#This Row],[Spending Score (1-100)]]-$C$7)^2)</f>
        <v>1.3350310537143595</v>
      </c>
      <c r="P120">
        <f>SQRT((Table38910111213[[#This Row],[Annual Income (k$)]]-$B$8)^2+(Table38910111213[[#This Row],[Spending Score (1-100)]]-$C$8)^2)</f>
        <v>0.2463160584133138</v>
      </c>
      <c r="Q120">
        <f>SQRT((Table38910111213[[#This Row],[Annual Income (k$)]]-$B$9)^2+(Table38910111213[[#This Row],[Spending Score (1-100)]]-$C$9)^2)</f>
        <v>1.6397010234551248</v>
      </c>
      <c r="R120">
        <f>MIN(Table38910111213[[#This Row],[DIst1]:[DIst7]])</f>
        <v>0.2463160584133138</v>
      </c>
      <c r="S120" t="str">
        <f>IF(MIN(Table38910111213[[#This Row],[DIst1]:[DIst7]])=Table38910111213[[#This Row],[DIst1]],"Cluster1",IF(MIN(Table38910111213[[#This Row],[DIst1]:[DIst7]])=Table38910111213[[#This Row],[DIst2]],"Cluster2",IF(MIN(Table38910111213[[#This Row],[DIst1]:[DIst7]])=Table38910111213[[#This Row],[DIst3]],"Cluster3",IF(MIN(Table38910111213[[#This Row],[DIst1]:[DIst7]])=Table38910111213[[#This Row],[DIst4]],"Cluster4",IF(MIN(Table38910111213[[#This Row],[DIst1]:[DIst7]])=Table38910111213[[#This Row],[DIst5]],"Cluster5",IF(MIN(Table38910111213[[#This Row],[DIst1]:[DIst7]])=Table38910111213[[#This Row],[DIst6]],"Cluster6","Cluster7"))))))</f>
        <v>Cluster6</v>
      </c>
    </row>
    <row r="121" spans="7:19" x14ac:dyDescent="0.3">
      <c r="G121">
        <v>120</v>
      </c>
      <c r="H121">
        <v>0.24581112399999999</v>
      </c>
      <c r="I121">
        <v>0.26398661299999998</v>
      </c>
      <c r="K121">
        <f>SQRT((Table38910111213[[#This Row],[Annual Income (k$)]]-$B$3)^2+(Table38910111213[[#This Row],[Spending Score (1-100)]]-$C$3)^2)</f>
        <v>2.4757628982796835</v>
      </c>
      <c r="L121">
        <f>SQRT((Table38910111213[[#This Row],[Annual Income (k$)]]-$B$4)^2+(Table38910111213[[#This Row],[Spending Score (1-100)]]-$C$4)^2)</f>
        <v>1.8325574924656074</v>
      </c>
      <c r="M121">
        <f>SQRT((Table38910111213[[#This Row],[Annual Income (k$)]]-$B$5)^2+(Table38910111213[[#This Row],[Spending Score (1-100)]]-$C$5)^2)</f>
        <v>0.78723161653826579</v>
      </c>
      <c r="N121">
        <f>SQRT((Table38910111213[[#This Row],[Annual Income (k$)]]-$B$6)^2+(Table38910111213[[#This Row],[Spending Score (1-100)]]-$C$6)^2)</f>
        <v>1.7769096260097834</v>
      </c>
      <c r="O121">
        <f>SQRT((Table38910111213[[#This Row],[Annual Income (k$)]]-$B$7)^2+(Table38910111213[[#This Row],[Spending Score (1-100)]]-$C$7)^2)</f>
        <v>1.8113404094306402</v>
      </c>
      <c r="P121">
        <f>SQRT((Table38910111213[[#This Row],[Annual Income (k$)]]-$B$8)^2+(Table38910111213[[#This Row],[Spending Score (1-100)]]-$C$8)^2)</f>
        <v>0.41741596136802872</v>
      </c>
      <c r="Q121">
        <f>SQRT((Table38910111213[[#This Row],[Annual Income (k$)]]-$B$9)^2+(Table38910111213[[#This Row],[Spending Score (1-100)]]-$C$9)^2)</f>
        <v>1.1464185036763099</v>
      </c>
      <c r="R121">
        <f>MIN(Table38910111213[[#This Row],[DIst1]:[DIst7]])</f>
        <v>0.41741596136802872</v>
      </c>
      <c r="S121" t="str">
        <f>IF(MIN(Table38910111213[[#This Row],[DIst1]:[DIst7]])=Table38910111213[[#This Row],[DIst1]],"Cluster1",IF(MIN(Table38910111213[[#This Row],[DIst1]:[DIst7]])=Table38910111213[[#This Row],[DIst2]],"Cluster2",IF(MIN(Table38910111213[[#This Row],[DIst1]:[DIst7]])=Table38910111213[[#This Row],[DIst3]],"Cluster3",IF(MIN(Table38910111213[[#This Row],[DIst1]:[DIst7]])=Table38910111213[[#This Row],[DIst4]],"Cluster4",IF(MIN(Table38910111213[[#This Row],[DIst1]:[DIst7]])=Table38910111213[[#This Row],[DIst5]],"Cluster5",IF(MIN(Table38910111213[[#This Row],[DIst1]:[DIst7]])=Table38910111213[[#This Row],[DIst6]],"Cluster6","Cluster7"))))))</f>
        <v>Cluster6</v>
      </c>
    </row>
    <row r="122" spans="7:19" x14ac:dyDescent="0.3">
      <c r="G122">
        <v>121</v>
      </c>
      <c r="H122">
        <v>0.24581112399999999</v>
      </c>
      <c r="I122">
        <v>0.225165052</v>
      </c>
      <c r="K122">
        <f>SQRT((Table38910111213[[#This Row],[Annual Income (k$)]]-$B$3)^2+(Table38910111213[[#This Row],[Spending Score (1-100)]]-$C$3)^2)</f>
        <v>2.4470484394287131</v>
      </c>
      <c r="L122">
        <f>SQRT((Table38910111213[[#This Row],[Annual Income (k$)]]-$B$4)^2+(Table38910111213[[#This Row],[Spending Score (1-100)]]-$C$4)^2)</f>
        <v>1.8503306223633631</v>
      </c>
      <c r="M122">
        <f>SQRT((Table38910111213[[#This Row],[Annual Income (k$)]]-$B$5)^2+(Table38910111213[[#This Row],[Spending Score (1-100)]]-$C$5)^2)</f>
        <v>0.77853992099645686</v>
      </c>
      <c r="N122">
        <f>SQRT((Table38910111213[[#This Row],[Annual Income (k$)]]-$B$6)^2+(Table38910111213[[#This Row],[Spending Score (1-100)]]-$C$6)^2)</f>
        <v>1.7560121217834443</v>
      </c>
      <c r="O122">
        <f>SQRT((Table38910111213[[#This Row],[Annual Income (k$)]]-$B$7)^2+(Table38910111213[[#This Row],[Spending Score (1-100)]]-$C$7)^2)</f>
        <v>1.7760392582428228</v>
      </c>
      <c r="P122">
        <f>SQRT((Table38910111213[[#This Row],[Annual Income (k$)]]-$B$8)^2+(Table38910111213[[#This Row],[Spending Score (1-100)]]-$C$8)^2)</f>
        <v>0.38279480044890707</v>
      </c>
      <c r="Q122">
        <f>SQRT((Table38910111213[[#This Row],[Annual Income (k$)]]-$B$9)^2+(Table38910111213[[#This Row],[Spending Score (1-100)]]-$C$9)^2)</f>
        <v>1.1801908077000074</v>
      </c>
      <c r="R122">
        <f>MIN(Table38910111213[[#This Row],[DIst1]:[DIst7]])</f>
        <v>0.38279480044890707</v>
      </c>
      <c r="S122" t="str">
        <f>IF(MIN(Table38910111213[[#This Row],[DIst1]:[DIst7]])=Table38910111213[[#This Row],[DIst1]],"Cluster1",IF(MIN(Table38910111213[[#This Row],[DIst1]:[DIst7]])=Table38910111213[[#This Row],[DIst2]],"Cluster2",IF(MIN(Table38910111213[[#This Row],[DIst1]:[DIst7]])=Table38910111213[[#This Row],[DIst3]],"Cluster3",IF(MIN(Table38910111213[[#This Row],[DIst1]:[DIst7]])=Table38910111213[[#This Row],[DIst4]],"Cluster4",IF(MIN(Table38910111213[[#This Row],[DIst1]:[DIst7]])=Table38910111213[[#This Row],[DIst5]],"Cluster5",IF(MIN(Table38910111213[[#This Row],[DIst1]:[DIst7]])=Table38910111213[[#This Row],[DIst6]],"Cluster6","Cluster7"))))))</f>
        <v>Cluster6</v>
      </c>
    </row>
    <row r="123" spans="7:19" x14ac:dyDescent="0.3">
      <c r="G123">
        <v>122</v>
      </c>
      <c r="H123">
        <v>0.24581112399999999</v>
      </c>
      <c r="I123">
        <v>-0.39597991900000001</v>
      </c>
      <c r="K123">
        <f>SQRT((Table38910111213[[#This Row],[Annual Income (k$)]]-$B$3)^2+(Table38910111213[[#This Row],[Spending Score (1-100)]]-$C$3)^2)</f>
        <v>2.0337864091622211</v>
      </c>
      <c r="L123">
        <f>SQRT((Table38910111213[[#This Row],[Annual Income (k$)]]-$B$4)^2+(Table38910111213[[#This Row],[Spending Score (1-100)]]-$C$4)^2)</f>
        <v>2.2092898129999532</v>
      </c>
      <c r="M123">
        <f>SQRT((Table38910111213[[#This Row],[Annual Income (k$)]]-$B$5)^2+(Table38910111213[[#This Row],[Spending Score (1-100)]]-$C$5)^2)</f>
        <v>0.89348304451822702</v>
      </c>
      <c r="N123">
        <f>SQRT((Table38910111213[[#This Row],[Annual Income (k$)]]-$B$6)^2+(Table38910111213[[#This Row],[Spending Score (1-100)]]-$C$6)^2)</f>
        <v>1.5206069575159598</v>
      </c>
      <c r="O123">
        <f>SQRT((Table38910111213[[#This Row],[Annual Income (k$)]]-$B$7)^2+(Table38910111213[[#This Row],[Spending Score (1-100)]]-$C$7)^2)</f>
        <v>1.240174279383301</v>
      </c>
      <c r="P123">
        <f>SQRT((Table38910111213[[#This Row],[Annual Income (k$)]]-$B$8)^2+(Table38910111213[[#This Row],[Spending Score (1-100)]]-$C$8)^2)</f>
        <v>0.33645080819303386</v>
      </c>
      <c r="Q123">
        <f>SQRT((Table38910111213[[#This Row],[Annual Income (k$)]]-$B$9)^2+(Table38910111213[[#This Row],[Spending Score (1-100)]]-$C$9)^2)</f>
        <v>1.7492811486351634</v>
      </c>
      <c r="R123">
        <f>MIN(Table38910111213[[#This Row],[DIst1]:[DIst7]])</f>
        <v>0.33645080819303386</v>
      </c>
      <c r="S123" t="str">
        <f>IF(MIN(Table38910111213[[#This Row],[DIst1]:[DIst7]])=Table38910111213[[#This Row],[DIst1]],"Cluster1",IF(MIN(Table38910111213[[#This Row],[DIst1]:[DIst7]])=Table38910111213[[#This Row],[DIst2]],"Cluster2",IF(MIN(Table38910111213[[#This Row],[DIst1]:[DIst7]])=Table38910111213[[#This Row],[DIst3]],"Cluster3",IF(MIN(Table38910111213[[#This Row],[DIst1]:[DIst7]])=Table38910111213[[#This Row],[DIst4]],"Cluster4",IF(MIN(Table38910111213[[#This Row],[DIst1]:[DIst7]])=Table38910111213[[#This Row],[DIst5]],"Cluster5",IF(MIN(Table38910111213[[#This Row],[DIst1]:[DIst7]])=Table38910111213[[#This Row],[DIst6]],"Cluster6","Cluster7"))))))</f>
        <v>Cluster6</v>
      </c>
    </row>
    <row r="124" spans="7:19" x14ac:dyDescent="0.3">
      <c r="G124">
        <v>123</v>
      </c>
      <c r="H124">
        <v>0.322149982</v>
      </c>
      <c r="I124">
        <v>0.30280817399999999</v>
      </c>
      <c r="K124">
        <f>SQRT((Table38910111213[[#This Row],[Annual Income (k$)]]-$B$3)^2+(Table38910111213[[#This Row],[Spending Score (1-100)]]-$C$3)^2)</f>
        <v>2.5558760354032382</v>
      </c>
      <c r="L124">
        <f>SQRT((Table38910111213[[#This Row],[Annual Income (k$)]]-$B$4)^2+(Table38910111213[[#This Row],[Spending Score (1-100)]]-$C$4)^2)</f>
        <v>1.8845667382180507</v>
      </c>
      <c r="M124">
        <f>SQRT((Table38910111213[[#This Row],[Annual Income (k$)]]-$B$5)^2+(Table38910111213[[#This Row],[Spending Score (1-100)]]-$C$5)^2)</f>
        <v>0.87100160818455852</v>
      </c>
      <c r="N124">
        <f>SQRT((Table38910111213[[#This Row],[Annual Income (k$)]]-$B$6)^2+(Table38910111213[[#This Row],[Spending Score (1-100)]]-$C$6)^2)</f>
        <v>1.8620837039321079</v>
      </c>
      <c r="O124">
        <f>SQRT((Table38910111213[[#This Row],[Annual Income (k$)]]-$B$7)^2+(Table38910111213[[#This Row],[Spending Score (1-100)]]-$C$7)^2)</f>
        <v>1.8172751989314957</v>
      </c>
      <c r="P124">
        <f>SQRT((Table38910111213[[#This Row],[Annual Income (k$)]]-$B$8)^2+(Table38910111213[[#This Row],[Spending Score (1-100)]]-$C$8)^2)</f>
        <v>0.48824890052766567</v>
      </c>
      <c r="Q124">
        <f>SQRT((Table38910111213[[#This Row],[Annual Income (k$)]]-$B$9)^2+(Table38910111213[[#This Row],[Spending Score (1-100)]]-$C$9)^2)</f>
        <v>1.0756223329046755</v>
      </c>
      <c r="R124">
        <f>MIN(Table38910111213[[#This Row],[DIst1]:[DIst7]])</f>
        <v>0.48824890052766567</v>
      </c>
      <c r="S124" t="str">
        <f>IF(MIN(Table38910111213[[#This Row],[DIst1]:[DIst7]])=Table38910111213[[#This Row],[DIst1]],"Cluster1",IF(MIN(Table38910111213[[#This Row],[DIst1]:[DIst7]])=Table38910111213[[#This Row],[DIst2]],"Cluster2",IF(MIN(Table38910111213[[#This Row],[DIst1]:[DIst7]])=Table38910111213[[#This Row],[DIst3]],"Cluster3",IF(MIN(Table38910111213[[#This Row],[DIst1]:[DIst7]])=Table38910111213[[#This Row],[DIst4]],"Cluster4",IF(MIN(Table38910111213[[#This Row],[DIst1]:[DIst7]])=Table38910111213[[#This Row],[DIst5]],"Cluster5",IF(MIN(Table38910111213[[#This Row],[DIst1]:[DIst7]])=Table38910111213[[#This Row],[DIst6]],"Cluster6","Cluster7"))))))</f>
        <v>Cluster6</v>
      </c>
    </row>
    <row r="125" spans="7:19" x14ac:dyDescent="0.3">
      <c r="G125">
        <v>124</v>
      </c>
      <c r="H125">
        <v>0.322149982</v>
      </c>
      <c r="I125">
        <v>1.5839196769999999</v>
      </c>
      <c r="K125">
        <f>SQRT((Table38910111213[[#This Row],[Annual Income (k$)]]-$B$3)^2+(Table38910111213[[#This Row],[Spending Score (1-100)]]-$C$3)^2)</f>
        <v>3.6038447106576412</v>
      </c>
      <c r="L125">
        <f>SQRT((Table38910111213[[#This Row],[Annual Income (k$)]]-$B$4)^2+(Table38910111213[[#This Row],[Spending Score (1-100)]]-$C$4)^2)</f>
        <v>1.7838105065724328</v>
      </c>
      <c r="M125">
        <f>SQRT((Table38910111213[[#This Row],[Annual Income (k$)]]-$B$5)^2+(Table38910111213[[#This Row],[Spending Score (1-100)]]-$C$5)^2)</f>
        <v>1.7315307214725577</v>
      </c>
      <c r="N125">
        <f>SQRT((Table38910111213[[#This Row],[Annual Income (k$)]]-$B$6)^2+(Table38910111213[[#This Row],[Spending Score (1-100)]]-$C$6)^2)</f>
        <v>2.7738370149988878</v>
      </c>
      <c r="O125">
        <f>SQRT((Table38910111213[[#This Row],[Annual Income (k$)]]-$B$7)^2+(Table38910111213[[#This Row],[Spending Score (1-100)]]-$C$7)^2)</f>
        <v>3.0449983416717146</v>
      </c>
      <c r="P125">
        <f>SQRT((Table38910111213[[#This Row],[Annual Income (k$)]]-$B$8)^2+(Table38910111213[[#This Row],[Spending Score (1-100)]]-$C$8)^2)</f>
        <v>1.7155399596681467</v>
      </c>
      <c r="Q125">
        <f>SQRT((Table38910111213[[#This Row],[Annual Income (k$)]]-$B$9)^2+(Table38910111213[[#This Row],[Spending Score (1-100)]]-$C$9)^2)</f>
        <v>0.595349284216666</v>
      </c>
      <c r="R125">
        <f>MIN(Table38910111213[[#This Row],[DIst1]:[DIst7]])</f>
        <v>0.595349284216666</v>
      </c>
      <c r="S125" t="str">
        <f>IF(MIN(Table38910111213[[#This Row],[DIst1]:[DIst7]])=Table38910111213[[#This Row],[DIst1]],"Cluster1",IF(MIN(Table38910111213[[#This Row],[DIst1]:[DIst7]])=Table38910111213[[#This Row],[DIst2]],"Cluster2",IF(MIN(Table38910111213[[#This Row],[DIst1]:[DIst7]])=Table38910111213[[#This Row],[DIst3]],"Cluster3",IF(MIN(Table38910111213[[#This Row],[DIst1]:[DIst7]])=Table38910111213[[#This Row],[DIst4]],"Cluster4",IF(MIN(Table38910111213[[#This Row],[DIst1]:[DIst7]])=Table38910111213[[#This Row],[DIst5]],"Cluster5",IF(MIN(Table38910111213[[#This Row],[DIst1]:[DIst7]])=Table38910111213[[#This Row],[DIst6]],"Cluster6","Cluster7"))))))</f>
        <v>Cluster7</v>
      </c>
    </row>
    <row r="126" spans="7:19" x14ac:dyDescent="0.3">
      <c r="G126">
        <v>125</v>
      </c>
      <c r="H126">
        <v>0.36031941099999998</v>
      </c>
      <c r="I126">
        <v>-0.82301708699999998</v>
      </c>
      <c r="K126">
        <f>SQRT((Table38910111213[[#This Row],[Annual Income (k$)]]-$B$3)^2+(Table38910111213[[#This Row],[Spending Score (1-100)]]-$C$3)^2)</f>
        <v>1.9243912777986327</v>
      </c>
      <c r="L126">
        <f>SQRT((Table38910111213[[#This Row],[Annual Income (k$)]]-$B$4)^2+(Table38910111213[[#This Row],[Spending Score (1-100)]]-$C$4)^2)</f>
        <v>2.5919966572306716</v>
      </c>
      <c r="M126">
        <f>SQRT((Table38910111213[[#This Row],[Annual Income (k$)]]-$B$5)^2+(Table38910111213[[#This Row],[Spending Score (1-100)]]-$C$5)^2)</f>
        <v>1.2513410623948997</v>
      </c>
      <c r="N126">
        <f>SQRT((Table38910111213[[#This Row],[Annual Income (k$)]]-$B$6)^2+(Table38910111213[[#This Row],[Spending Score (1-100)]]-$C$6)^2)</f>
        <v>1.6073562560273165</v>
      </c>
      <c r="O126">
        <f>SQRT((Table38910111213[[#This Row],[Annual Income (k$)]]-$B$7)^2+(Table38910111213[[#This Row],[Spending Score (1-100)]]-$C$7)^2)</f>
        <v>0.84654846504303427</v>
      </c>
      <c r="P126">
        <f>SQRT((Table38910111213[[#This Row],[Annual Income (k$)]]-$B$8)^2+(Table38910111213[[#This Row],[Spending Score (1-100)]]-$C$8)^2)</f>
        <v>0.76968502081248913</v>
      </c>
      <c r="Q126">
        <f>SQRT((Table38910111213[[#This Row],[Annual Income (k$)]]-$B$9)^2+(Table38910111213[[#This Row],[Spending Score (1-100)]]-$C$9)^2)</f>
        <v>2.1296703655331646</v>
      </c>
      <c r="R126">
        <f>MIN(Table38910111213[[#This Row],[DIst1]:[DIst7]])</f>
        <v>0.76968502081248913</v>
      </c>
      <c r="S126" t="str">
        <f>IF(MIN(Table38910111213[[#This Row],[DIst1]:[DIst7]])=Table38910111213[[#This Row],[DIst1]],"Cluster1",IF(MIN(Table38910111213[[#This Row],[DIst1]:[DIst7]])=Table38910111213[[#This Row],[DIst2]],"Cluster2",IF(MIN(Table38910111213[[#This Row],[DIst1]:[DIst7]])=Table38910111213[[#This Row],[DIst3]],"Cluster3",IF(MIN(Table38910111213[[#This Row],[DIst1]:[DIst7]])=Table38910111213[[#This Row],[DIst4]],"Cluster4",IF(MIN(Table38910111213[[#This Row],[DIst1]:[DIst7]])=Table38910111213[[#This Row],[DIst5]],"Cluster5",IF(MIN(Table38910111213[[#This Row],[DIst1]:[DIst7]])=Table38910111213[[#This Row],[DIst6]],"Cluster6","Cluster7"))))))</f>
        <v>Cluster6</v>
      </c>
    </row>
    <row r="127" spans="7:19" x14ac:dyDescent="0.3">
      <c r="G127">
        <v>126</v>
      </c>
      <c r="H127">
        <v>0.36031941099999998</v>
      </c>
      <c r="I127">
        <v>1.040417827</v>
      </c>
      <c r="K127">
        <f>SQRT((Table38910111213[[#This Row],[Annual Income (k$)]]-$B$3)^2+(Table38910111213[[#This Row],[Spending Score (1-100)]]-$C$3)^2)</f>
        <v>3.1594260601800408</v>
      </c>
      <c r="L127">
        <f>SQRT((Table38910111213[[#This Row],[Annual Income (k$)]]-$B$4)^2+(Table38910111213[[#This Row],[Spending Score (1-100)]]-$C$4)^2)</f>
        <v>1.7521834914423466</v>
      </c>
      <c r="M127">
        <f>SQRT((Table38910111213[[#This Row],[Annual Income (k$)]]-$B$5)^2+(Table38910111213[[#This Row],[Spending Score (1-100)]]-$C$5)^2)</f>
        <v>1.3087040702926382</v>
      </c>
      <c r="N127">
        <f>SQRT((Table38910111213[[#This Row],[Annual Income (k$)]]-$B$6)^2+(Table38910111213[[#This Row],[Spending Score (1-100)]]-$C$6)^2)</f>
        <v>2.3708664680004219</v>
      </c>
      <c r="O127">
        <f>SQRT((Table38910111213[[#This Row],[Annual Income (k$)]]-$B$7)^2+(Table38910111213[[#This Row],[Spending Score (1-100)]]-$C$7)^2)</f>
        <v>2.5077696132698879</v>
      </c>
      <c r="P127">
        <f>SQRT((Table38910111213[[#This Row],[Annual Income (k$)]]-$B$8)^2+(Table38910111213[[#This Row],[Spending Score (1-100)]]-$C$8)^2)</f>
        <v>1.1898855769825964</v>
      </c>
      <c r="Q127">
        <f>SQRT((Table38910111213[[#This Row],[Annual Income (k$)]]-$B$9)^2+(Table38910111213[[#This Row],[Spending Score (1-100)]]-$C$9)^2)</f>
        <v>0.5074522600377428</v>
      </c>
      <c r="R127">
        <f>MIN(Table38910111213[[#This Row],[DIst1]:[DIst7]])</f>
        <v>0.5074522600377428</v>
      </c>
      <c r="S127" t="str">
        <f>IF(MIN(Table38910111213[[#This Row],[DIst1]:[DIst7]])=Table38910111213[[#This Row],[DIst1]],"Cluster1",IF(MIN(Table38910111213[[#This Row],[DIst1]:[DIst7]])=Table38910111213[[#This Row],[DIst2]],"Cluster2",IF(MIN(Table38910111213[[#This Row],[DIst1]:[DIst7]])=Table38910111213[[#This Row],[DIst3]],"Cluster3",IF(MIN(Table38910111213[[#This Row],[DIst1]:[DIst7]])=Table38910111213[[#This Row],[DIst4]],"Cluster4",IF(MIN(Table38910111213[[#This Row],[DIst1]:[DIst7]])=Table38910111213[[#This Row],[DIst5]],"Cluster5",IF(MIN(Table38910111213[[#This Row],[DIst1]:[DIst7]])=Table38910111213[[#This Row],[DIst6]],"Cluster6","Cluster7"))))))</f>
        <v>Cluster7</v>
      </c>
    </row>
    <row r="128" spans="7:19" x14ac:dyDescent="0.3">
      <c r="G128">
        <v>127</v>
      </c>
      <c r="H128">
        <v>0.39848884099999998</v>
      </c>
      <c r="I128">
        <v>-0.59008772300000001</v>
      </c>
      <c r="K128">
        <f>SQRT((Table38910111213[[#This Row],[Annual Income (k$)]]-$B$3)^2+(Table38910111213[[#This Row],[Spending Score (1-100)]]-$C$3)^2)</f>
        <v>2.0603337710494429</v>
      </c>
      <c r="L128">
        <f>SQRT((Table38910111213[[#This Row],[Annual Income (k$)]]-$B$4)^2+(Table38910111213[[#This Row],[Spending Score (1-100)]]-$C$4)^2)</f>
        <v>2.453117332123504</v>
      </c>
      <c r="M128">
        <f>SQRT((Table38910111213[[#This Row],[Annual Income (k$)]]-$B$5)^2+(Table38910111213[[#This Row],[Spending Score (1-100)]]-$C$5)^2)</f>
        <v>1.1282048668260924</v>
      </c>
      <c r="N128">
        <f>SQRT((Table38910111213[[#This Row],[Annual Income (k$)]]-$B$6)^2+(Table38910111213[[#This Row],[Spending Score (1-100)]]-$C$6)^2)</f>
        <v>1.6453920400359778</v>
      </c>
      <c r="O128">
        <f>SQRT((Table38910111213[[#This Row],[Annual Income (k$)]]-$B$7)^2+(Table38910111213[[#This Row],[Spending Score (1-100)]]-$C$7)^2)</f>
        <v>0.993282602797531</v>
      </c>
      <c r="P128">
        <f>SQRT((Table38910111213[[#This Row],[Annual Income (k$)]]-$B$8)^2+(Table38910111213[[#This Row],[Spending Score (1-100)]]-$C$8)^2)</f>
        <v>0.58270897122569809</v>
      </c>
      <c r="Q128">
        <f>SQRT((Table38910111213[[#This Row],[Annual Income (k$)]]-$B$9)^2+(Table38910111213[[#This Row],[Spending Score (1-100)]]-$C$9)^2)</f>
        <v>1.8940336946034315</v>
      </c>
      <c r="R128">
        <f>MIN(Table38910111213[[#This Row],[DIst1]:[DIst7]])</f>
        <v>0.58270897122569809</v>
      </c>
      <c r="S128" t="str">
        <f>IF(MIN(Table38910111213[[#This Row],[DIst1]:[DIst7]])=Table38910111213[[#This Row],[DIst1]],"Cluster1",IF(MIN(Table38910111213[[#This Row],[DIst1]:[DIst7]])=Table38910111213[[#This Row],[DIst2]],"Cluster2",IF(MIN(Table38910111213[[#This Row],[DIst1]:[DIst7]])=Table38910111213[[#This Row],[DIst3]],"Cluster3",IF(MIN(Table38910111213[[#This Row],[DIst1]:[DIst7]])=Table38910111213[[#This Row],[DIst4]],"Cluster4",IF(MIN(Table38910111213[[#This Row],[DIst1]:[DIst7]])=Table38910111213[[#This Row],[DIst5]],"Cluster5",IF(MIN(Table38910111213[[#This Row],[DIst1]:[DIst7]])=Table38910111213[[#This Row],[DIst6]],"Cluster6","Cluster7"))))))</f>
        <v>Cluster6</v>
      </c>
    </row>
    <row r="129" spans="7:19" x14ac:dyDescent="0.3">
      <c r="G129">
        <v>128</v>
      </c>
      <c r="H129">
        <v>0.39848884099999998</v>
      </c>
      <c r="I129">
        <v>1.7392059200000001</v>
      </c>
      <c r="K129">
        <f>SQRT((Table38910111213[[#This Row],[Annual Income (k$)]]-$B$3)^2+(Table38910111213[[#This Row],[Spending Score (1-100)]]-$C$3)^2)</f>
        <v>3.7767158814332862</v>
      </c>
      <c r="L129">
        <f>SQRT((Table38910111213[[#This Row],[Annual Income (k$)]]-$B$4)^2+(Table38910111213[[#This Row],[Spending Score (1-100)]]-$C$4)^2)</f>
        <v>1.9046400157465957</v>
      </c>
      <c r="M129">
        <f>SQRT((Table38910111213[[#This Row],[Annual Income (k$)]]-$B$5)^2+(Table38910111213[[#This Row],[Spending Score (1-100)]]-$C$5)^2)</f>
        <v>1.9043777547240628</v>
      </c>
      <c r="N129">
        <f>SQRT((Table38910111213[[#This Row],[Annual Income (k$)]]-$B$6)^2+(Table38910111213[[#This Row],[Spending Score (1-100)]]-$C$6)^2)</f>
        <v>2.9452208083629814</v>
      </c>
      <c r="O129">
        <f>SQRT((Table38910111213[[#This Row],[Annual Income (k$)]]-$B$7)^2+(Table38910111213[[#This Row],[Spending Score (1-100)]]-$C$7)^2)</f>
        <v>3.1815379994813795</v>
      </c>
      <c r="P129">
        <f>SQRT((Table38910111213[[#This Row],[Annual Income (k$)]]-$B$8)^2+(Table38910111213[[#This Row],[Spending Score (1-100)]]-$C$8)^2)</f>
        <v>1.8812387179303383</v>
      </c>
      <c r="Q129">
        <f>SQRT((Table38910111213[[#This Row],[Annual Income (k$)]]-$B$9)^2+(Table38910111213[[#This Row],[Spending Score (1-100)]]-$C$9)^2)</f>
        <v>0.64040775900322788</v>
      </c>
      <c r="R129">
        <f>MIN(Table38910111213[[#This Row],[DIst1]:[DIst7]])</f>
        <v>0.64040775900322788</v>
      </c>
      <c r="S129" t="str">
        <f>IF(MIN(Table38910111213[[#This Row],[DIst1]:[DIst7]])=Table38910111213[[#This Row],[DIst1]],"Cluster1",IF(MIN(Table38910111213[[#This Row],[DIst1]:[DIst7]])=Table38910111213[[#This Row],[DIst2]],"Cluster2",IF(MIN(Table38910111213[[#This Row],[DIst1]:[DIst7]])=Table38910111213[[#This Row],[DIst3]],"Cluster3",IF(MIN(Table38910111213[[#This Row],[DIst1]:[DIst7]])=Table38910111213[[#This Row],[DIst4]],"Cluster4",IF(MIN(Table38910111213[[#This Row],[DIst1]:[DIst7]])=Table38910111213[[#This Row],[DIst5]],"Cluster5",IF(MIN(Table38910111213[[#This Row],[DIst1]:[DIst7]])=Table38910111213[[#This Row],[DIst6]],"Cluster6","Cluster7"))))))</f>
        <v>Cluster7</v>
      </c>
    </row>
    <row r="130" spans="7:19" x14ac:dyDescent="0.3">
      <c r="G130">
        <v>129</v>
      </c>
      <c r="H130">
        <v>0.39848884099999998</v>
      </c>
      <c r="I130">
        <v>-1.5218051800000001</v>
      </c>
      <c r="K130">
        <f>SQRT((Table38910111213[[#This Row],[Annual Income (k$)]]-$B$3)^2+(Table38910111213[[#This Row],[Spending Score (1-100)]]-$C$3)^2)</f>
        <v>1.8099373408906683</v>
      </c>
      <c r="L130">
        <f>SQRT((Table38910111213[[#This Row],[Annual Income (k$)]]-$B$4)^2+(Table38910111213[[#This Row],[Spending Score (1-100)]]-$C$4)^2)</f>
        <v>3.1642025909433968</v>
      </c>
      <c r="M130">
        <f>SQRT((Table38910111213[[#This Row],[Annual Income (k$)]]-$B$5)^2+(Table38910111213[[#This Row],[Spending Score (1-100)]]-$C$5)^2)</f>
        <v>1.8356644101278008</v>
      </c>
      <c r="N130">
        <f>SQRT((Table38910111213[[#This Row],[Annual Income (k$)]]-$B$6)^2+(Table38910111213[[#This Row],[Spending Score (1-100)]]-$C$6)^2)</f>
        <v>1.8327170205535444</v>
      </c>
      <c r="O130">
        <f>SQRT((Table38910111213[[#This Row],[Annual Income (k$)]]-$B$7)^2+(Table38910111213[[#This Row],[Spending Score (1-100)]]-$C$7)^2)</f>
        <v>0.60886929130637002</v>
      </c>
      <c r="P130">
        <f>SQRT((Table38910111213[[#This Row],[Annual Income (k$)]]-$B$8)^2+(Table38910111213[[#This Row],[Spending Score (1-100)]]-$C$8)^2)</f>
        <v>1.4484774652320604</v>
      </c>
      <c r="Q130">
        <f>SQRT((Table38910111213[[#This Row],[Annual Income (k$)]]-$B$9)^2+(Table38910111213[[#This Row],[Spending Score (1-100)]]-$C$9)^2)</f>
        <v>2.8100891837736621</v>
      </c>
      <c r="R130">
        <f>MIN(Table38910111213[[#This Row],[DIst1]:[DIst7]])</f>
        <v>0.60886929130637002</v>
      </c>
      <c r="S130" t="str">
        <f>IF(MIN(Table38910111213[[#This Row],[DIst1]:[DIst7]])=Table38910111213[[#This Row],[DIst1]],"Cluster1",IF(MIN(Table38910111213[[#This Row],[DIst1]:[DIst7]])=Table38910111213[[#This Row],[DIst2]],"Cluster2",IF(MIN(Table38910111213[[#This Row],[DIst1]:[DIst7]])=Table38910111213[[#This Row],[DIst3]],"Cluster3",IF(MIN(Table38910111213[[#This Row],[DIst1]:[DIst7]])=Table38910111213[[#This Row],[DIst4]],"Cluster4",IF(MIN(Table38910111213[[#This Row],[DIst1]:[DIst7]])=Table38910111213[[#This Row],[DIst5]],"Cluster5",IF(MIN(Table38910111213[[#This Row],[DIst1]:[DIst7]])=Table38910111213[[#This Row],[DIst6]],"Cluster6","Cluster7"))))))</f>
        <v>Cluster5</v>
      </c>
    </row>
    <row r="131" spans="7:19" x14ac:dyDescent="0.3">
      <c r="G131">
        <v>130</v>
      </c>
      <c r="H131">
        <v>0.39848884099999998</v>
      </c>
      <c r="I131">
        <v>0.96277470600000004</v>
      </c>
      <c r="K131">
        <f>SQRT((Table38910111213[[#This Row],[Annual Income (k$)]]-$B$3)^2+(Table38910111213[[#This Row],[Spending Score (1-100)]]-$C$3)^2)</f>
        <v>3.1174278055152236</v>
      </c>
      <c r="L131">
        <f>SQRT((Table38910111213[[#This Row],[Annual Income (k$)]]-$B$4)^2+(Table38910111213[[#This Row],[Spending Score (1-100)]]-$C$4)^2)</f>
        <v>1.7940660746411234</v>
      </c>
      <c r="M131">
        <f>SQRT((Table38910111213[[#This Row],[Annual Income (k$)]]-$B$5)^2+(Table38910111213[[#This Row],[Spending Score (1-100)]]-$C$5)^2)</f>
        <v>1.2792032553046389</v>
      </c>
      <c r="N131">
        <f>SQRT((Table38910111213[[#This Row],[Annual Income (k$)]]-$B$6)^2+(Table38910111213[[#This Row],[Spending Score (1-100)]]-$C$6)^2)</f>
        <v>2.3408612094151513</v>
      </c>
      <c r="O131">
        <f>SQRT((Table38910111213[[#This Row],[Annual Income (k$)]]-$B$7)^2+(Table38910111213[[#This Row],[Spending Score (1-100)]]-$C$7)^2)</f>
        <v>2.4230769580886102</v>
      </c>
      <c r="P131">
        <f>SQRT((Table38910111213[[#This Row],[Annual Income (k$)]]-$B$8)^2+(Table38910111213[[#This Row],[Spending Score (1-100)]]-$C$8)^2)</f>
        <v>1.1255510341503101</v>
      </c>
      <c r="Q131">
        <f>SQRT((Table38910111213[[#This Row],[Annual Income (k$)]]-$B$9)^2+(Table38910111213[[#This Row],[Spending Score (1-100)]]-$C$9)^2)</f>
        <v>0.51333395489414235</v>
      </c>
      <c r="R131">
        <f>MIN(Table38910111213[[#This Row],[DIst1]:[DIst7]])</f>
        <v>0.51333395489414235</v>
      </c>
      <c r="S131" t="str">
        <f>IF(MIN(Table38910111213[[#This Row],[DIst1]:[DIst7]])=Table38910111213[[#This Row],[DIst1]],"Cluster1",IF(MIN(Table38910111213[[#This Row],[DIst1]:[DIst7]])=Table38910111213[[#This Row],[DIst2]],"Cluster2",IF(MIN(Table38910111213[[#This Row],[DIst1]:[DIst7]])=Table38910111213[[#This Row],[DIst3]],"Cluster3",IF(MIN(Table38910111213[[#This Row],[DIst1]:[DIst7]])=Table38910111213[[#This Row],[DIst4]],"Cluster4",IF(MIN(Table38910111213[[#This Row],[DIst1]:[DIst7]])=Table38910111213[[#This Row],[DIst5]],"Cluster5",IF(MIN(Table38910111213[[#This Row],[DIst1]:[DIst7]])=Table38910111213[[#This Row],[DIst6]],"Cluster6","Cluster7"))))))</f>
        <v>Cluster7</v>
      </c>
    </row>
    <row r="132" spans="7:19" x14ac:dyDescent="0.3">
      <c r="G132">
        <v>131</v>
      </c>
      <c r="H132">
        <v>0.39848884099999998</v>
      </c>
      <c r="I132">
        <v>-1.599448301</v>
      </c>
      <c r="K132">
        <f>SQRT((Table38910111213[[#This Row],[Annual Income (k$)]]-$B$3)^2+(Table38910111213[[#This Row],[Spending Score (1-100)]]-$C$3)^2)</f>
        <v>1.8092773634868746</v>
      </c>
      <c r="L132">
        <f>SQRT((Table38910111213[[#This Row],[Annual Income (k$)]]-$B$4)^2+(Table38910111213[[#This Row],[Spending Score (1-100)]]-$C$4)^2)</f>
        <v>3.228531253710305</v>
      </c>
      <c r="M132">
        <f>SQRT((Table38910111213[[#This Row],[Annual Income (k$)]]-$B$5)^2+(Table38910111213[[#This Row],[Spending Score (1-100)]]-$C$5)^2)</f>
        <v>1.9033571739391799</v>
      </c>
      <c r="N132">
        <f>SQRT((Table38910111213[[#This Row],[Annual Income (k$)]]-$B$6)^2+(Table38910111213[[#This Row],[Spending Score (1-100)]]-$C$6)^2)</f>
        <v>1.8685599558554848</v>
      </c>
      <c r="O132">
        <f>SQRT((Table38910111213[[#This Row],[Annual Income (k$)]]-$B$7)^2+(Table38910111213[[#This Row],[Spending Score (1-100)]]-$C$7)^2)</f>
        <v>0.63068825637917647</v>
      </c>
      <c r="P132">
        <f>SQRT((Table38910111213[[#This Row],[Annual Income (k$)]]-$B$8)^2+(Table38910111213[[#This Row],[Spending Score (1-100)]]-$C$8)^2)</f>
        <v>1.5241396394361217</v>
      </c>
      <c r="Q132">
        <f>SQRT((Table38910111213[[#This Row],[Annual Income (k$)]]-$B$9)^2+(Table38910111213[[#This Row],[Spending Score (1-100)]]-$C$9)^2)</f>
        <v>2.8868796747290935</v>
      </c>
      <c r="R132">
        <f>MIN(Table38910111213[[#This Row],[DIst1]:[DIst7]])</f>
        <v>0.63068825637917647</v>
      </c>
      <c r="S132" t="str">
        <f>IF(MIN(Table38910111213[[#This Row],[DIst1]:[DIst7]])=Table38910111213[[#This Row],[DIst1]],"Cluster1",IF(MIN(Table38910111213[[#This Row],[DIst1]:[DIst7]])=Table38910111213[[#This Row],[DIst2]],"Cluster2",IF(MIN(Table38910111213[[#This Row],[DIst1]:[DIst7]])=Table38910111213[[#This Row],[DIst3]],"Cluster3",IF(MIN(Table38910111213[[#This Row],[DIst1]:[DIst7]])=Table38910111213[[#This Row],[DIst4]],"Cluster4",IF(MIN(Table38910111213[[#This Row],[DIst1]:[DIst7]])=Table38910111213[[#This Row],[DIst5]],"Cluster5",IF(MIN(Table38910111213[[#This Row],[DIst1]:[DIst7]])=Table38910111213[[#This Row],[DIst6]],"Cluster6","Cluster7"))))))</f>
        <v>Cluster5</v>
      </c>
    </row>
    <row r="133" spans="7:19" x14ac:dyDescent="0.3">
      <c r="G133">
        <v>132</v>
      </c>
      <c r="H133">
        <v>0.39848884099999998</v>
      </c>
      <c r="I133">
        <v>0.96277470600000004</v>
      </c>
      <c r="K133">
        <f>SQRT((Table38910111213[[#This Row],[Annual Income (k$)]]-$B$3)^2+(Table38910111213[[#This Row],[Spending Score (1-100)]]-$C$3)^2)</f>
        <v>3.1174278055152236</v>
      </c>
      <c r="L133">
        <f>SQRT((Table38910111213[[#This Row],[Annual Income (k$)]]-$B$4)^2+(Table38910111213[[#This Row],[Spending Score (1-100)]]-$C$4)^2)</f>
        <v>1.7940660746411234</v>
      </c>
      <c r="M133">
        <f>SQRT((Table38910111213[[#This Row],[Annual Income (k$)]]-$B$5)^2+(Table38910111213[[#This Row],[Spending Score (1-100)]]-$C$5)^2)</f>
        <v>1.2792032553046389</v>
      </c>
      <c r="N133">
        <f>SQRT((Table38910111213[[#This Row],[Annual Income (k$)]]-$B$6)^2+(Table38910111213[[#This Row],[Spending Score (1-100)]]-$C$6)^2)</f>
        <v>2.3408612094151513</v>
      </c>
      <c r="O133">
        <f>SQRT((Table38910111213[[#This Row],[Annual Income (k$)]]-$B$7)^2+(Table38910111213[[#This Row],[Spending Score (1-100)]]-$C$7)^2)</f>
        <v>2.4230769580886102</v>
      </c>
      <c r="P133">
        <f>SQRT((Table38910111213[[#This Row],[Annual Income (k$)]]-$B$8)^2+(Table38910111213[[#This Row],[Spending Score (1-100)]]-$C$8)^2)</f>
        <v>1.1255510341503101</v>
      </c>
      <c r="Q133">
        <f>SQRT((Table38910111213[[#This Row],[Annual Income (k$)]]-$B$9)^2+(Table38910111213[[#This Row],[Spending Score (1-100)]]-$C$9)^2)</f>
        <v>0.51333395489414235</v>
      </c>
      <c r="R133">
        <f>MIN(Table38910111213[[#This Row],[DIst1]:[DIst7]])</f>
        <v>0.51333395489414235</v>
      </c>
      <c r="S133" t="str">
        <f>IF(MIN(Table38910111213[[#This Row],[DIst1]:[DIst7]])=Table38910111213[[#This Row],[DIst1]],"Cluster1",IF(MIN(Table38910111213[[#This Row],[DIst1]:[DIst7]])=Table38910111213[[#This Row],[DIst2]],"Cluster2",IF(MIN(Table38910111213[[#This Row],[DIst1]:[DIst7]])=Table38910111213[[#This Row],[DIst3]],"Cluster3",IF(MIN(Table38910111213[[#This Row],[DIst1]:[DIst7]])=Table38910111213[[#This Row],[DIst4]],"Cluster4",IF(MIN(Table38910111213[[#This Row],[DIst1]:[DIst7]])=Table38910111213[[#This Row],[DIst5]],"Cluster5",IF(MIN(Table38910111213[[#This Row],[DIst1]:[DIst7]])=Table38910111213[[#This Row],[DIst6]],"Cluster6","Cluster7"))))))</f>
        <v>Cluster7</v>
      </c>
    </row>
    <row r="134" spans="7:19" x14ac:dyDescent="0.3">
      <c r="G134">
        <v>133</v>
      </c>
      <c r="H134">
        <v>0.43665827000000002</v>
      </c>
      <c r="I134">
        <v>-0.62890928400000001</v>
      </c>
      <c r="K134">
        <f>SQRT((Table38910111213[[#This Row],[Annual Income (k$)]]-$B$3)^2+(Table38910111213[[#This Row],[Spending Score (1-100)]]-$C$3)^2)</f>
        <v>2.0759325288136652</v>
      </c>
      <c r="L134">
        <f>SQRT((Table38910111213[[#This Row],[Annual Income (k$)]]-$B$4)^2+(Table38910111213[[#This Row],[Spending Score (1-100)]]-$C$4)^2)</f>
        <v>2.507515893026333</v>
      </c>
      <c r="M134">
        <f>SQRT((Table38910111213[[#This Row],[Annual Income (k$)]]-$B$5)^2+(Table38910111213[[#This Row],[Spending Score (1-100)]]-$C$5)^2)</f>
        <v>1.1819017389357112</v>
      </c>
      <c r="N134">
        <f>SQRT((Table38910111213[[#This Row],[Annual Income (k$)]]-$B$6)^2+(Table38910111213[[#This Row],[Spending Score (1-100)]]-$C$6)^2)</f>
        <v>1.6812344473386012</v>
      </c>
      <c r="O134">
        <f>SQRT((Table38910111213[[#This Row],[Annual Income (k$)]]-$B$7)^2+(Table38910111213[[#This Row],[Spending Score (1-100)]]-$C$7)^2)</f>
        <v>0.93937433295738337</v>
      </c>
      <c r="P134">
        <f>SQRT((Table38910111213[[#This Row],[Annual Income (k$)]]-$B$8)^2+(Table38910111213[[#This Row],[Spending Score (1-100)]]-$C$8)^2)</f>
        <v>0.63645351783371951</v>
      </c>
      <c r="Q134">
        <f>SQRT((Table38910111213[[#This Row],[Annual Income (k$)]]-$B$9)^2+(Table38910111213[[#This Row],[Spending Score (1-100)]]-$C$9)^2)</f>
        <v>1.9239475829807808</v>
      </c>
      <c r="R134">
        <f>MIN(Table38910111213[[#This Row],[DIst1]:[DIst7]])</f>
        <v>0.63645351783371951</v>
      </c>
      <c r="S134" t="str">
        <f>IF(MIN(Table38910111213[[#This Row],[DIst1]:[DIst7]])=Table38910111213[[#This Row],[DIst1]],"Cluster1",IF(MIN(Table38910111213[[#This Row],[DIst1]:[DIst7]])=Table38910111213[[#This Row],[DIst2]],"Cluster2",IF(MIN(Table38910111213[[#This Row],[DIst1]:[DIst7]])=Table38910111213[[#This Row],[DIst3]],"Cluster3",IF(MIN(Table38910111213[[#This Row],[DIst1]:[DIst7]])=Table38910111213[[#This Row],[DIst4]],"Cluster4",IF(MIN(Table38910111213[[#This Row],[DIst1]:[DIst7]])=Table38910111213[[#This Row],[DIst5]],"Cluster5",IF(MIN(Table38910111213[[#This Row],[DIst1]:[DIst7]])=Table38910111213[[#This Row],[DIst6]],"Cluster6","Cluster7"))))))</f>
        <v>Cluster6</v>
      </c>
    </row>
    <row r="135" spans="7:19" x14ac:dyDescent="0.3">
      <c r="G135">
        <v>134</v>
      </c>
      <c r="H135">
        <v>0.43665827000000002</v>
      </c>
      <c r="I135">
        <v>0.80748846299999999</v>
      </c>
      <c r="K135">
        <f>SQRT((Table38910111213[[#This Row],[Annual Income (k$)]]-$B$3)^2+(Table38910111213[[#This Row],[Spending Score (1-100)]]-$C$3)^2)</f>
        <v>3.0155525466073376</v>
      </c>
      <c r="L135">
        <f>SQRT((Table38910111213[[#This Row],[Annual Income (k$)]]-$B$4)^2+(Table38910111213[[#This Row],[Spending Score (1-100)]]-$C$4)^2)</f>
        <v>1.8492273368926124</v>
      </c>
      <c r="M135">
        <f>SQRT((Table38910111213[[#This Row],[Annual Income (k$)]]-$B$5)^2+(Table38910111213[[#This Row],[Spending Score (1-100)]]-$C$5)^2)</f>
        <v>1.2059547458497428</v>
      </c>
      <c r="N135">
        <f>SQRT((Table38910111213[[#This Row],[Annual Income (k$)]]-$B$6)^2+(Table38910111213[[#This Row],[Spending Score (1-100)]]-$C$6)^2)</f>
        <v>2.2610010556157722</v>
      </c>
      <c r="O135">
        <f>SQRT((Table38910111213[[#This Row],[Annual Income (k$)]]-$B$7)^2+(Table38910111213[[#This Row],[Spending Score (1-100)]]-$C$7)^2)</f>
        <v>2.2631720814475482</v>
      </c>
      <c r="P135">
        <f>SQRT((Table38910111213[[#This Row],[Annual Income (k$)]]-$B$8)^2+(Table38910111213[[#This Row],[Spending Score (1-100)]]-$C$8)^2)</f>
        <v>0.99197973747293844</v>
      </c>
      <c r="Q135">
        <f>SQRT((Table38910111213[[#This Row],[Annual Income (k$)]]-$B$9)^2+(Table38910111213[[#This Row],[Spending Score (1-100)]]-$C$9)^2)</f>
        <v>0.59008075195253284</v>
      </c>
      <c r="R135">
        <f>MIN(Table38910111213[[#This Row],[DIst1]:[DIst7]])</f>
        <v>0.59008075195253284</v>
      </c>
      <c r="S135" t="str">
        <f>IF(MIN(Table38910111213[[#This Row],[DIst1]:[DIst7]])=Table38910111213[[#This Row],[DIst1]],"Cluster1",IF(MIN(Table38910111213[[#This Row],[DIst1]:[DIst7]])=Table38910111213[[#This Row],[DIst2]],"Cluster2",IF(MIN(Table38910111213[[#This Row],[DIst1]:[DIst7]])=Table38910111213[[#This Row],[DIst3]],"Cluster3",IF(MIN(Table38910111213[[#This Row],[DIst1]:[DIst7]])=Table38910111213[[#This Row],[DIst4]],"Cluster4",IF(MIN(Table38910111213[[#This Row],[DIst1]:[DIst7]])=Table38910111213[[#This Row],[DIst5]],"Cluster5",IF(MIN(Table38910111213[[#This Row],[DIst1]:[DIst7]])=Table38910111213[[#This Row],[DIst6]],"Cluster6","Cluster7"))))))</f>
        <v>Cluster7</v>
      </c>
    </row>
    <row r="136" spans="7:19" x14ac:dyDescent="0.3">
      <c r="G136">
        <v>135</v>
      </c>
      <c r="H136">
        <v>0.47482769899999999</v>
      </c>
      <c r="I136">
        <v>-1.754734544</v>
      </c>
      <c r="K136">
        <f>SQRT((Table38910111213[[#This Row],[Annual Income (k$)]]-$B$3)^2+(Table38910111213[[#This Row],[Spending Score (1-100)]]-$C$3)^2)</f>
        <v>1.8939162806596797</v>
      </c>
      <c r="L136">
        <f>SQRT((Table38910111213[[#This Row],[Annual Income (k$)]]-$B$4)^2+(Table38910111213[[#This Row],[Spending Score (1-100)]]-$C$4)^2)</f>
        <v>3.4001668137007282</v>
      </c>
      <c r="M136">
        <f>SQRT((Table38910111213[[#This Row],[Annual Income (k$)]]-$B$5)^2+(Table38910111213[[#This Row],[Spending Score (1-100)]]-$C$5)^2)</f>
        <v>2.0762335857090775</v>
      </c>
      <c r="N136">
        <f>SQRT((Table38910111213[[#This Row],[Annual Income (k$)]]-$B$6)^2+(Table38910111213[[#This Row],[Spending Score (1-100)]]-$C$6)^2)</f>
        <v>2.0123198579652719</v>
      </c>
      <c r="O136">
        <f>SQRT((Table38910111213[[#This Row],[Annual Income (k$)]]-$B$7)^2+(Table38910111213[[#This Row],[Spending Score (1-100)]]-$C$7)^2)</f>
        <v>0.63499828684607973</v>
      </c>
      <c r="P136">
        <f>SQRT((Table38910111213[[#This Row],[Annual Income (k$)]]-$B$8)^2+(Table38910111213[[#This Row],[Spending Score (1-100)]]-$C$8)^2)</f>
        <v>1.6928510424943599</v>
      </c>
      <c r="Q136">
        <f>SQRT((Table38910111213[[#This Row],[Annual Income (k$)]]-$B$9)^2+(Table38910111213[[#This Row],[Spending Score (1-100)]]-$C$9)^2)</f>
        <v>3.0309652408797927</v>
      </c>
      <c r="R136">
        <f>MIN(Table38910111213[[#This Row],[DIst1]:[DIst7]])</f>
        <v>0.63499828684607973</v>
      </c>
      <c r="S136" t="str">
        <f>IF(MIN(Table38910111213[[#This Row],[DIst1]:[DIst7]])=Table38910111213[[#This Row],[DIst1]],"Cluster1",IF(MIN(Table38910111213[[#This Row],[DIst1]:[DIst7]])=Table38910111213[[#This Row],[DIst2]],"Cluster2",IF(MIN(Table38910111213[[#This Row],[DIst1]:[DIst7]])=Table38910111213[[#This Row],[DIst3]],"Cluster3",IF(MIN(Table38910111213[[#This Row],[DIst1]:[DIst7]])=Table38910111213[[#This Row],[DIst4]],"Cluster4",IF(MIN(Table38910111213[[#This Row],[DIst1]:[DIst7]])=Table38910111213[[#This Row],[DIst5]],"Cluster5",IF(MIN(Table38910111213[[#This Row],[DIst1]:[DIst7]])=Table38910111213[[#This Row],[DIst6]],"Cluster6","Cluster7"))))))</f>
        <v>Cluster5</v>
      </c>
    </row>
    <row r="137" spans="7:19" x14ac:dyDescent="0.3">
      <c r="G137">
        <v>136</v>
      </c>
      <c r="H137">
        <v>0.47482769899999999</v>
      </c>
      <c r="I137">
        <v>1.467454995</v>
      </c>
      <c r="K137">
        <f>SQRT((Table38910111213[[#This Row],[Annual Income (k$)]]-$B$3)^2+(Table38910111213[[#This Row],[Spending Score (1-100)]]-$C$3)^2)</f>
        <v>3.5801741484230196</v>
      </c>
      <c r="L137">
        <f>SQRT((Table38910111213[[#This Row],[Annual Income (k$)]]-$B$4)^2+(Table38910111213[[#This Row],[Spending Score (1-100)]]-$C$4)^2)</f>
        <v>1.9043215616754963</v>
      </c>
      <c r="M137">
        <f>SQRT((Table38910111213[[#This Row],[Annual Income (k$)]]-$B$5)^2+(Table38910111213[[#This Row],[Spending Score (1-100)]]-$C$5)^2)</f>
        <v>1.714205864640681</v>
      </c>
      <c r="N137">
        <f>SQRT((Table38910111213[[#This Row],[Annual Income (k$)]]-$B$6)^2+(Table38910111213[[#This Row],[Spending Score (1-100)]]-$C$6)^2)</f>
        <v>2.7704602764792656</v>
      </c>
      <c r="O137">
        <f>SQRT((Table38910111213[[#This Row],[Annual Income (k$)]]-$B$7)^2+(Table38910111213[[#This Row],[Spending Score (1-100)]]-$C$7)^2)</f>
        <v>2.9004173265041131</v>
      </c>
      <c r="P137">
        <f>SQRT((Table38910111213[[#This Row],[Annual Income (k$)]]-$B$8)^2+(Table38910111213[[#This Row],[Spending Score (1-100)]]-$C$8)^2)</f>
        <v>1.6319886091611209</v>
      </c>
      <c r="Q137">
        <f>SQRT((Table38910111213[[#This Row],[Annual Income (k$)]]-$B$9)^2+(Table38910111213[[#This Row],[Spending Score (1-100)]]-$C$9)^2)</f>
        <v>0.40400541186458744</v>
      </c>
      <c r="R137">
        <f>MIN(Table38910111213[[#This Row],[DIst1]:[DIst7]])</f>
        <v>0.40400541186458744</v>
      </c>
      <c r="S137" t="str">
        <f>IF(MIN(Table38910111213[[#This Row],[DIst1]:[DIst7]])=Table38910111213[[#This Row],[DIst1]],"Cluster1",IF(MIN(Table38910111213[[#This Row],[DIst1]:[DIst7]])=Table38910111213[[#This Row],[DIst2]],"Cluster2",IF(MIN(Table38910111213[[#This Row],[DIst1]:[DIst7]])=Table38910111213[[#This Row],[DIst3]],"Cluster3",IF(MIN(Table38910111213[[#This Row],[DIst1]:[DIst7]])=Table38910111213[[#This Row],[DIst4]],"Cluster4",IF(MIN(Table38910111213[[#This Row],[DIst1]:[DIst7]])=Table38910111213[[#This Row],[DIst5]],"Cluster5",IF(MIN(Table38910111213[[#This Row],[DIst1]:[DIst7]])=Table38910111213[[#This Row],[DIst6]],"Cluster6","Cluster7"))))))</f>
        <v>Cluster7</v>
      </c>
    </row>
    <row r="138" spans="7:19" x14ac:dyDescent="0.3">
      <c r="G138">
        <v>137</v>
      </c>
      <c r="H138">
        <v>0.47482769899999999</v>
      </c>
      <c r="I138">
        <v>-1.677091423</v>
      </c>
      <c r="K138">
        <f>SQRT((Table38910111213[[#This Row],[Annual Income (k$)]]-$B$3)^2+(Table38910111213[[#This Row],[Spending Score (1-100)]]-$C$3)^2)</f>
        <v>1.8881720422044155</v>
      </c>
      <c r="L138">
        <f>SQRT((Table38910111213[[#This Row],[Annual Income (k$)]]-$B$4)^2+(Table38910111213[[#This Row],[Spending Score (1-100)]]-$C$4)^2)</f>
        <v>3.3355336191126401</v>
      </c>
      <c r="M138">
        <f>SQRT((Table38910111213[[#This Row],[Annual Income (k$)]]-$B$5)^2+(Table38910111213[[#This Row],[Spending Score (1-100)]]-$C$5)^2)</f>
        <v>2.008364354478716</v>
      </c>
      <c r="N138">
        <f>SQRT((Table38910111213[[#This Row],[Annual Income (k$)]]-$B$6)^2+(Table38910111213[[#This Row],[Spending Score (1-100)]]-$C$6)^2)</f>
        <v>1.9729806796954736</v>
      </c>
      <c r="O138">
        <f>SQRT((Table38910111213[[#This Row],[Annual Income (k$)]]-$B$7)^2+(Table38910111213[[#This Row],[Spending Score (1-100)]]-$C$7)^2)</f>
        <v>0.59334909147061377</v>
      </c>
      <c r="P138">
        <f>SQRT((Table38910111213[[#This Row],[Annual Income (k$)]]-$B$8)^2+(Table38910111213[[#This Row],[Spending Score (1-100)]]-$C$8)^2)</f>
        <v>1.617626706551637</v>
      </c>
      <c r="Q138">
        <f>SQRT((Table38910111213[[#This Row],[Annual Income (k$)]]-$B$9)^2+(Table38910111213[[#This Row],[Spending Score (1-100)]]-$C$9)^2)</f>
        <v>2.9538387631537204</v>
      </c>
      <c r="R138">
        <f>MIN(Table38910111213[[#This Row],[DIst1]:[DIst7]])</f>
        <v>0.59334909147061377</v>
      </c>
      <c r="S138" t="str">
        <f>IF(MIN(Table38910111213[[#This Row],[DIst1]:[DIst7]])=Table38910111213[[#This Row],[DIst1]],"Cluster1",IF(MIN(Table38910111213[[#This Row],[DIst1]:[DIst7]])=Table38910111213[[#This Row],[DIst2]],"Cluster2",IF(MIN(Table38910111213[[#This Row],[DIst1]:[DIst7]])=Table38910111213[[#This Row],[DIst3]],"Cluster3",IF(MIN(Table38910111213[[#This Row],[DIst1]:[DIst7]])=Table38910111213[[#This Row],[DIst4]],"Cluster4",IF(MIN(Table38910111213[[#This Row],[DIst1]:[DIst7]])=Table38910111213[[#This Row],[DIst5]],"Cluster5",IF(MIN(Table38910111213[[#This Row],[DIst1]:[DIst7]])=Table38910111213[[#This Row],[DIst6]],"Cluster6","Cluster7"))))))</f>
        <v>Cluster5</v>
      </c>
    </row>
    <row r="139" spans="7:19" x14ac:dyDescent="0.3">
      <c r="G139">
        <v>138</v>
      </c>
      <c r="H139">
        <v>0.47482769899999999</v>
      </c>
      <c r="I139">
        <v>0.88513158400000003</v>
      </c>
      <c r="K139">
        <f>SQRT((Table38910111213[[#This Row],[Annual Income (k$)]]-$B$3)^2+(Table38910111213[[#This Row],[Spending Score (1-100)]]-$C$3)^2)</f>
        <v>3.1003527571049756</v>
      </c>
      <c r="L139">
        <f>SQRT((Table38910111213[[#This Row],[Annual Income (k$)]]-$B$4)^2+(Table38910111213[[#This Row],[Spending Score (1-100)]]-$C$4)^2)</f>
        <v>1.8770097392334506</v>
      </c>
      <c r="M139">
        <f>SQRT((Table38910111213[[#This Row],[Annual Income (k$)]]-$B$5)^2+(Table38910111213[[#This Row],[Spending Score (1-100)]]-$C$5)^2)</f>
        <v>1.2842281067199617</v>
      </c>
      <c r="N139">
        <f>SQRT((Table38910111213[[#This Row],[Annual Income (k$)]]-$B$6)^2+(Table38910111213[[#This Row],[Spending Score (1-100)]]-$C$6)^2)</f>
        <v>2.341557103408352</v>
      </c>
      <c r="O139">
        <f>SQRT((Table38910111213[[#This Row],[Annual Income (k$)]]-$B$7)^2+(Table38910111213[[#This Row],[Spending Score (1-100)]]-$C$7)^2)</f>
        <v>2.3297466440338384</v>
      </c>
      <c r="P139">
        <f>SQRT((Table38910111213[[#This Row],[Annual Income (k$)]]-$B$8)^2+(Table38910111213[[#This Row],[Spending Score (1-100)]]-$C$8)^2)</f>
        <v>1.0782864483420171</v>
      </c>
      <c r="Q139">
        <f>SQRT((Table38910111213[[#This Row],[Annual Income (k$)]]-$B$9)^2+(Table38910111213[[#This Row],[Spending Score (1-100)]]-$C$9)^2)</f>
        <v>0.50667834426329095</v>
      </c>
      <c r="R139">
        <f>MIN(Table38910111213[[#This Row],[DIst1]:[DIst7]])</f>
        <v>0.50667834426329095</v>
      </c>
      <c r="S139" t="str">
        <f>IF(MIN(Table38910111213[[#This Row],[DIst1]:[DIst7]])=Table38910111213[[#This Row],[DIst1]],"Cluster1",IF(MIN(Table38910111213[[#This Row],[DIst1]:[DIst7]])=Table38910111213[[#This Row],[DIst2]],"Cluster2",IF(MIN(Table38910111213[[#This Row],[DIst1]:[DIst7]])=Table38910111213[[#This Row],[DIst3]],"Cluster3",IF(MIN(Table38910111213[[#This Row],[DIst1]:[DIst7]])=Table38910111213[[#This Row],[DIst4]],"Cluster4",IF(MIN(Table38910111213[[#This Row],[DIst1]:[DIst7]])=Table38910111213[[#This Row],[DIst5]],"Cluster5",IF(MIN(Table38910111213[[#This Row],[DIst1]:[DIst7]])=Table38910111213[[#This Row],[DIst6]],"Cluster6","Cluster7"))))))</f>
        <v>Cluster7</v>
      </c>
    </row>
    <row r="140" spans="7:19" x14ac:dyDescent="0.3">
      <c r="G140">
        <v>139</v>
      </c>
      <c r="H140">
        <v>0.51299712799999997</v>
      </c>
      <c r="I140">
        <v>-1.5606267410000001</v>
      </c>
      <c r="K140">
        <f>SQRT((Table38910111213[[#This Row],[Annual Income (k$)]]-$B$3)^2+(Table38910111213[[#This Row],[Spending Score (1-100)]]-$C$3)^2)</f>
        <v>1.923695308934273</v>
      </c>
      <c r="L140">
        <f>SQRT((Table38910111213[[#This Row],[Annual Income (k$)]]-$B$4)^2+(Table38910111213[[#This Row],[Spending Score (1-100)]]-$C$4)^2)</f>
        <v>3.2617902987409213</v>
      </c>
      <c r="M140">
        <f>SQRT((Table38910111213[[#This Row],[Annual Income (k$)]]-$B$5)^2+(Table38910111213[[#This Row],[Spending Score (1-100)]]-$C$5)^2)</f>
        <v>1.9280756289140224</v>
      </c>
      <c r="N140">
        <f>SQRT((Table38910111213[[#This Row],[Annual Income (k$)]]-$B$6)^2+(Table38910111213[[#This Row],[Spending Score (1-100)]]-$C$6)^2)</f>
        <v>1.9526059419558046</v>
      </c>
      <c r="O140">
        <f>SQRT((Table38910111213[[#This Row],[Annual Income (k$)]]-$B$7)^2+(Table38910111213[[#This Row],[Spending Score (1-100)]]-$C$7)^2)</f>
        <v>0.50980132545545953</v>
      </c>
      <c r="P140">
        <f>SQRT((Table38910111213[[#This Row],[Annual Income (k$)]]-$B$8)^2+(Table38910111213[[#This Row],[Spending Score (1-100)]]-$C$8)^2)</f>
        <v>1.5160878313447173</v>
      </c>
      <c r="Q140">
        <f>SQRT((Table38910111213[[#This Row],[Annual Income (k$)]]-$B$9)^2+(Table38910111213[[#This Row],[Spending Score (1-100)]]-$C$9)^2)</f>
        <v>2.8338207763281456</v>
      </c>
      <c r="R140">
        <f>MIN(Table38910111213[[#This Row],[DIst1]:[DIst7]])</f>
        <v>0.50980132545545953</v>
      </c>
      <c r="S140" t="str">
        <f>IF(MIN(Table38910111213[[#This Row],[DIst1]:[DIst7]])=Table38910111213[[#This Row],[DIst1]],"Cluster1",IF(MIN(Table38910111213[[#This Row],[DIst1]:[DIst7]])=Table38910111213[[#This Row],[DIst2]],"Cluster2",IF(MIN(Table38910111213[[#This Row],[DIst1]:[DIst7]])=Table38910111213[[#This Row],[DIst3]],"Cluster3",IF(MIN(Table38910111213[[#This Row],[DIst1]:[DIst7]])=Table38910111213[[#This Row],[DIst4]],"Cluster4",IF(MIN(Table38910111213[[#This Row],[DIst1]:[DIst7]])=Table38910111213[[#This Row],[DIst5]],"Cluster5",IF(MIN(Table38910111213[[#This Row],[DIst1]:[DIst7]])=Table38910111213[[#This Row],[DIst6]],"Cluster6","Cluster7"))))))</f>
        <v>Cluster5</v>
      </c>
    </row>
    <row r="141" spans="7:19" x14ac:dyDescent="0.3">
      <c r="G141">
        <v>140</v>
      </c>
      <c r="H141">
        <v>0.51299712799999997</v>
      </c>
      <c r="I141">
        <v>0.84631002399999999</v>
      </c>
      <c r="K141">
        <f>SQRT((Table38910111213[[#This Row],[Annual Income (k$)]]-$B$3)^2+(Table38910111213[[#This Row],[Spending Score (1-100)]]-$C$3)^2)</f>
        <v>3.0932175526470056</v>
      </c>
      <c r="L141">
        <f>SQRT((Table38910111213[[#This Row],[Annual Income (k$)]]-$B$4)^2+(Table38910111213[[#This Row],[Spending Score (1-100)]]-$C$4)^2)</f>
        <v>1.9194540520471197</v>
      </c>
      <c r="M141">
        <f>SQRT((Table38910111213[[#This Row],[Annual Income (k$)]]-$B$5)^2+(Table38910111213[[#This Row],[Spending Score (1-100)]]-$C$5)^2)</f>
        <v>1.2901838315617384</v>
      </c>
      <c r="N141">
        <f>SQRT((Table38910111213[[#This Row],[Annual Income (k$)]]-$B$6)^2+(Table38910111213[[#This Row],[Spending Score (1-100)]]-$C$6)^2)</f>
        <v>2.3438026712464723</v>
      </c>
      <c r="O141">
        <f>SQRT((Table38910111213[[#This Row],[Annual Income (k$)]]-$B$7)^2+(Table38910111213[[#This Row],[Spending Score (1-100)]]-$C$7)^2)</f>
        <v>2.283598087856519</v>
      </c>
      <c r="P141">
        <f>SQRT((Table38910111213[[#This Row],[Annual Income (k$)]]-$B$8)^2+(Table38910111213[[#This Row],[Spending Score (1-100)]]-$C$8)^2)</f>
        <v>1.0580699364511463</v>
      </c>
      <c r="Q141">
        <f>SQRT((Table38910111213[[#This Row],[Annual Income (k$)]]-$B$9)^2+(Table38910111213[[#This Row],[Spending Score (1-100)]]-$C$9)^2)</f>
        <v>0.51207479736841965</v>
      </c>
      <c r="R141">
        <f>MIN(Table38910111213[[#This Row],[DIst1]:[DIst7]])</f>
        <v>0.51207479736841965</v>
      </c>
      <c r="S141" t="str">
        <f>IF(MIN(Table38910111213[[#This Row],[DIst1]:[DIst7]])=Table38910111213[[#This Row],[DIst1]],"Cluster1",IF(MIN(Table38910111213[[#This Row],[DIst1]:[DIst7]])=Table38910111213[[#This Row],[DIst2]],"Cluster2",IF(MIN(Table38910111213[[#This Row],[DIst1]:[DIst7]])=Table38910111213[[#This Row],[DIst3]],"Cluster3",IF(MIN(Table38910111213[[#This Row],[DIst1]:[DIst7]])=Table38910111213[[#This Row],[DIst4]],"Cluster4",IF(MIN(Table38910111213[[#This Row],[DIst1]:[DIst7]])=Table38910111213[[#This Row],[DIst5]],"Cluster5",IF(MIN(Table38910111213[[#This Row],[DIst1]:[DIst7]])=Table38910111213[[#This Row],[DIst6]],"Cluster6","Cluster7"))))))</f>
        <v>Cluster7</v>
      </c>
    </row>
    <row r="142" spans="7:19" x14ac:dyDescent="0.3">
      <c r="G142">
        <v>141</v>
      </c>
      <c r="H142">
        <v>0.55116655699999995</v>
      </c>
      <c r="I142">
        <v>-1.754734544</v>
      </c>
      <c r="K142">
        <f>SQRT((Table38910111213[[#This Row],[Annual Income (k$)]]-$B$3)^2+(Table38910111213[[#This Row],[Spending Score (1-100)]]-$C$3)^2)</f>
        <v>1.969927636947769</v>
      </c>
      <c r="L142">
        <f>SQRT((Table38910111213[[#This Row],[Annual Income (k$)]]-$B$4)^2+(Table38910111213[[#This Row],[Spending Score (1-100)]]-$C$4)^2)</f>
        <v>3.4426540833870742</v>
      </c>
      <c r="M142">
        <f>SQRT((Table38910111213[[#This Row],[Annual Income (k$)]]-$B$5)^2+(Table38910111213[[#This Row],[Spending Score (1-100)]]-$C$5)^2)</f>
        <v>2.113764030519234</v>
      </c>
      <c r="N142">
        <f>SQRT((Table38910111213[[#This Row],[Annual Income (k$)]]-$B$6)^2+(Table38910111213[[#This Row],[Spending Score (1-100)]]-$C$6)^2)</f>
        <v>2.0778598040890572</v>
      </c>
      <c r="O142">
        <f>SQRT((Table38910111213[[#This Row],[Annual Income (k$)]]-$B$7)^2+(Table38910111213[[#This Row],[Spending Score (1-100)]]-$C$7)^2)</f>
        <v>0.57451785219969487</v>
      </c>
      <c r="P142">
        <f>SQRT((Table38910111213[[#This Row],[Annual Income (k$)]]-$B$8)^2+(Table38910111213[[#This Row],[Spending Score (1-100)]]-$C$8)^2)</f>
        <v>1.7129339832527206</v>
      </c>
      <c r="Q142">
        <f>SQRT((Table38910111213[[#This Row],[Annual Income (k$)]]-$B$9)^2+(Table38910111213[[#This Row],[Spending Score (1-100)]]-$C$9)^2)</f>
        <v>3.0232374644248048</v>
      </c>
      <c r="R142">
        <f>MIN(Table38910111213[[#This Row],[DIst1]:[DIst7]])</f>
        <v>0.57451785219969487</v>
      </c>
      <c r="S142" t="str">
        <f>IF(MIN(Table38910111213[[#This Row],[DIst1]:[DIst7]])=Table38910111213[[#This Row],[DIst1]],"Cluster1",IF(MIN(Table38910111213[[#This Row],[DIst1]:[DIst7]])=Table38910111213[[#This Row],[DIst2]],"Cluster2",IF(MIN(Table38910111213[[#This Row],[DIst1]:[DIst7]])=Table38910111213[[#This Row],[DIst3]],"Cluster3",IF(MIN(Table38910111213[[#This Row],[DIst1]:[DIst7]])=Table38910111213[[#This Row],[DIst4]],"Cluster4",IF(MIN(Table38910111213[[#This Row],[DIst1]:[DIst7]])=Table38910111213[[#This Row],[DIst5]],"Cluster5",IF(MIN(Table38910111213[[#This Row],[DIst1]:[DIst7]])=Table38910111213[[#This Row],[DIst6]],"Cluster6","Cluster7"))))))</f>
        <v>Cluster5</v>
      </c>
    </row>
    <row r="143" spans="7:19" x14ac:dyDescent="0.3">
      <c r="G143">
        <v>142</v>
      </c>
      <c r="H143">
        <v>0.55116655699999995</v>
      </c>
      <c r="I143">
        <v>1.6615627980000001</v>
      </c>
      <c r="K143">
        <f>SQRT((Table38910111213[[#This Row],[Annual Income (k$)]]-$B$3)^2+(Table38910111213[[#This Row],[Spending Score (1-100)]]-$C$3)^2)</f>
        <v>3.7855700858227115</v>
      </c>
      <c r="L143">
        <f>SQRT((Table38910111213[[#This Row],[Annual Income (k$)]]-$B$4)^2+(Table38910111213[[#This Row],[Spending Score (1-100)]]-$C$4)^2)</f>
        <v>2.0254159475292286</v>
      </c>
      <c r="M143">
        <f>SQRT((Table38910111213[[#This Row],[Annual Income (k$)]]-$B$5)^2+(Table38910111213[[#This Row],[Spending Score (1-100)]]-$C$5)^2)</f>
        <v>1.9173468339712403</v>
      </c>
      <c r="N143">
        <f>SQRT((Table38910111213[[#This Row],[Annual Income (k$)]]-$B$6)^2+(Table38910111213[[#This Row],[Spending Score (1-100)]]-$C$6)^2)</f>
        <v>2.9707044862343785</v>
      </c>
      <c r="O143">
        <f>SQRT((Table38910111213[[#This Row],[Annual Income (k$)]]-$B$7)^2+(Table38910111213[[#This Row],[Spending Score (1-100)]]-$C$7)^2)</f>
        <v>3.0797532975813557</v>
      </c>
      <c r="P143">
        <f>SQRT((Table38910111213[[#This Row],[Annual Income (k$)]]-$B$8)^2+(Table38910111213[[#This Row],[Spending Score (1-100)]]-$C$8)^2)</f>
        <v>1.8392185133916967</v>
      </c>
      <c r="Q143">
        <f>SQRT((Table38910111213[[#This Row],[Annual Income (k$)]]-$B$9)^2+(Table38910111213[[#This Row],[Spending Score (1-100)]]-$C$9)^2)</f>
        <v>0.485776369354735</v>
      </c>
      <c r="R143">
        <f>MIN(Table38910111213[[#This Row],[DIst1]:[DIst7]])</f>
        <v>0.485776369354735</v>
      </c>
      <c r="S143" t="str">
        <f>IF(MIN(Table38910111213[[#This Row],[DIst1]:[DIst7]])=Table38910111213[[#This Row],[DIst1]],"Cluster1",IF(MIN(Table38910111213[[#This Row],[DIst1]:[DIst7]])=Table38910111213[[#This Row],[DIst2]],"Cluster2",IF(MIN(Table38910111213[[#This Row],[DIst1]:[DIst7]])=Table38910111213[[#This Row],[DIst3]],"Cluster3",IF(MIN(Table38910111213[[#This Row],[DIst1]:[DIst7]])=Table38910111213[[#This Row],[DIst4]],"Cluster4",IF(MIN(Table38910111213[[#This Row],[DIst1]:[DIst7]])=Table38910111213[[#This Row],[DIst5]],"Cluster5",IF(MIN(Table38910111213[[#This Row],[DIst1]:[DIst7]])=Table38910111213[[#This Row],[DIst6]],"Cluster6","Cluster7"))))))</f>
        <v>Cluster7</v>
      </c>
    </row>
    <row r="144" spans="7:19" x14ac:dyDescent="0.3">
      <c r="G144">
        <v>143</v>
      </c>
      <c r="H144">
        <v>0.58933598600000003</v>
      </c>
      <c r="I144">
        <v>-0.39597991900000001</v>
      </c>
      <c r="K144">
        <f>SQRT((Table38910111213[[#This Row],[Annual Income (k$)]]-$B$3)^2+(Table38910111213[[#This Row],[Spending Score (1-100)]]-$C$3)^2)</f>
        <v>2.3221452360759445</v>
      </c>
      <c r="L144">
        <f>SQRT((Table38910111213[[#This Row],[Annual Income (k$)]]-$B$4)^2+(Table38910111213[[#This Row],[Spending Score (1-100)]]-$C$4)^2)</f>
        <v>2.4746107245495761</v>
      </c>
      <c r="M144">
        <f>SQRT((Table38910111213[[#This Row],[Annual Income (k$)]]-$B$5)^2+(Table38910111213[[#This Row],[Spending Score (1-100)]]-$C$5)^2)</f>
        <v>1.2001613840297436</v>
      </c>
      <c r="N144">
        <f>SQRT((Table38910111213[[#This Row],[Annual Income (k$)]]-$B$6)^2+(Table38910111213[[#This Row],[Spending Score (1-100)]]-$C$6)^2)</f>
        <v>1.8582250884538125</v>
      </c>
      <c r="O144">
        <f>SQRT((Table38910111213[[#This Row],[Annual Income (k$)]]-$B$7)^2+(Table38910111213[[#This Row],[Spending Score (1-100)]]-$C$7)^2)</f>
        <v>1.069246101085721</v>
      </c>
      <c r="P144">
        <f>SQRT((Table38910111213[[#This Row],[Annual Income (k$)]]-$B$8)^2+(Table38910111213[[#This Row],[Spending Score (1-100)]]-$C$8)^2)</f>
        <v>0.59617968165817448</v>
      </c>
      <c r="Q144">
        <f>SQRT((Table38910111213[[#This Row],[Annual Income (k$)]]-$B$9)^2+(Table38910111213[[#This Row],[Spending Score (1-100)]]-$C$9)^2)</f>
        <v>1.6684990062405642</v>
      </c>
      <c r="R144">
        <f>MIN(Table38910111213[[#This Row],[DIst1]:[DIst7]])</f>
        <v>0.59617968165817448</v>
      </c>
      <c r="S144" t="str">
        <f>IF(MIN(Table38910111213[[#This Row],[DIst1]:[DIst7]])=Table38910111213[[#This Row],[DIst1]],"Cluster1",IF(MIN(Table38910111213[[#This Row],[DIst1]:[DIst7]])=Table38910111213[[#This Row],[DIst2]],"Cluster2",IF(MIN(Table38910111213[[#This Row],[DIst1]:[DIst7]])=Table38910111213[[#This Row],[DIst3]],"Cluster3",IF(MIN(Table38910111213[[#This Row],[DIst1]:[DIst7]])=Table38910111213[[#This Row],[DIst4]],"Cluster4",IF(MIN(Table38910111213[[#This Row],[DIst1]:[DIst7]])=Table38910111213[[#This Row],[DIst5]],"Cluster5",IF(MIN(Table38910111213[[#This Row],[DIst1]:[DIst7]])=Table38910111213[[#This Row],[DIst6]],"Cluster6","Cluster7"))))))</f>
        <v>Cluster6</v>
      </c>
    </row>
    <row r="145" spans="7:19" x14ac:dyDescent="0.3">
      <c r="G145">
        <v>144</v>
      </c>
      <c r="H145">
        <v>0.58933598600000003</v>
      </c>
      <c r="I145">
        <v>1.428633434</v>
      </c>
      <c r="K145">
        <f>SQRT((Table38910111213[[#This Row],[Annual Income (k$)]]-$B$3)^2+(Table38910111213[[#This Row],[Spending Score (1-100)]]-$C$3)^2)</f>
        <v>3.6093995024057399</v>
      </c>
      <c r="L145">
        <f>SQRT((Table38910111213[[#This Row],[Annual Income (k$)]]-$B$4)^2+(Table38910111213[[#This Row],[Spending Score (1-100)]]-$C$4)^2)</f>
        <v>2.0097079135920839</v>
      </c>
      <c r="M145">
        <f>SQRT((Table38910111213[[#This Row],[Annual Income (k$)]]-$B$5)^2+(Table38910111213[[#This Row],[Spending Score (1-100)]]-$C$5)^2)</f>
        <v>1.7526268632643482</v>
      </c>
      <c r="N145">
        <f>SQRT((Table38910111213[[#This Row],[Annual Income (k$)]]-$B$6)^2+(Table38910111213[[#This Row],[Spending Score (1-100)]]-$C$6)^2)</f>
        <v>2.8132998066237072</v>
      </c>
      <c r="O145">
        <f>SQRT((Table38910111213[[#This Row],[Annual Income (k$)]]-$B$7)^2+(Table38910111213[[#This Row],[Spending Score (1-100)]]-$C$7)^2)</f>
        <v>2.8437622292819165</v>
      </c>
      <c r="P145">
        <f>SQRT((Table38910111213[[#This Row],[Annual Income (k$)]]-$B$8)^2+(Table38910111213[[#This Row],[Spending Score (1-100)]]-$C$8)^2)</f>
        <v>1.6276392526487706</v>
      </c>
      <c r="Q145">
        <f>SQRT((Table38910111213[[#This Row],[Annual Income (k$)]]-$B$9)^2+(Table38910111213[[#This Row],[Spending Score (1-100)]]-$C$9)^2)</f>
        <v>0.28730944235817518</v>
      </c>
      <c r="R145">
        <f>MIN(Table38910111213[[#This Row],[DIst1]:[DIst7]])</f>
        <v>0.28730944235817518</v>
      </c>
      <c r="S145" t="str">
        <f>IF(MIN(Table38910111213[[#This Row],[DIst1]:[DIst7]])=Table38910111213[[#This Row],[DIst1]],"Cluster1",IF(MIN(Table38910111213[[#This Row],[DIst1]:[DIst7]])=Table38910111213[[#This Row],[DIst2]],"Cluster2",IF(MIN(Table38910111213[[#This Row],[DIst1]:[DIst7]])=Table38910111213[[#This Row],[DIst3]],"Cluster3",IF(MIN(Table38910111213[[#This Row],[DIst1]:[DIst7]])=Table38910111213[[#This Row],[DIst4]],"Cluster4",IF(MIN(Table38910111213[[#This Row],[DIst1]:[DIst7]])=Table38910111213[[#This Row],[DIst5]],"Cluster5",IF(MIN(Table38910111213[[#This Row],[DIst1]:[DIst7]])=Table38910111213[[#This Row],[DIst6]],"Cluster6","Cluster7"))))))</f>
        <v>Cluster7</v>
      </c>
    </row>
    <row r="146" spans="7:19" x14ac:dyDescent="0.3">
      <c r="G146">
        <v>145</v>
      </c>
      <c r="H146">
        <v>0.62750541599999998</v>
      </c>
      <c r="I146">
        <v>-1.4829836190000001</v>
      </c>
      <c r="K146">
        <f>SQRT((Table38910111213[[#This Row],[Annual Income (k$)]]-$B$3)^2+(Table38910111213[[#This Row],[Spending Score (1-100)]]-$C$3)^2)</f>
        <v>2.0402639223270405</v>
      </c>
      <c r="L146">
        <f>SQRT((Table38910111213[[#This Row],[Annual Income (k$)]]-$B$4)^2+(Table38910111213[[#This Row],[Spending Score (1-100)]]-$C$4)^2)</f>
        <v>3.2685286750253355</v>
      </c>
      <c r="M146">
        <f>SQRT((Table38910111213[[#This Row],[Annual Income (k$)]]-$B$5)^2+(Table38910111213[[#This Row],[Spending Score (1-100)]]-$C$5)^2)</f>
        <v>1.9285720723916848</v>
      </c>
      <c r="N146">
        <f>SQRT((Table38910111213[[#This Row],[Annual Income (k$)]]-$B$6)^2+(Table38910111213[[#This Row],[Spending Score (1-100)]]-$C$6)^2)</f>
        <v>2.0251546038592907</v>
      </c>
      <c r="O146">
        <f>SQRT((Table38910111213[[#This Row],[Annual Income (k$)]]-$B$7)^2+(Table38910111213[[#This Row],[Spending Score (1-100)]]-$C$7)^2)</f>
        <v>0.3771790515469603</v>
      </c>
      <c r="P146">
        <f>SQRT((Table38910111213[[#This Row],[Annual Income (k$)]]-$B$8)^2+(Table38910111213[[#This Row],[Spending Score (1-100)]]-$C$8)^2)</f>
        <v>1.4816698376608732</v>
      </c>
      <c r="Q146">
        <f>SQRT((Table38910111213[[#This Row],[Annual Income (k$)]]-$B$9)^2+(Table38910111213[[#This Row],[Spending Score (1-100)]]-$C$9)^2)</f>
        <v>2.7462755624949278</v>
      </c>
      <c r="R146">
        <f>MIN(Table38910111213[[#This Row],[DIst1]:[DIst7]])</f>
        <v>0.3771790515469603</v>
      </c>
      <c r="S146" t="str">
        <f>IF(MIN(Table38910111213[[#This Row],[DIst1]:[DIst7]])=Table38910111213[[#This Row],[DIst1]],"Cluster1",IF(MIN(Table38910111213[[#This Row],[DIst1]:[DIst7]])=Table38910111213[[#This Row],[DIst2]],"Cluster2",IF(MIN(Table38910111213[[#This Row],[DIst1]:[DIst7]])=Table38910111213[[#This Row],[DIst3]],"Cluster3",IF(MIN(Table38910111213[[#This Row],[DIst1]:[DIst7]])=Table38910111213[[#This Row],[DIst4]],"Cluster4",IF(MIN(Table38910111213[[#This Row],[DIst1]:[DIst7]])=Table38910111213[[#This Row],[DIst5]],"Cluster5",IF(MIN(Table38910111213[[#This Row],[DIst1]:[DIst7]])=Table38910111213[[#This Row],[DIst6]],"Cluster6","Cluster7"))))))</f>
        <v>Cluster5</v>
      </c>
    </row>
    <row r="147" spans="7:19" x14ac:dyDescent="0.3">
      <c r="G147">
        <v>146</v>
      </c>
      <c r="H147">
        <v>0.62750541599999998</v>
      </c>
      <c r="I147">
        <v>1.816849041</v>
      </c>
      <c r="K147">
        <f>SQRT((Table38910111213[[#This Row],[Annual Income (k$)]]-$B$3)^2+(Table38910111213[[#This Row],[Spending Score (1-100)]]-$C$3)^2)</f>
        <v>3.9579674797016793</v>
      </c>
      <c r="L147">
        <f>SQRT((Table38910111213[[#This Row],[Annual Income (k$)]]-$B$4)^2+(Table38910111213[[#This Row],[Spending Score (1-100)]]-$C$4)^2)</f>
        <v>2.1464069912054566</v>
      </c>
      <c r="M147">
        <f>SQRT((Table38910111213[[#This Row],[Annual Income (k$)]]-$B$5)^2+(Table38910111213[[#This Row],[Spending Score (1-100)]]-$C$5)^2)</f>
        <v>2.0889601289132038</v>
      </c>
      <c r="N147">
        <f>SQRT((Table38910111213[[#This Row],[Annual Income (k$)]]-$B$6)^2+(Table38910111213[[#This Row],[Spending Score (1-100)]]-$C$6)^2)</f>
        <v>3.1407512658493606</v>
      </c>
      <c r="O147">
        <f>SQRT((Table38910111213[[#This Row],[Annual Income (k$)]]-$B$7)^2+(Table38910111213[[#This Row],[Spending Score (1-100)]]-$C$7)^2)</f>
        <v>3.2239927202908922</v>
      </c>
      <c r="P147">
        <f>SQRT((Table38910111213[[#This Row],[Annual Income (k$)]]-$B$8)^2+(Table38910111213[[#This Row],[Spending Score (1-100)]]-$C$8)^2)</f>
        <v>2.0094243070565523</v>
      </c>
      <c r="Q147">
        <f>SQRT((Table38910111213[[#This Row],[Annual Income (k$)]]-$B$9)^2+(Table38910111213[[#This Row],[Spending Score (1-100)]]-$C$9)^2)</f>
        <v>0.59223268548996211</v>
      </c>
      <c r="R147">
        <f>MIN(Table38910111213[[#This Row],[DIst1]:[DIst7]])</f>
        <v>0.59223268548996211</v>
      </c>
      <c r="S147" t="str">
        <f>IF(MIN(Table38910111213[[#This Row],[DIst1]:[DIst7]])=Table38910111213[[#This Row],[DIst1]],"Cluster1",IF(MIN(Table38910111213[[#This Row],[DIst1]:[DIst7]])=Table38910111213[[#This Row],[DIst2]],"Cluster2",IF(MIN(Table38910111213[[#This Row],[DIst1]:[DIst7]])=Table38910111213[[#This Row],[DIst3]],"Cluster3",IF(MIN(Table38910111213[[#This Row],[DIst1]:[DIst7]])=Table38910111213[[#This Row],[DIst4]],"Cluster4",IF(MIN(Table38910111213[[#This Row],[DIst1]:[DIst7]])=Table38910111213[[#This Row],[DIst5]],"Cluster5",IF(MIN(Table38910111213[[#This Row],[DIst1]:[DIst7]])=Table38910111213[[#This Row],[DIst6]],"Cluster6","Cluster7"))))))</f>
        <v>Cluster7</v>
      </c>
    </row>
    <row r="148" spans="7:19" x14ac:dyDescent="0.3">
      <c r="G148">
        <v>147</v>
      </c>
      <c r="H148">
        <v>0.62750541599999998</v>
      </c>
      <c r="I148">
        <v>-0.551266162</v>
      </c>
      <c r="K148">
        <f>SQRT((Table38910111213[[#This Row],[Annual Income (k$)]]-$B$3)^2+(Table38910111213[[#This Row],[Spending Score (1-100)]]-$C$3)^2)</f>
        <v>2.2812541276914184</v>
      </c>
      <c r="L148">
        <f>SQRT((Table38910111213[[#This Row],[Annual Income (k$)]]-$B$4)^2+(Table38910111213[[#This Row],[Spending Score (1-100)]]-$C$4)^2)</f>
        <v>2.6002360970262082</v>
      </c>
      <c r="M148">
        <f>SQRT((Table38910111213[[#This Row],[Annual Income (k$)]]-$B$5)^2+(Table38910111213[[#This Row],[Spending Score (1-100)]]-$C$5)^2)</f>
        <v>1.3018886609509948</v>
      </c>
      <c r="N148">
        <f>SQRT((Table38910111213[[#This Row],[Annual Income (k$)]]-$B$6)^2+(Table38910111213[[#This Row],[Spending Score (1-100)]]-$C$6)^2)</f>
        <v>1.87671412572692</v>
      </c>
      <c r="O148">
        <f>SQRT((Table38910111213[[#This Row],[Annual Income (k$)]]-$B$7)^2+(Table38910111213[[#This Row],[Spending Score (1-100)]]-$C$7)^2)</f>
        <v>0.91131443763037234</v>
      </c>
      <c r="P148">
        <f>SQRT((Table38910111213[[#This Row],[Annual Income (k$)]]-$B$8)^2+(Table38910111213[[#This Row],[Spending Score (1-100)]]-$C$8)^2)</f>
        <v>0.71354729197103361</v>
      </c>
      <c r="Q148">
        <f>SQRT((Table38910111213[[#This Row],[Annual Income (k$)]]-$B$9)^2+(Table38910111213[[#This Row],[Spending Score (1-100)]]-$C$9)^2)</f>
        <v>1.8180025667945612</v>
      </c>
      <c r="R148">
        <f>MIN(Table38910111213[[#This Row],[DIst1]:[DIst7]])</f>
        <v>0.71354729197103361</v>
      </c>
      <c r="S148" t="str">
        <f>IF(MIN(Table38910111213[[#This Row],[DIst1]:[DIst7]])=Table38910111213[[#This Row],[DIst1]],"Cluster1",IF(MIN(Table38910111213[[#This Row],[DIst1]:[DIst7]])=Table38910111213[[#This Row],[DIst2]],"Cluster2",IF(MIN(Table38910111213[[#This Row],[DIst1]:[DIst7]])=Table38910111213[[#This Row],[DIst3]],"Cluster3",IF(MIN(Table38910111213[[#This Row],[DIst1]:[DIst7]])=Table38910111213[[#This Row],[DIst4]],"Cluster4",IF(MIN(Table38910111213[[#This Row],[DIst1]:[DIst7]])=Table38910111213[[#This Row],[DIst5]],"Cluster5",IF(MIN(Table38910111213[[#This Row],[DIst1]:[DIst7]])=Table38910111213[[#This Row],[DIst6]],"Cluster6","Cluster7"))))))</f>
        <v>Cluster6</v>
      </c>
    </row>
    <row r="149" spans="7:19" x14ac:dyDescent="0.3">
      <c r="G149">
        <v>148</v>
      </c>
      <c r="H149">
        <v>0.62750541599999998</v>
      </c>
      <c r="I149">
        <v>0.92395314500000003</v>
      </c>
      <c r="K149">
        <f>SQRT((Table38910111213[[#This Row],[Annual Income (k$)]]-$B$3)^2+(Table38910111213[[#This Row],[Spending Score (1-100)]]-$C$3)^2)</f>
        <v>3.225497205690862</v>
      </c>
      <c r="L149">
        <f>SQRT((Table38910111213[[#This Row],[Annual Income (k$)]]-$B$4)^2+(Table38910111213[[#This Row],[Spending Score (1-100)]]-$C$4)^2)</f>
        <v>2.025357196775988</v>
      </c>
      <c r="M149">
        <f>SQRT((Table38910111213[[#This Row],[Annual Income (k$)]]-$B$5)^2+(Table38910111213[[#This Row],[Spending Score (1-100)]]-$C$5)^2)</f>
        <v>1.428374283895272</v>
      </c>
      <c r="N149">
        <f>SQRT((Table38910111213[[#This Row],[Annual Income (k$)]]-$B$6)^2+(Table38910111213[[#This Row],[Spending Score (1-100)]]-$C$6)^2)</f>
        <v>2.4810796708762322</v>
      </c>
      <c r="O149">
        <f>SQRT((Table38910111213[[#This Row],[Annual Income (k$)]]-$B$7)^2+(Table38910111213[[#This Row],[Spending Score (1-100)]]-$C$7)^2)</f>
        <v>2.3390064210072636</v>
      </c>
      <c r="P149">
        <f>SQRT((Table38910111213[[#This Row],[Annual Income (k$)]]-$B$8)^2+(Table38910111213[[#This Row],[Spending Score (1-100)]]-$C$8)^2)</f>
        <v>1.179024746820091</v>
      </c>
      <c r="Q149">
        <f>SQRT((Table38910111213[[#This Row],[Annual Income (k$)]]-$B$9)^2+(Table38910111213[[#This Row],[Spending Score (1-100)]]-$C$9)^2)</f>
        <v>0.38402349062954588</v>
      </c>
      <c r="R149">
        <f>MIN(Table38910111213[[#This Row],[DIst1]:[DIst7]])</f>
        <v>0.38402349062954588</v>
      </c>
      <c r="S149" t="str">
        <f>IF(MIN(Table38910111213[[#This Row],[DIst1]:[DIst7]])=Table38910111213[[#This Row],[DIst1]],"Cluster1",IF(MIN(Table38910111213[[#This Row],[DIst1]:[DIst7]])=Table38910111213[[#This Row],[DIst2]],"Cluster2",IF(MIN(Table38910111213[[#This Row],[DIst1]:[DIst7]])=Table38910111213[[#This Row],[DIst3]],"Cluster3",IF(MIN(Table38910111213[[#This Row],[DIst1]:[DIst7]])=Table38910111213[[#This Row],[DIst4]],"Cluster4",IF(MIN(Table38910111213[[#This Row],[DIst1]:[DIst7]])=Table38910111213[[#This Row],[DIst5]],"Cluster5",IF(MIN(Table38910111213[[#This Row],[DIst1]:[DIst7]])=Table38910111213[[#This Row],[DIst6]],"Cluster6","Cluster7"))))))</f>
        <v>Cluster7</v>
      </c>
    </row>
    <row r="150" spans="7:19" x14ac:dyDescent="0.3">
      <c r="G150">
        <v>149</v>
      </c>
      <c r="H150">
        <v>0.66567484499999996</v>
      </c>
      <c r="I150">
        <v>-1.0947680120000001</v>
      </c>
      <c r="K150">
        <f>SQRT((Table38910111213[[#This Row],[Annual Income (k$)]]-$B$3)^2+(Table38910111213[[#This Row],[Spending Score (1-100)]]-$C$3)^2)</f>
        <v>2.1313521808033298</v>
      </c>
      <c r="L150">
        <f>SQRT((Table38910111213[[#This Row],[Annual Income (k$)]]-$B$4)^2+(Table38910111213[[#This Row],[Spending Score (1-100)]]-$C$4)^2)</f>
        <v>2.9989431833396312</v>
      </c>
      <c r="M150">
        <f>SQRT((Table38910111213[[#This Row],[Annual Income (k$)]]-$B$5)^2+(Table38910111213[[#This Row],[Spending Score (1-100)]]-$C$5)^2)</f>
        <v>1.6594237499825881</v>
      </c>
      <c r="N150">
        <f>SQRT((Table38910111213[[#This Row],[Annual Income (k$)]]-$B$6)^2+(Table38910111213[[#This Row],[Spending Score (1-100)]]-$C$6)^2)</f>
        <v>1.9476029691161576</v>
      </c>
      <c r="O150">
        <f>SQRT((Table38910111213[[#This Row],[Annual Income (k$)]]-$B$7)^2+(Table38910111213[[#This Row],[Spending Score (1-100)]]-$C$7)^2)</f>
        <v>0.43778182806751054</v>
      </c>
      <c r="P150">
        <f>SQRT((Table38910111213[[#This Row],[Annual Income (k$)]]-$B$8)^2+(Table38910111213[[#This Row],[Spending Score (1-100)]]-$C$8)^2)</f>
        <v>1.1515925769422426</v>
      </c>
      <c r="Q150">
        <f>SQRT((Table38910111213[[#This Row],[Annual Income (k$)]]-$B$9)^2+(Table38910111213[[#This Row],[Spending Score (1-100)]]-$C$9)^2)</f>
        <v>2.3563670663052454</v>
      </c>
      <c r="R150">
        <f>MIN(Table38910111213[[#This Row],[DIst1]:[DIst7]])</f>
        <v>0.43778182806751054</v>
      </c>
      <c r="S150" t="str">
        <f>IF(MIN(Table38910111213[[#This Row],[DIst1]:[DIst7]])=Table38910111213[[#This Row],[DIst1]],"Cluster1",IF(MIN(Table38910111213[[#This Row],[DIst1]:[DIst7]])=Table38910111213[[#This Row],[DIst2]],"Cluster2",IF(MIN(Table38910111213[[#This Row],[DIst1]:[DIst7]])=Table38910111213[[#This Row],[DIst3]],"Cluster3",IF(MIN(Table38910111213[[#This Row],[DIst1]:[DIst7]])=Table38910111213[[#This Row],[DIst4]],"Cluster4",IF(MIN(Table38910111213[[#This Row],[DIst1]:[DIst7]])=Table38910111213[[#This Row],[DIst5]],"Cluster5",IF(MIN(Table38910111213[[#This Row],[DIst1]:[DIst7]])=Table38910111213[[#This Row],[DIst6]],"Cluster6","Cluster7"))))))</f>
        <v>Cluster5</v>
      </c>
    </row>
    <row r="151" spans="7:19" x14ac:dyDescent="0.3">
      <c r="G151">
        <v>150</v>
      </c>
      <c r="H151">
        <v>0.66567484499999996</v>
      </c>
      <c r="I151">
        <v>1.5450981159999999</v>
      </c>
      <c r="K151">
        <f>SQRT((Table38910111213[[#This Row],[Annual Income (k$)]]-$B$3)^2+(Table38910111213[[#This Row],[Spending Score (1-100)]]-$C$3)^2)</f>
        <v>3.7486500297889367</v>
      </c>
      <c r="L151">
        <f>SQRT((Table38910111213[[#This Row],[Annual Income (k$)]]-$B$4)^2+(Table38910111213[[#This Row],[Spending Score (1-100)]]-$C$4)^2)</f>
        <v>2.1071634972079312</v>
      </c>
      <c r="M151">
        <f>SQRT((Table38910111213[[#This Row],[Annual Income (k$)]]-$B$5)^2+(Table38910111213[[#This Row],[Spending Score (1-100)]]-$C$5)^2)</f>
        <v>1.8911979527670537</v>
      </c>
      <c r="N151">
        <f>SQRT((Table38910111213[[#This Row],[Annual Income (k$)]]-$B$6)^2+(Table38910111213[[#This Row],[Spending Score (1-100)]]-$C$6)^2)</f>
        <v>2.9514508923496705</v>
      </c>
      <c r="O151">
        <f>SQRT((Table38910111213[[#This Row],[Annual Income (k$)]]-$B$7)^2+(Table38910111213[[#This Row],[Spending Score (1-100)]]-$C$7)^2)</f>
        <v>2.9496772903076134</v>
      </c>
      <c r="P151">
        <f>SQRT((Table38910111213[[#This Row],[Annual Income (k$)]]-$B$8)^2+(Table38910111213[[#This Row],[Spending Score (1-100)]]-$C$8)^2)</f>
        <v>1.762829845093715</v>
      </c>
      <c r="Q151">
        <f>SQRT((Table38910111213[[#This Row],[Annual Income (k$)]]-$B$9)^2+(Table38910111213[[#This Row],[Spending Score (1-100)]]-$C$9)^2)</f>
        <v>0.32693270128993662</v>
      </c>
      <c r="R151">
        <f>MIN(Table38910111213[[#This Row],[DIst1]:[DIst7]])</f>
        <v>0.32693270128993662</v>
      </c>
      <c r="S151" t="str">
        <f>IF(MIN(Table38910111213[[#This Row],[DIst1]:[DIst7]])=Table38910111213[[#This Row],[DIst1]],"Cluster1",IF(MIN(Table38910111213[[#This Row],[DIst1]:[DIst7]])=Table38910111213[[#This Row],[DIst2]],"Cluster2",IF(MIN(Table38910111213[[#This Row],[DIst1]:[DIst7]])=Table38910111213[[#This Row],[DIst3]],"Cluster3",IF(MIN(Table38910111213[[#This Row],[DIst1]:[DIst7]])=Table38910111213[[#This Row],[DIst4]],"Cluster4",IF(MIN(Table38910111213[[#This Row],[DIst1]:[DIst7]])=Table38910111213[[#This Row],[DIst5]],"Cluster5",IF(MIN(Table38910111213[[#This Row],[DIst1]:[DIst7]])=Table38910111213[[#This Row],[DIst6]],"Cluster6","Cluster7"))))))</f>
        <v>Cluster7</v>
      </c>
    </row>
    <row r="152" spans="7:19" x14ac:dyDescent="0.3">
      <c r="G152">
        <v>151</v>
      </c>
      <c r="H152">
        <v>0.66567484499999996</v>
      </c>
      <c r="I152">
        <v>-1.288875816</v>
      </c>
      <c r="K152">
        <f>SQRT((Table38910111213[[#This Row],[Annual Income (k$)]]-$B$3)^2+(Table38910111213[[#This Row],[Spending Score (1-100)]]-$C$3)^2)</f>
        <v>2.0960712842852018</v>
      </c>
      <c r="L152">
        <f>SQRT((Table38910111213[[#This Row],[Annual Income (k$)]]-$B$4)^2+(Table38910111213[[#This Row],[Spending Score (1-100)]]-$C$4)^2)</f>
        <v>3.1430199623959219</v>
      </c>
      <c r="M152">
        <f>SQRT((Table38910111213[[#This Row],[Annual Income (k$)]]-$B$5)^2+(Table38910111213[[#This Row],[Spending Score (1-100)]]-$C$5)^2)</f>
        <v>1.8009089814265324</v>
      </c>
      <c r="N152">
        <f>SQRT((Table38910111213[[#This Row],[Annual Income (k$)]]-$B$6)^2+(Table38910111213[[#This Row],[Spending Score (1-100)]]-$C$6)^2)</f>
        <v>1.9954055016261696</v>
      </c>
      <c r="O152">
        <f>SQRT((Table38910111213[[#This Row],[Annual Income (k$)]]-$B$7)^2+(Table38910111213[[#This Row],[Spending Score (1-100)]]-$C$7)^2)</f>
        <v>0.34072246279386154</v>
      </c>
      <c r="P152">
        <f>SQRT((Table38910111213[[#This Row],[Annual Income (k$)]]-$B$8)^2+(Table38910111213[[#This Row],[Spending Score (1-100)]]-$C$8)^2)</f>
        <v>1.3210890812882554</v>
      </c>
      <c r="Q152">
        <f>SQRT((Table38910111213[[#This Row],[Annual Income (k$)]]-$B$9)^2+(Table38910111213[[#This Row],[Spending Score (1-100)]]-$C$9)^2)</f>
        <v>2.5500926568797744</v>
      </c>
      <c r="R152">
        <f>MIN(Table38910111213[[#This Row],[DIst1]:[DIst7]])</f>
        <v>0.34072246279386154</v>
      </c>
      <c r="S152" t="str">
        <f>IF(MIN(Table38910111213[[#This Row],[DIst1]:[DIst7]])=Table38910111213[[#This Row],[DIst1]],"Cluster1",IF(MIN(Table38910111213[[#This Row],[DIst1]:[DIst7]])=Table38910111213[[#This Row],[DIst2]],"Cluster2",IF(MIN(Table38910111213[[#This Row],[DIst1]:[DIst7]])=Table38910111213[[#This Row],[DIst3]],"Cluster3",IF(MIN(Table38910111213[[#This Row],[DIst1]:[DIst7]])=Table38910111213[[#This Row],[DIst4]],"Cluster4",IF(MIN(Table38910111213[[#This Row],[DIst1]:[DIst7]])=Table38910111213[[#This Row],[DIst5]],"Cluster5",IF(MIN(Table38910111213[[#This Row],[DIst1]:[DIst7]])=Table38910111213[[#This Row],[DIst6]],"Cluster6","Cluster7"))))))</f>
        <v>Cluster5</v>
      </c>
    </row>
    <row r="153" spans="7:19" x14ac:dyDescent="0.3">
      <c r="G153">
        <v>152</v>
      </c>
      <c r="H153">
        <v>0.66567484499999996</v>
      </c>
      <c r="I153">
        <v>1.467454995</v>
      </c>
      <c r="K153">
        <f>SQRT((Table38910111213[[#This Row],[Annual Income (k$)]]-$B$3)^2+(Table38910111213[[#This Row],[Spending Score (1-100)]]-$C$3)^2)</f>
        <v>3.6842557672478402</v>
      </c>
      <c r="L153">
        <f>SQRT((Table38910111213[[#This Row],[Annual Income (k$)]]-$B$4)^2+(Table38910111213[[#This Row],[Spending Score (1-100)]]-$C$4)^2)</f>
        <v>2.0916802184377112</v>
      </c>
      <c r="M153">
        <f>SQRT((Table38910111213[[#This Row],[Annual Income (k$)]]-$B$5)^2+(Table38910111213[[#This Row],[Spending Score (1-100)]]-$C$5)^2)</f>
        <v>1.8312527171619259</v>
      </c>
      <c r="N153">
        <f>SQRT((Table38910111213[[#This Row],[Annual Income (k$)]]-$B$6)^2+(Table38910111213[[#This Row],[Spending Score (1-100)]]-$C$6)^2)</f>
        <v>2.8926595226086329</v>
      </c>
      <c r="O153">
        <f>SQRT((Table38910111213[[#This Row],[Annual Income (k$)]]-$B$7)^2+(Table38910111213[[#This Row],[Spending Score (1-100)]]-$C$7)^2)</f>
        <v>2.872523993351821</v>
      </c>
      <c r="P153">
        <f>SQRT((Table38910111213[[#This Row],[Annual Income (k$)]]-$B$8)^2+(Table38910111213[[#This Row],[Spending Score (1-100)]]-$C$8)^2)</f>
        <v>1.6900401914023389</v>
      </c>
      <c r="Q153">
        <f>SQRT((Table38910111213[[#This Row],[Annual Income (k$)]]-$B$9)^2+(Table38910111213[[#This Row],[Spending Score (1-100)]]-$C$9)^2)</f>
        <v>0.26097919335018294</v>
      </c>
      <c r="R153">
        <f>MIN(Table38910111213[[#This Row],[DIst1]:[DIst7]])</f>
        <v>0.26097919335018294</v>
      </c>
      <c r="S153" t="str">
        <f>IF(MIN(Table38910111213[[#This Row],[DIst1]:[DIst7]])=Table38910111213[[#This Row],[DIst1]],"Cluster1",IF(MIN(Table38910111213[[#This Row],[DIst1]:[DIst7]])=Table38910111213[[#This Row],[DIst2]],"Cluster2",IF(MIN(Table38910111213[[#This Row],[DIst1]:[DIst7]])=Table38910111213[[#This Row],[DIst3]],"Cluster3",IF(MIN(Table38910111213[[#This Row],[DIst1]:[DIst7]])=Table38910111213[[#This Row],[DIst4]],"Cluster4",IF(MIN(Table38910111213[[#This Row],[DIst1]:[DIst7]])=Table38910111213[[#This Row],[DIst5]],"Cluster5",IF(MIN(Table38910111213[[#This Row],[DIst1]:[DIst7]])=Table38910111213[[#This Row],[DIst6]],"Cluster6","Cluster7"))))))</f>
        <v>Cluster7</v>
      </c>
    </row>
    <row r="154" spans="7:19" x14ac:dyDescent="0.3">
      <c r="G154">
        <v>153</v>
      </c>
      <c r="H154">
        <v>0.66567484499999996</v>
      </c>
      <c r="I154">
        <v>-1.172411133</v>
      </c>
      <c r="K154">
        <f>SQRT((Table38910111213[[#This Row],[Annual Income (k$)]]-$B$3)^2+(Table38910111213[[#This Row],[Spending Score (1-100)]]-$C$3)^2)</f>
        <v>2.1151738750461395</v>
      </c>
      <c r="L154">
        <f>SQRT((Table38910111213[[#This Row],[Annual Income (k$)]]-$B$4)^2+(Table38910111213[[#This Row],[Spending Score (1-100)]]-$C$4)^2)</f>
        <v>3.0559095601044097</v>
      </c>
      <c r="M154">
        <f>SQRT((Table38910111213[[#This Row],[Annual Income (k$)]]-$B$5)^2+(Table38910111213[[#This Row],[Spending Score (1-100)]]-$C$5)^2)</f>
        <v>1.7147824614128544</v>
      </c>
      <c r="N154">
        <f>SQRT((Table38910111213[[#This Row],[Annual Income (k$)]]-$B$6)^2+(Table38910111213[[#This Row],[Spending Score (1-100)]]-$C$6)^2)</f>
        <v>1.9645632999465863</v>
      </c>
      <c r="O154">
        <f>SQRT((Table38910111213[[#This Row],[Annual Income (k$)]]-$B$7)^2+(Table38910111213[[#This Row],[Spending Score (1-100)]]-$C$7)^2)</f>
        <v>0.39036623164891376</v>
      </c>
      <c r="P154">
        <f>SQRT((Table38910111213[[#This Row],[Annual Income (k$)]]-$B$8)^2+(Table38910111213[[#This Row],[Spending Score (1-100)]]-$C$8)^2)</f>
        <v>1.2185102131171526</v>
      </c>
      <c r="Q154">
        <f>SQRT((Table38910111213[[#This Row],[Annual Income (k$)]]-$B$9)^2+(Table38910111213[[#This Row],[Spending Score (1-100)]]-$C$9)^2)</f>
        <v>2.433849993273451</v>
      </c>
      <c r="R154">
        <f>MIN(Table38910111213[[#This Row],[DIst1]:[DIst7]])</f>
        <v>0.39036623164891376</v>
      </c>
      <c r="S154" t="str">
        <f>IF(MIN(Table38910111213[[#This Row],[DIst1]:[DIst7]])=Table38910111213[[#This Row],[DIst1]],"Cluster1",IF(MIN(Table38910111213[[#This Row],[DIst1]:[DIst7]])=Table38910111213[[#This Row],[DIst2]],"Cluster2",IF(MIN(Table38910111213[[#This Row],[DIst1]:[DIst7]])=Table38910111213[[#This Row],[DIst3]],"Cluster3",IF(MIN(Table38910111213[[#This Row],[DIst1]:[DIst7]])=Table38910111213[[#This Row],[DIst4]],"Cluster4",IF(MIN(Table38910111213[[#This Row],[DIst1]:[DIst7]])=Table38910111213[[#This Row],[DIst5]],"Cluster5",IF(MIN(Table38910111213[[#This Row],[DIst1]:[DIst7]])=Table38910111213[[#This Row],[DIst6]],"Cluster6","Cluster7"))))))</f>
        <v>Cluster5</v>
      </c>
    </row>
    <row r="155" spans="7:19" x14ac:dyDescent="0.3">
      <c r="G155">
        <v>154</v>
      </c>
      <c r="H155">
        <v>0.66567484499999996</v>
      </c>
      <c r="I155">
        <v>1.001596266</v>
      </c>
      <c r="K155">
        <f>SQRT((Table38910111213[[#This Row],[Annual Income (k$)]]-$B$3)^2+(Table38910111213[[#This Row],[Spending Score (1-100)]]-$C$3)^2)</f>
        <v>3.3098514614752257</v>
      </c>
      <c r="L155">
        <f>SQRT((Table38910111213[[#This Row],[Annual Income (k$)]]-$B$4)^2+(Table38910111213[[#This Row],[Spending Score (1-100)]]-$C$4)^2)</f>
        <v>2.0587010487611539</v>
      </c>
      <c r="M155">
        <f>SQRT((Table38910111213[[#This Row],[Annual Income (k$)]]-$B$5)^2+(Table38910111213[[#This Row],[Spending Score (1-100)]]-$C$5)^2)</f>
        <v>1.5059291125139507</v>
      </c>
      <c r="N155">
        <f>SQRT((Table38910111213[[#This Row],[Annual Income (k$)]]-$B$6)^2+(Table38910111213[[#This Row],[Spending Score (1-100)]]-$C$6)^2)</f>
        <v>2.5610885662611298</v>
      </c>
      <c r="O155">
        <f>SQRT((Table38910111213[[#This Row],[Annual Income (k$)]]-$B$7)^2+(Table38910111213[[#This Row],[Spending Score (1-100)]]-$C$7)^2)</f>
        <v>2.4102649249881671</v>
      </c>
      <c r="P155">
        <f>SQRT((Table38910111213[[#This Row],[Annual Income (k$)]]-$B$8)^2+(Table38910111213[[#This Row],[Spending Score (1-100)]]-$C$8)^2)</f>
        <v>1.2654768408418409</v>
      </c>
      <c r="Q155">
        <f>SQRT((Table38910111213[[#This Row],[Annual Income (k$)]]-$B$9)^2+(Table38910111213[[#This Row],[Spending Score (1-100)]]-$C$9)^2)</f>
        <v>0.29775175574214291</v>
      </c>
      <c r="R155">
        <f>MIN(Table38910111213[[#This Row],[DIst1]:[DIst7]])</f>
        <v>0.29775175574214291</v>
      </c>
      <c r="S155" t="str">
        <f>IF(MIN(Table38910111213[[#This Row],[DIst1]:[DIst7]])=Table38910111213[[#This Row],[DIst1]],"Cluster1",IF(MIN(Table38910111213[[#This Row],[DIst1]:[DIst7]])=Table38910111213[[#This Row],[DIst2]],"Cluster2",IF(MIN(Table38910111213[[#This Row],[DIst1]:[DIst7]])=Table38910111213[[#This Row],[DIst3]],"Cluster3",IF(MIN(Table38910111213[[#This Row],[DIst1]:[DIst7]])=Table38910111213[[#This Row],[DIst4]],"Cluster4",IF(MIN(Table38910111213[[#This Row],[DIst1]:[DIst7]])=Table38910111213[[#This Row],[DIst5]],"Cluster5",IF(MIN(Table38910111213[[#This Row],[DIst1]:[DIst7]])=Table38910111213[[#This Row],[DIst6]],"Cluster6","Cluster7"))))))</f>
        <v>Cluster7</v>
      </c>
    </row>
    <row r="156" spans="7:19" x14ac:dyDescent="0.3">
      <c r="G156">
        <v>155</v>
      </c>
      <c r="H156">
        <v>0.66567484499999996</v>
      </c>
      <c r="I156">
        <v>-1.3276973759999999</v>
      </c>
      <c r="K156">
        <f>SQRT((Table38910111213[[#This Row],[Annual Income (k$)]]-$B$3)^2+(Table38910111213[[#This Row],[Spending Score (1-100)]]-$C$3)^2)</f>
        <v>2.0911068965354169</v>
      </c>
      <c r="L156">
        <f>SQRT((Table38910111213[[#This Row],[Annual Income (k$)]]-$B$4)^2+(Table38910111213[[#This Row],[Spending Score (1-100)]]-$C$4)^2)</f>
        <v>3.1724753765910383</v>
      </c>
      <c r="M156">
        <f>SQRT((Table38910111213[[#This Row],[Annual Income (k$)]]-$B$5)^2+(Table38910111213[[#This Row],[Spending Score (1-100)]]-$C$5)^2)</f>
        <v>1.8303641807357747</v>
      </c>
      <c r="N156">
        <f>SQRT((Table38910111213[[#This Row],[Annual Income (k$)]]-$B$6)^2+(Table38910111213[[#This Row],[Spending Score (1-100)]]-$C$6)^2)</f>
        <v>2.0070831957209512</v>
      </c>
      <c r="O156">
        <f>SQRT((Table38910111213[[#This Row],[Annual Income (k$)]]-$B$7)^2+(Table38910111213[[#This Row],[Spending Score (1-100)]]-$C$7)^2)</f>
        <v>0.33169602315562668</v>
      </c>
      <c r="P156">
        <f>SQRT((Table38910111213[[#This Row],[Annual Income (k$)]]-$B$8)^2+(Table38910111213[[#This Row],[Spending Score (1-100)]]-$C$8)^2)</f>
        <v>1.3557806680057496</v>
      </c>
      <c r="Q156">
        <f>SQRT((Table38910111213[[#This Row],[Annual Income (k$)]]-$B$9)^2+(Table38910111213[[#This Row],[Spending Score (1-100)]]-$C$9)^2)</f>
        <v>2.5888446453072125</v>
      </c>
      <c r="R156">
        <f>MIN(Table38910111213[[#This Row],[DIst1]:[DIst7]])</f>
        <v>0.33169602315562668</v>
      </c>
      <c r="S156" t="str">
        <f>IF(MIN(Table38910111213[[#This Row],[DIst1]:[DIst7]])=Table38910111213[[#This Row],[DIst1]],"Cluster1",IF(MIN(Table38910111213[[#This Row],[DIst1]:[DIst7]])=Table38910111213[[#This Row],[DIst2]],"Cluster2",IF(MIN(Table38910111213[[#This Row],[DIst1]:[DIst7]])=Table38910111213[[#This Row],[DIst3]],"Cluster3",IF(MIN(Table38910111213[[#This Row],[DIst1]:[DIst7]])=Table38910111213[[#This Row],[DIst4]],"Cluster4",IF(MIN(Table38910111213[[#This Row],[DIst1]:[DIst7]])=Table38910111213[[#This Row],[DIst5]],"Cluster5",IF(MIN(Table38910111213[[#This Row],[DIst1]:[DIst7]])=Table38910111213[[#This Row],[DIst6]],"Cluster6","Cluster7"))))))</f>
        <v>Cluster5</v>
      </c>
    </row>
    <row r="157" spans="7:19" x14ac:dyDescent="0.3">
      <c r="G157">
        <v>156</v>
      </c>
      <c r="H157">
        <v>0.66567484499999996</v>
      </c>
      <c r="I157">
        <v>1.506276556</v>
      </c>
      <c r="K157">
        <f>SQRT((Table38910111213[[#This Row],[Annual Income (k$)]]-$B$3)^2+(Table38910111213[[#This Row],[Spending Score (1-100)]]-$C$3)^2)</f>
        <v>3.7163896043997346</v>
      </c>
      <c r="L157">
        <f>SQRT((Table38910111213[[#This Row],[Annual Income (k$)]]-$B$4)^2+(Table38910111213[[#This Row],[Spending Score (1-100)]]-$C$4)^2)</f>
        <v>2.0990771679344231</v>
      </c>
      <c r="M157">
        <f>SQRT((Table38910111213[[#This Row],[Annual Income (k$)]]-$B$5)^2+(Table38910111213[[#This Row],[Spending Score (1-100)]]-$C$5)^2)</f>
        <v>1.8610617918835852</v>
      </c>
      <c r="N157">
        <f>SQRT((Table38910111213[[#This Row],[Annual Income (k$)]]-$B$6)^2+(Table38910111213[[#This Row],[Spending Score (1-100)]]-$C$6)^2)</f>
        <v>2.9219451792424098</v>
      </c>
      <c r="O157">
        <f>SQRT((Table38910111213[[#This Row],[Annual Income (k$)]]-$B$7)^2+(Table38910111213[[#This Row],[Spending Score (1-100)]]-$C$7)^2)</f>
        <v>2.9110973865541254</v>
      </c>
      <c r="P157">
        <f>SQRT((Table38910111213[[#This Row],[Annual Income (k$)]]-$B$8)^2+(Table38910111213[[#This Row],[Spending Score (1-100)]]-$C$8)^2)</f>
        <v>1.7263821545976004</v>
      </c>
      <c r="Q157">
        <f>SQRT((Table38910111213[[#This Row],[Annual Income (k$)]]-$B$9)^2+(Table38910111213[[#This Row],[Spending Score (1-100)]]-$C$9)^2)</f>
        <v>0.29324128624269064</v>
      </c>
      <c r="R157">
        <f>MIN(Table38910111213[[#This Row],[DIst1]:[DIst7]])</f>
        <v>0.29324128624269064</v>
      </c>
      <c r="S157" t="str">
        <f>IF(MIN(Table38910111213[[#This Row],[DIst1]:[DIst7]])=Table38910111213[[#This Row],[DIst1]],"Cluster1",IF(MIN(Table38910111213[[#This Row],[DIst1]:[DIst7]])=Table38910111213[[#This Row],[DIst2]],"Cluster2",IF(MIN(Table38910111213[[#This Row],[DIst1]:[DIst7]])=Table38910111213[[#This Row],[DIst3]],"Cluster3",IF(MIN(Table38910111213[[#This Row],[DIst1]:[DIst7]])=Table38910111213[[#This Row],[DIst4]],"Cluster4",IF(MIN(Table38910111213[[#This Row],[DIst1]:[DIst7]])=Table38910111213[[#This Row],[DIst5]],"Cluster5",IF(MIN(Table38910111213[[#This Row],[DIst1]:[DIst7]])=Table38910111213[[#This Row],[DIst6]],"Cluster6","Cluster7"))))))</f>
        <v>Cluster7</v>
      </c>
    </row>
    <row r="158" spans="7:19" x14ac:dyDescent="0.3">
      <c r="G158">
        <v>157</v>
      </c>
      <c r="H158">
        <v>0.66567484499999996</v>
      </c>
      <c r="I158">
        <v>-1.9100207870000001</v>
      </c>
      <c r="K158">
        <f>SQRT((Table38910111213[[#This Row],[Annual Income (k$)]]-$B$3)^2+(Table38910111213[[#This Row],[Spending Score (1-100)]]-$C$3)^2)</f>
        <v>2.1030058640148455</v>
      </c>
      <c r="L158">
        <f>SQRT((Table38910111213[[#This Row],[Annual Income (k$)]]-$B$4)^2+(Table38910111213[[#This Row],[Spending Score (1-100)]]-$C$4)^2)</f>
        <v>3.6354766251321697</v>
      </c>
      <c r="M158">
        <f>SQRT((Table38910111213[[#This Row],[Annual Income (k$)]]-$B$5)^2+(Table38910111213[[#This Row],[Spending Score (1-100)]]-$C$5)^2)</f>
        <v>2.3057186393253821</v>
      </c>
      <c r="N158">
        <f>SQRT((Table38910111213[[#This Row],[Annual Income (k$)]]-$B$6)^2+(Table38910111213[[#This Row],[Spending Score (1-100)]]-$C$6)^2)</f>
        <v>2.2563660619254327</v>
      </c>
      <c r="O158">
        <f>SQRT((Table38910111213[[#This Row],[Annual Income (k$)]]-$B$7)^2+(Table38910111213[[#This Row],[Spending Score (1-100)]]-$C$7)^2)</f>
        <v>0.61699784049041684</v>
      </c>
      <c r="P158">
        <f>SQRT((Table38910111213[[#This Row],[Annual Income (k$)]]-$B$8)^2+(Table38910111213[[#This Row],[Spending Score (1-100)]]-$C$8)^2)</f>
        <v>1.8954739222356567</v>
      </c>
      <c r="Q158">
        <f>SQRT((Table38910111213[[#This Row],[Annual Income (k$)]]-$B$9)^2+(Table38910111213[[#This Row],[Spending Score (1-100)]]-$C$9)^2)</f>
        <v>3.1703287676763519</v>
      </c>
      <c r="R158">
        <f>MIN(Table38910111213[[#This Row],[DIst1]:[DIst7]])</f>
        <v>0.61699784049041684</v>
      </c>
      <c r="S158" t="str">
        <f>IF(MIN(Table38910111213[[#This Row],[DIst1]:[DIst7]])=Table38910111213[[#This Row],[DIst1]],"Cluster1",IF(MIN(Table38910111213[[#This Row],[DIst1]:[DIst7]])=Table38910111213[[#This Row],[DIst2]],"Cluster2",IF(MIN(Table38910111213[[#This Row],[DIst1]:[DIst7]])=Table38910111213[[#This Row],[DIst3]],"Cluster3",IF(MIN(Table38910111213[[#This Row],[DIst1]:[DIst7]])=Table38910111213[[#This Row],[DIst4]],"Cluster4",IF(MIN(Table38910111213[[#This Row],[DIst1]:[DIst7]])=Table38910111213[[#This Row],[DIst5]],"Cluster5",IF(MIN(Table38910111213[[#This Row],[DIst1]:[DIst7]])=Table38910111213[[#This Row],[DIst6]],"Cluster6","Cluster7"))))))</f>
        <v>Cluster5</v>
      </c>
    </row>
    <row r="159" spans="7:19" x14ac:dyDescent="0.3">
      <c r="G159">
        <v>158</v>
      </c>
      <c r="H159">
        <v>0.66567484499999996</v>
      </c>
      <c r="I159">
        <v>1.079239388</v>
      </c>
      <c r="K159">
        <f>SQRT((Table38910111213[[#This Row],[Annual Income (k$)]]-$B$3)^2+(Table38910111213[[#This Row],[Spending Score (1-100)]]-$C$3)^2)</f>
        <v>3.370669330911666</v>
      </c>
      <c r="L159">
        <f>SQRT((Table38910111213[[#This Row],[Annual Income (k$)]]-$B$4)^2+(Table38910111213[[#This Row],[Spending Score (1-100)]]-$C$4)^2)</f>
        <v>2.0569201308232987</v>
      </c>
      <c r="M159">
        <f>SQRT((Table38910111213[[#This Row],[Annual Income (k$)]]-$B$5)^2+(Table38910111213[[#This Row],[Spending Score (1-100)]]-$C$5)^2)</f>
        <v>1.555192664927723</v>
      </c>
      <c r="N159">
        <f>SQRT((Table38910111213[[#This Row],[Annual Income (k$)]]-$B$6)^2+(Table38910111213[[#This Row],[Spending Score (1-100)]]-$C$6)^2)</f>
        <v>2.6135065434562303</v>
      </c>
      <c r="O159">
        <f>SQRT((Table38910111213[[#This Row],[Annual Income (k$)]]-$B$7)^2+(Table38910111213[[#This Row],[Spending Score (1-100)]]-$C$7)^2)</f>
        <v>2.4872148252221553</v>
      </c>
      <c r="P159">
        <f>SQRT((Table38910111213[[#This Row],[Annual Income (k$)]]-$B$8)^2+(Table38910111213[[#This Row],[Spending Score (1-100)]]-$C$8)^2)</f>
        <v>1.3343250728209275</v>
      </c>
      <c r="Q159">
        <f>SQRT((Table38910111213[[#This Row],[Annual Income (k$)]]-$B$9)^2+(Table38910111213[[#This Row],[Spending Score (1-100)]]-$C$9)^2)</f>
        <v>0.23471154248261672</v>
      </c>
      <c r="R159">
        <f>MIN(Table38910111213[[#This Row],[DIst1]:[DIst7]])</f>
        <v>0.23471154248261672</v>
      </c>
      <c r="S159" t="str">
        <f>IF(MIN(Table38910111213[[#This Row],[DIst1]:[DIst7]])=Table38910111213[[#This Row],[DIst1]],"Cluster1",IF(MIN(Table38910111213[[#This Row],[DIst1]:[DIst7]])=Table38910111213[[#This Row],[DIst2]],"Cluster2",IF(MIN(Table38910111213[[#This Row],[DIst1]:[DIst7]])=Table38910111213[[#This Row],[DIst3]],"Cluster3",IF(MIN(Table38910111213[[#This Row],[DIst1]:[DIst7]])=Table38910111213[[#This Row],[DIst4]],"Cluster4",IF(MIN(Table38910111213[[#This Row],[DIst1]:[DIst7]])=Table38910111213[[#This Row],[DIst5]],"Cluster5",IF(MIN(Table38910111213[[#This Row],[DIst1]:[DIst7]])=Table38910111213[[#This Row],[DIst6]],"Cluster6","Cluster7"))))))</f>
        <v>Cluster7</v>
      </c>
    </row>
    <row r="160" spans="7:19" x14ac:dyDescent="0.3">
      <c r="G160">
        <v>159</v>
      </c>
      <c r="H160">
        <v>0.66567484499999996</v>
      </c>
      <c r="I160">
        <v>-1.9100207870000001</v>
      </c>
      <c r="K160">
        <f>SQRT((Table38910111213[[#This Row],[Annual Income (k$)]]-$B$3)^2+(Table38910111213[[#This Row],[Spending Score (1-100)]]-$C$3)^2)</f>
        <v>2.1030058640148455</v>
      </c>
      <c r="L160">
        <f>SQRT((Table38910111213[[#This Row],[Annual Income (k$)]]-$B$4)^2+(Table38910111213[[#This Row],[Spending Score (1-100)]]-$C$4)^2)</f>
        <v>3.6354766251321697</v>
      </c>
      <c r="M160">
        <f>SQRT((Table38910111213[[#This Row],[Annual Income (k$)]]-$B$5)^2+(Table38910111213[[#This Row],[Spending Score (1-100)]]-$C$5)^2)</f>
        <v>2.3057186393253821</v>
      </c>
      <c r="N160">
        <f>SQRT((Table38910111213[[#This Row],[Annual Income (k$)]]-$B$6)^2+(Table38910111213[[#This Row],[Spending Score (1-100)]]-$C$6)^2)</f>
        <v>2.2563660619254327</v>
      </c>
      <c r="O160">
        <f>SQRT((Table38910111213[[#This Row],[Annual Income (k$)]]-$B$7)^2+(Table38910111213[[#This Row],[Spending Score (1-100)]]-$C$7)^2)</f>
        <v>0.61699784049041684</v>
      </c>
      <c r="P160">
        <f>SQRT((Table38910111213[[#This Row],[Annual Income (k$)]]-$B$8)^2+(Table38910111213[[#This Row],[Spending Score (1-100)]]-$C$8)^2)</f>
        <v>1.8954739222356567</v>
      </c>
      <c r="Q160">
        <f>SQRT((Table38910111213[[#This Row],[Annual Income (k$)]]-$B$9)^2+(Table38910111213[[#This Row],[Spending Score (1-100)]]-$C$9)^2)</f>
        <v>3.1703287676763519</v>
      </c>
      <c r="R160">
        <f>MIN(Table38910111213[[#This Row],[DIst1]:[DIst7]])</f>
        <v>0.61699784049041684</v>
      </c>
      <c r="S160" t="str">
        <f>IF(MIN(Table38910111213[[#This Row],[DIst1]:[DIst7]])=Table38910111213[[#This Row],[DIst1]],"Cluster1",IF(MIN(Table38910111213[[#This Row],[DIst1]:[DIst7]])=Table38910111213[[#This Row],[DIst2]],"Cluster2",IF(MIN(Table38910111213[[#This Row],[DIst1]:[DIst7]])=Table38910111213[[#This Row],[DIst3]],"Cluster3",IF(MIN(Table38910111213[[#This Row],[DIst1]:[DIst7]])=Table38910111213[[#This Row],[DIst4]],"Cluster4",IF(MIN(Table38910111213[[#This Row],[DIst1]:[DIst7]])=Table38910111213[[#This Row],[DIst5]],"Cluster5",IF(MIN(Table38910111213[[#This Row],[DIst1]:[DIst7]])=Table38910111213[[#This Row],[DIst6]],"Cluster6","Cluster7"))))))</f>
        <v>Cluster5</v>
      </c>
    </row>
    <row r="161" spans="7:19" x14ac:dyDescent="0.3">
      <c r="G161">
        <v>160</v>
      </c>
      <c r="H161">
        <v>0.66567484499999996</v>
      </c>
      <c r="I161">
        <v>0.88513158400000003</v>
      </c>
      <c r="K161">
        <f>SQRT((Table38910111213[[#This Row],[Annual Income (k$)]]-$B$3)^2+(Table38910111213[[#This Row],[Spending Score (1-100)]]-$C$3)^2)</f>
        <v>3.2199814974547452</v>
      </c>
      <c r="L161">
        <f>SQRT((Table38910111213[[#This Row],[Annual Income (k$)]]-$B$4)^2+(Table38910111213[[#This Row],[Spending Score (1-100)]]-$C$4)^2)</f>
        <v>2.0668456853666308</v>
      </c>
      <c r="M161">
        <f>SQRT((Table38910111213[[#This Row],[Annual Income (k$)]]-$B$5)^2+(Table38910111213[[#This Row],[Spending Score (1-100)]]-$C$5)^2)</f>
        <v>1.4367416600885385</v>
      </c>
      <c r="N161">
        <f>SQRT((Table38910111213[[#This Row],[Annual Income (k$)]]-$B$6)^2+(Table38910111213[[#This Row],[Spending Score (1-100)]]-$C$6)^2)</f>
        <v>2.484938357124971</v>
      </c>
      <c r="O161">
        <f>SQRT((Table38910111213[[#This Row],[Annual Income (k$)]]-$B$7)^2+(Table38910111213[[#This Row],[Spending Score (1-100)]]-$C$7)^2)</f>
        <v>2.2949276349993175</v>
      </c>
      <c r="P161">
        <f>SQRT((Table38910111213[[#This Row],[Annual Income (k$)]]-$B$8)^2+(Table38910111213[[#This Row],[Spending Score (1-100)]]-$C$8)^2)</f>
        <v>1.1642811914660678</v>
      </c>
      <c r="Q161">
        <f>SQRT((Table38910111213[[#This Row],[Annual Income (k$)]]-$B$9)^2+(Table38910111213[[#This Row],[Spending Score (1-100)]]-$C$9)^2)</f>
        <v>0.40201083454457698</v>
      </c>
      <c r="R161">
        <f>MIN(Table38910111213[[#This Row],[DIst1]:[DIst7]])</f>
        <v>0.40201083454457698</v>
      </c>
      <c r="S161" t="str">
        <f>IF(MIN(Table38910111213[[#This Row],[DIst1]:[DIst7]])=Table38910111213[[#This Row],[DIst1]],"Cluster1",IF(MIN(Table38910111213[[#This Row],[DIst1]:[DIst7]])=Table38910111213[[#This Row],[DIst2]],"Cluster2",IF(MIN(Table38910111213[[#This Row],[DIst1]:[DIst7]])=Table38910111213[[#This Row],[DIst3]],"Cluster3",IF(MIN(Table38910111213[[#This Row],[DIst1]:[DIst7]])=Table38910111213[[#This Row],[DIst4]],"Cluster4",IF(MIN(Table38910111213[[#This Row],[DIst1]:[DIst7]])=Table38910111213[[#This Row],[DIst5]],"Cluster5",IF(MIN(Table38910111213[[#This Row],[DIst1]:[DIst7]])=Table38910111213[[#This Row],[DIst6]],"Cluster6","Cluster7"))))))</f>
        <v>Cluster7</v>
      </c>
    </row>
    <row r="162" spans="7:19" x14ac:dyDescent="0.3">
      <c r="G162">
        <v>161</v>
      </c>
      <c r="H162">
        <v>0.70384427400000005</v>
      </c>
      <c r="I162">
        <v>-0.59008772300000001</v>
      </c>
      <c r="K162">
        <f>SQRT((Table38910111213[[#This Row],[Annual Income (k$)]]-$B$3)^2+(Table38910111213[[#This Row],[Spending Score (1-100)]]-$C$3)^2)</f>
        <v>2.3330387489216848</v>
      </c>
      <c r="L162">
        <f>SQRT((Table38910111213[[#This Row],[Annual Income (k$)]]-$B$4)^2+(Table38910111213[[#This Row],[Spending Score (1-100)]]-$C$4)^2)</f>
        <v>2.6840317140074172</v>
      </c>
      <c r="M162">
        <f>SQRT((Table38910111213[[#This Row],[Annual Income (k$)]]-$B$5)^2+(Table38910111213[[#This Row],[Spending Score (1-100)]]-$C$5)^2)</f>
        <v>1.3875037319217753</v>
      </c>
      <c r="N162">
        <f>SQRT((Table38910111213[[#This Row],[Annual Income (k$)]]-$B$6)^2+(Table38910111213[[#This Row],[Spending Score (1-100)]]-$C$6)^2)</f>
        <v>1.9501041185076724</v>
      </c>
      <c r="O162">
        <f>SQRT((Table38910111213[[#This Row],[Annual Income (k$)]]-$B$7)^2+(Table38910111213[[#This Row],[Spending Score (1-100)]]-$C$7)^2)</f>
        <v>0.8469430714052929</v>
      </c>
      <c r="P162">
        <f>SQRT((Table38910111213[[#This Row],[Annual Income (k$)]]-$B$8)^2+(Table38910111213[[#This Row],[Spending Score (1-100)]]-$C$8)^2)</f>
        <v>0.7977800116690863</v>
      </c>
      <c r="Q162">
        <f>SQRT((Table38910111213[[#This Row],[Annual Income (k$)]]-$B$9)^2+(Table38910111213[[#This Row],[Spending Score (1-100)]]-$C$9)^2)</f>
        <v>1.850278903448294</v>
      </c>
      <c r="R162">
        <f>MIN(Table38910111213[[#This Row],[DIst1]:[DIst7]])</f>
        <v>0.7977800116690863</v>
      </c>
      <c r="S162" t="str">
        <f>IF(MIN(Table38910111213[[#This Row],[DIst1]:[DIst7]])=Table38910111213[[#This Row],[DIst1]],"Cluster1",IF(MIN(Table38910111213[[#This Row],[DIst1]:[DIst7]])=Table38910111213[[#This Row],[DIst2]],"Cluster2",IF(MIN(Table38910111213[[#This Row],[DIst1]:[DIst7]])=Table38910111213[[#This Row],[DIst3]],"Cluster3",IF(MIN(Table38910111213[[#This Row],[DIst1]:[DIst7]])=Table38910111213[[#This Row],[DIst4]],"Cluster4",IF(MIN(Table38910111213[[#This Row],[DIst1]:[DIst7]])=Table38910111213[[#This Row],[DIst5]],"Cluster5",IF(MIN(Table38910111213[[#This Row],[DIst1]:[DIst7]])=Table38910111213[[#This Row],[DIst6]],"Cluster6","Cluster7"))))))</f>
        <v>Cluster6</v>
      </c>
    </row>
    <row r="163" spans="7:19" x14ac:dyDescent="0.3">
      <c r="G163">
        <v>162</v>
      </c>
      <c r="H163">
        <v>0.70384427400000005</v>
      </c>
      <c r="I163">
        <v>1.273347191</v>
      </c>
      <c r="K163">
        <f>SQRT((Table38910111213[[#This Row],[Annual Income (k$)]]-$B$3)^2+(Table38910111213[[#This Row],[Spending Score (1-100)]]-$C$3)^2)</f>
        <v>3.5482190550181949</v>
      </c>
      <c r="L163">
        <f>SQRT((Table38910111213[[#This Row],[Annual Income (k$)]]-$B$4)^2+(Table38910111213[[#This Row],[Spending Score (1-100)]]-$C$4)^2)</f>
        <v>2.1032888477649805</v>
      </c>
      <c r="M163">
        <f>SQRT((Table38910111213[[#This Row],[Annual Income (k$)]]-$B$5)^2+(Table38910111213[[#This Row],[Spending Score (1-100)]]-$C$5)^2)</f>
        <v>1.7146766208263893</v>
      </c>
      <c r="N163">
        <f>SQRT((Table38910111213[[#This Row],[Annual Income (k$)]]-$B$6)^2+(Table38910111213[[#This Row],[Spending Score (1-100)]]-$C$6)^2)</f>
        <v>2.7764036390744877</v>
      </c>
      <c r="O163">
        <f>SQRT((Table38910111213[[#This Row],[Annual Income (k$)]]-$B$7)^2+(Table38910111213[[#This Row],[Spending Score (1-100)]]-$C$7)^2)</f>
        <v>2.6753829846437585</v>
      </c>
      <c r="P163">
        <f>SQRT((Table38910111213[[#This Row],[Annual Income (k$)]]-$B$8)^2+(Table38910111213[[#This Row],[Spending Score (1-100)]]-$C$8)^2)</f>
        <v>1.5257663716354617</v>
      </c>
      <c r="Q163">
        <f>SQRT((Table38910111213[[#This Row],[Annual Income (k$)]]-$B$9)^2+(Table38910111213[[#This Row],[Spending Score (1-100)]]-$C$9)^2)</f>
        <v>0.11679627425522165</v>
      </c>
      <c r="R163">
        <f>MIN(Table38910111213[[#This Row],[DIst1]:[DIst7]])</f>
        <v>0.11679627425522165</v>
      </c>
      <c r="S163" t="str">
        <f>IF(MIN(Table38910111213[[#This Row],[DIst1]:[DIst7]])=Table38910111213[[#This Row],[DIst1]],"Cluster1",IF(MIN(Table38910111213[[#This Row],[DIst1]:[DIst7]])=Table38910111213[[#This Row],[DIst2]],"Cluster2",IF(MIN(Table38910111213[[#This Row],[DIst1]:[DIst7]])=Table38910111213[[#This Row],[DIst3]],"Cluster3",IF(MIN(Table38910111213[[#This Row],[DIst1]:[DIst7]])=Table38910111213[[#This Row],[DIst4]],"Cluster4",IF(MIN(Table38910111213[[#This Row],[DIst1]:[DIst7]])=Table38910111213[[#This Row],[DIst5]],"Cluster5",IF(MIN(Table38910111213[[#This Row],[DIst1]:[DIst7]])=Table38910111213[[#This Row],[DIst6]],"Cluster6","Cluster7"))))))</f>
        <v>Cluster7</v>
      </c>
    </row>
    <row r="164" spans="7:19" x14ac:dyDescent="0.3">
      <c r="G164">
        <v>163</v>
      </c>
      <c r="H164">
        <v>0.780183132</v>
      </c>
      <c r="I164">
        <v>-1.754734544</v>
      </c>
      <c r="K164">
        <f>SQRT((Table38910111213[[#This Row],[Annual Income (k$)]]-$B$3)^2+(Table38910111213[[#This Row],[Spending Score (1-100)]]-$C$3)^2)</f>
        <v>2.1980979059335986</v>
      </c>
      <c r="L164">
        <f>SQRT((Table38910111213[[#This Row],[Annual Income (k$)]]-$B$4)^2+(Table38910111213[[#This Row],[Spending Score (1-100)]]-$C$4)^2)</f>
        <v>3.5768697107531398</v>
      </c>
      <c r="M164">
        <f>SQRT((Table38910111213[[#This Row],[Annual Income (k$)]]-$B$5)^2+(Table38910111213[[#This Row],[Spending Score (1-100)]]-$C$5)^2)</f>
        <v>2.2382330658516723</v>
      </c>
      <c r="N164">
        <f>SQRT((Table38910111213[[#This Row],[Annual Income (k$)]]-$B$6)^2+(Table38910111213[[#This Row],[Spending Score (1-100)]]-$C$6)^2)</f>
        <v>2.2785177832193519</v>
      </c>
      <c r="O164">
        <f>SQRT((Table38910111213[[#This Row],[Annual Income (k$)]]-$B$7)^2+(Table38910111213[[#This Row],[Spending Score (1-100)]]-$C$7)^2)</f>
        <v>0.42490708579321257</v>
      </c>
      <c r="P164">
        <f>SQRT((Table38910111213[[#This Row],[Annual Income (k$)]]-$B$8)^2+(Table38910111213[[#This Row],[Spending Score (1-100)]]-$C$8)^2)</f>
        <v>1.7914432237792768</v>
      </c>
      <c r="Q164">
        <f>SQRT((Table38910111213[[#This Row],[Annual Income (k$)]]-$B$9)^2+(Table38910111213[[#This Row],[Spending Score (1-100)]]-$C$9)^2)</f>
        <v>3.0115676392458508</v>
      </c>
      <c r="R164">
        <f>MIN(Table38910111213[[#This Row],[DIst1]:[DIst7]])</f>
        <v>0.42490708579321257</v>
      </c>
      <c r="S164" t="str">
        <f>IF(MIN(Table38910111213[[#This Row],[DIst1]:[DIst7]])=Table38910111213[[#This Row],[DIst1]],"Cluster1",IF(MIN(Table38910111213[[#This Row],[DIst1]:[DIst7]])=Table38910111213[[#This Row],[DIst2]],"Cluster2",IF(MIN(Table38910111213[[#This Row],[DIst1]:[DIst7]])=Table38910111213[[#This Row],[DIst3]],"Cluster3",IF(MIN(Table38910111213[[#This Row],[DIst1]:[DIst7]])=Table38910111213[[#This Row],[DIst4]],"Cluster4",IF(MIN(Table38910111213[[#This Row],[DIst1]:[DIst7]])=Table38910111213[[#This Row],[DIst5]],"Cluster5",IF(MIN(Table38910111213[[#This Row],[DIst1]:[DIst7]])=Table38910111213[[#This Row],[DIst6]],"Cluster6","Cluster7"))))))</f>
        <v>Cluster5</v>
      </c>
    </row>
    <row r="165" spans="7:19" x14ac:dyDescent="0.3">
      <c r="G165">
        <v>164</v>
      </c>
      <c r="H165">
        <v>0.780183132</v>
      </c>
      <c r="I165">
        <v>1.6615627980000001</v>
      </c>
      <c r="K165">
        <f>SQRT((Table38910111213[[#This Row],[Annual Income (k$)]]-$B$3)^2+(Table38910111213[[#This Row],[Spending Score (1-100)]]-$C$3)^2)</f>
        <v>3.9091636425116332</v>
      </c>
      <c r="L165">
        <f>SQRT((Table38910111213[[#This Row],[Annual Income (k$)]]-$B$4)^2+(Table38910111213[[#This Row],[Spending Score (1-100)]]-$C$4)^2)</f>
        <v>2.2459829808676814</v>
      </c>
      <c r="M165">
        <f>SQRT((Table38910111213[[#This Row],[Annual Income (k$)]]-$B$5)^2+(Table38910111213[[#This Row],[Spending Score (1-100)]]-$C$5)^2)</f>
        <v>2.0537545525438037</v>
      </c>
      <c r="N165">
        <f>SQRT((Table38910111213[[#This Row],[Annual Income (k$)]]-$B$6)^2+(Table38910111213[[#This Row],[Spending Score (1-100)]]-$C$6)^2)</f>
        <v>3.1143582111778469</v>
      </c>
      <c r="O165">
        <f>SQRT((Table38910111213[[#This Row],[Annual Income (k$)]]-$B$7)^2+(Table38910111213[[#This Row],[Spending Score (1-100)]]-$C$7)^2)</f>
        <v>3.0553814234927144</v>
      </c>
      <c r="P165">
        <f>SQRT((Table38910111213[[#This Row],[Annual Income (k$)]]-$B$8)^2+(Table38910111213[[#This Row],[Spending Score (1-100)]]-$C$8)^2)</f>
        <v>1.912550844564771</v>
      </c>
      <c r="Q165">
        <f>SQRT((Table38910111213[[#This Row],[Annual Income (k$)]]-$B$9)^2+(Table38910111213[[#This Row],[Spending Score (1-100)]]-$C$9)^2)</f>
        <v>0.40688273553269938</v>
      </c>
      <c r="R165">
        <f>MIN(Table38910111213[[#This Row],[DIst1]:[DIst7]])</f>
        <v>0.40688273553269938</v>
      </c>
      <c r="S165" t="str">
        <f>IF(MIN(Table38910111213[[#This Row],[DIst1]:[DIst7]])=Table38910111213[[#This Row],[DIst1]],"Cluster1",IF(MIN(Table38910111213[[#This Row],[DIst1]:[DIst7]])=Table38910111213[[#This Row],[DIst2]],"Cluster2",IF(MIN(Table38910111213[[#This Row],[DIst1]:[DIst7]])=Table38910111213[[#This Row],[DIst3]],"Cluster3",IF(MIN(Table38910111213[[#This Row],[DIst1]:[DIst7]])=Table38910111213[[#This Row],[DIst4]],"Cluster4",IF(MIN(Table38910111213[[#This Row],[DIst1]:[DIst7]])=Table38910111213[[#This Row],[DIst5]],"Cluster5",IF(MIN(Table38910111213[[#This Row],[DIst1]:[DIst7]])=Table38910111213[[#This Row],[DIst6]],"Cluster6","Cluster7"))))))</f>
        <v>Cluster7</v>
      </c>
    </row>
    <row r="166" spans="7:19" x14ac:dyDescent="0.3">
      <c r="G166">
        <v>165</v>
      </c>
      <c r="H166">
        <v>0.93286084899999999</v>
      </c>
      <c r="I166">
        <v>-0.93948176900000002</v>
      </c>
      <c r="K166">
        <f>SQRT((Table38910111213[[#This Row],[Annual Income (k$)]]-$B$3)^2+(Table38910111213[[#This Row],[Spending Score (1-100)]]-$C$3)^2)</f>
        <v>2.4284042415350666</v>
      </c>
      <c r="L166">
        <f>SQRT((Table38910111213[[#This Row],[Annual Income (k$)]]-$B$4)^2+(Table38910111213[[#This Row],[Spending Score (1-100)]]-$C$4)^2)</f>
        <v>3.0839138565785276</v>
      </c>
      <c r="M166">
        <f>SQRT((Table38910111213[[#This Row],[Annual Income (k$)]]-$B$5)^2+(Table38910111213[[#This Row],[Spending Score (1-100)]]-$C$5)^2)</f>
        <v>1.7662483433863996</v>
      </c>
      <c r="N166">
        <f>SQRT((Table38910111213[[#This Row],[Annual Income (k$)]]-$B$6)^2+(Table38910111213[[#This Row],[Spending Score (1-100)]]-$C$6)^2)</f>
        <v>2.1881145732715903</v>
      </c>
      <c r="O166">
        <f>SQRT((Table38910111213[[#This Row],[Annual Income (k$)]]-$B$7)^2+(Table38910111213[[#This Row],[Spending Score (1-100)]]-$C$7)^2)</f>
        <v>0.45088886140748102</v>
      </c>
      <c r="P166">
        <f>SQRT((Table38910111213[[#This Row],[Annual Income (k$)]]-$B$8)^2+(Table38910111213[[#This Row],[Spending Score (1-100)]]-$C$8)^2)</f>
        <v>1.1989585149862063</v>
      </c>
      <c r="Q166">
        <f>SQRT((Table38910111213[[#This Row],[Annual Income (k$)]]-$B$9)^2+(Table38910111213[[#This Row],[Spending Score (1-100)]]-$C$9)^2)</f>
        <v>2.1989866110189862</v>
      </c>
      <c r="R166">
        <f>MIN(Table38910111213[[#This Row],[DIst1]:[DIst7]])</f>
        <v>0.45088886140748102</v>
      </c>
      <c r="S166" t="str">
        <f>IF(MIN(Table38910111213[[#This Row],[DIst1]:[DIst7]])=Table38910111213[[#This Row],[DIst1]],"Cluster1",IF(MIN(Table38910111213[[#This Row],[DIst1]:[DIst7]])=Table38910111213[[#This Row],[DIst2]],"Cluster2",IF(MIN(Table38910111213[[#This Row],[DIst1]:[DIst7]])=Table38910111213[[#This Row],[DIst3]],"Cluster3",IF(MIN(Table38910111213[[#This Row],[DIst1]:[DIst7]])=Table38910111213[[#This Row],[DIst4]],"Cluster4",IF(MIN(Table38910111213[[#This Row],[DIst1]:[DIst7]])=Table38910111213[[#This Row],[DIst5]],"Cluster5",IF(MIN(Table38910111213[[#This Row],[DIst1]:[DIst7]])=Table38910111213[[#This Row],[DIst6]],"Cluster6","Cluster7"))))))</f>
        <v>Cluster5</v>
      </c>
    </row>
    <row r="167" spans="7:19" x14ac:dyDescent="0.3">
      <c r="G167">
        <v>166</v>
      </c>
      <c r="H167">
        <v>0.93286084899999999</v>
      </c>
      <c r="I167">
        <v>0.96277470600000004</v>
      </c>
      <c r="K167">
        <f>SQRT((Table38910111213[[#This Row],[Annual Income (k$)]]-$B$3)^2+(Table38910111213[[#This Row],[Spending Score (1-100)]]-$C$3)^2)</f>
        <v>3.4550545065677434</v>
      </c>
      <c r="L167">
        <f>SQRT((Table38910111213[[#This Row],[Annual Income (k$)]]-$B$4)^2+(Table38910111213[[#This Row],[Spending Score (1-100)]]-$C$4)^2)</f>
        <v>2.3274397784486154</v>
      </c>
      <c r="M167">
        <f>SQRT((Table38910111213[[#This Row],[Annual Income (k$)]]-$B$5)^2+(Table38910111213[[#This Row],[Spending Score (1-100)]]-$C$5)^2)</f>
        <v>1.7030272132164936</v>
      </c>
      <c r="N167">
        <f>SQRT((Table38910111213[[#This Row],[Annual Income (k$)]]-$B$6)^2+(Table38910111213[[#This Row],[Spending Score (1-100)]]-$C$6)^2)</f>
        <v>2.7421334190738285</v>
      </c>
      <c r="O167">
        <f>SQRT((Table38910111213[[#This Row],[Annual Income (k$)]]-$B$7)^2+(Table38910111213[[#This Row],[Spending Score (1-100)]]-$C$7)^2)</f>
        <v>2.3499810439053745</v>
      </c>
      <c r="P167">
        <f>SQRT((Table38910111213[[#This Row],[Annual Income (k$)]]-$B$8)^2+(Table38910111213[[#This Row],[Spending Score (1-100)]]-$C$8)^2)</f>
        <v>1.3816026132877799</v>
      </c>
      <c r="Q167">
        <f>SQRT((Table38910111213[[#This Row],[Annual Income (k$)]]-$B$9)^2+(Table38910111213[[#This Row],[Spending Score (1-100)]]-$C$9)^2)</f>
        <v>0.31493883311427523</v>
      </c>
      <c r="R167">
        <f>MIN(Table38910111213[[#This Row],[DIst1]:[DIst7]])</f>
        <v>0.31493883311427523</v>
      </c>
      <c r="S167" t="str">
        <f>IF(MIN(Table38910111213[[#This Row],[DIst1]:[DIst7]])=Table38910111213[[#This Row],[DIst1]],"Cluster1",IF(MIN(Table38910111213[[#This Row],[DIst1]:[DIst7]])=Table38910111213[[#This Row],[DIst2]],"Cluster2",IF(MIN(Table38910111213[[#This Row],[DIst1]:[DIst7]])=Table38910111213[[#This Row],[DIst3]],"Cluster3",IF(MIN(Table38910111213[[#This Row],[DIst1]:[DIst7]])=Table38910111213[[#This Row],[DIst4]],"Cluster4",IF(MIN(Table38910111213[[#This Row],[DIst1]:[DIst7]])=Table38910111213[[#This Row],[DIst5]],"Cluster5",IF(MIN(Table38910111213[[#This Row],[DIst1]:[DIst7]])=Table38910111213[[#This Row],[DIst6]],"Cluster6","Cluster7"))))))</f>
        <v>Cluster7</v>
      </c>
    </row>
    <row r="168" spans="7:19" x14ac:dyDescent="0.3">
      <c r="G168">
        <v>167</v>
      </c>
      <c r="H168">
        <v>0.97103027799999997</v>
      </c>
      <c r="I168">
        <v>-1.172411133</v>
      </c>
      <c r="K168">
        <f>SQRT((Table38910111213[[#This Row],[Annual Income (k$)]]-$B$3)^2+(Table38910111213[[#This Row],[Spending Score (1-100)]]-$C$3)^2)</f>
        <v>2.4156217571066176</v>
      </c>
      <c r="L168">
        <f>SQRT((Table38910111213[[#This Row],[Annual Income (k$)]]-$B$4)^2+(Table38910111213[[#This Row],[Spending Score (1-100)]]-$C$4)^2)</f>
        <v>3.2692504082826543</v>
      </c>
      <c r="M168">
        <f>SQRT((Table38910111213[[#This Row],[Annual Income (k$)]]-$B$5)^2+(Table38910111213[[#This Row],[Spending Score (1-100)]]-$C$5)^2)</f>
        <v>1.9380331964189415</v>
      </c>
      <c r="N168">
        <f>SQRT((Table38910111213[[#This Row],[Annual Income (k$)]]-$B$6)^2+(Table38910111213[[#This Row],[Spending Score (1-100)]]-$C$6)^2)</f>
        <v>2.262360153244785</v>
      </c>
      <c r="O168">
        <f>SQRT((Table38910111213[[#This Row],[Annual Income (k$)]]-$B$7)^2+(Table38910111213[[#This Row],[Spending Score (1-100)]]-$C$7)^2)</f>
        <v>0.21508469931374979</v>
      </c>
      <c r="P168">
        <f>SQRT((Table38910111213[[#This Row],[Annual Income (k$)]]-$B$8)^2+(Table38910111213[[#This Row],[Spending Score (1-100)]]-$C$8)^2)</f>
        <v>1.3945765440550562</v>
      </c>
      <c r="Q168">
        <f>SQRT((Table38910111213[[#This Row],[Annual Income (k$)]]-$B$9)^2+(Table38910111213[[#This Row],[Spending Score (1-100)]]-$C$9)^2)</f>
        <v>2.4337147675715394</v>
      </c>
      <c r="R168">
        <f>MIN(Table38910111213[[#This Row],[DIst1]:[DIst7]])</f>
        <v>0.21508469931374979</v>
      </c>
      <c r="S168" t="str">
        <f>IF(MIN(Table38910111213[[#This Row],[DIst1]:[DIst7]])=Table38910111213[[#This Row],[DIst1]],"Cluster1",IF(MIN(Table38910111213[[#This Row],[DIst1]:[DIst7]])=Table38910111213[[#This Row],[DIst2]],"Cluster2",IF(MIN(Table38910111213[[#This Row],[DIst1]:[DIst7]])=Table38910111213[[#This Row],[DIst3]],"Cluster3",IF(MIN(Table38910111213[[#This Row],[DIst1]:[DIst7]])=Table38910111213[[#This Row],[DIst4]],"Cluster4",IF(MIN(Table38910111213[[#This Row],[DIst1]:[DIst7]])=Table38910111213[[#This Row],[DIst5]],"Cluster5",IF(MIN(Table38910111213[[#This Row],[DIst1]:[DIst7]])=Table38910111213[[#This Row],[DIst6]],"Cluster6","Cluster7"))))))</f>
        <v>Cluster5</v>
      </c>
    </row>
    <row r="169" spans="7:19" x14ac:dyDescent="0.3">
      <c r="G169">
        <v>168</v>
      </c>
      <c r="H169">
        <v>0.97103027799999997</v>
      </c>
      <c r="I169">
        <v>1.7392059200000001</v>
      </c>
      <c r="K169">
        <f>SQRT((Table38910111213[[#This Row],[Annual Income (k$)]]-$B$3)^2+(Table38910111213[[#This Row],[Spending Score (1-100)]]-$C$3)^2)</f>
        <v>4.0820319940494567</v>
      </c>
      <c r="L169">
        <f>SQRT((Table38910111213[[#This Row],[Annual Income (k$)]]-$B$4)^2+(Table38910111213[[#This Row],[Spending Score (1-100)]]-$C$4)^2)</f>
        <v>2.4504757991932595</v>
      </c>
      <c r="M169">
        <f>SQRT((Table38910111213[[#This Row],[Annual Income (k$)]]-$B$5)^2+(Table38910111213[[#This Row],[Spending Score (1-100)]]-$C$5)^2)</f>
        <v>2.2366784330104412</v>
      </c>
      <c r="N169">
        <f>SQRT((Table38910111213[[#This Row],[Annual Income (k$)]]-$B$6)^2+(Table38910111213[[#This Row],[Spending Score (1-100)]]-$C$6)^2)</f>
        <v>3.2987170227077729</v>
      </c>
      <c r="O169">
        <f>SQRT((Table38910111213[[#This Row],[Annual Income (k$)]]-$B$7)^2+(Table38910111213[[#This Row],[Spending Score (1-100)]]-$C$7)^2)</f>
        <v>3.1257360405870687</v>
      </c>
      <c r="P169">
        <f>SQRT((Table38910111213[[#This Row],[Annual Income (k$)]]-$B$8)^2+(Table38910111213[[#This Row],[Spending Score (1-100)]]-$C$8)^2)</f>
        <v>2.0612442058494245</v>
      </c>
      <c r="Q169">
        <f>SQRT((Table38910111213[[#This Row],[Annual Income (k$)]]-$B$9)^2+(Table38910111213[[#This Row],[Spending Score (1-100)]]-$C$9)^2)</f>
        <v>0.50587832220280449</v>
      </c>
      <c r="R169">
        <f>MIN(Table38910111213[[#This Row],[DIst1]:[DIst7]])</f>
        <v>0.50587832220280449</v>
      </c>
      <c r="S169" t="str">
        <f>IF(MIN(Table38910111213[[#This Row],[DIst1]:[DIst7]])=Table38910111213[[#This Row],[DIst1]],"Cluster1",IF(MIN(Table38910111213[[#This Row],[DIst1]:[DIst7]])=Table38910111213[[#This Row],[DIst2]],"Cluster2",IF(MIN(Table38910111213[[#This Row],[DIst1]:[DIst7]])=Table38910111213[[#This Row],[DIst3]],"Cluster3",IF(MIN(Table38910111213[[#This Row],[DIst1]:[DIst7]])=Table38910111213[[#This Row],[DIst4]],"Cluster4",IF(MIN(Table38910111213[[#This Row],[DIst1]:[DIst7]])=Table38910111213[[#This Row],[DIst5]],"Cluster5",IF(MIN(Table38910111213[[#This Row],[DIst1]:[DIst7]])=Table38910111213[[#This Row],[DIst6]],"Cluster6","Cluster7"))))))</f>
        <v>Cluster7</v>
      </c>
    </row>
    <row r="170" spans="7:19" x14ac:dyDescent="0.3">
      <c r="G170">
        <v>169</v>
      </c>
      <c r="H170">
        <v>1.0091997070000001</v>
      </c>
      <c r="I170">
        <v>-0.90066020899999999</v>
      </c>
      <c r="K170">
        <f>SQRT((Table38910111213[[#This Row],[Annual Income (k$)]]-$B$3)^2+(Table38910111213[[#This Row],[Spending Score (1-100)]]-$C$3)^2)</f>
        <v>2.5123104265177543</v>
      </c>
      <c r="L170">
        <f>SQRT((Table38910111213[[#This Row],[Annual Income (k$)]]-$B$4)^2+(Table38910111213[[#This Row],[Spending Score (1-100)]]-$C$4)^2)</f>
        <v>3.1169385054511825</v>
      </c>
      <c r="M170">
        <f>SQRT((Table38910111213[[#This Row],[Annual Income (k$)]]-$B$5)^2+(Table38910111213[[#This Row],[Spending Score (1-100)]]-$C$5)^2)</f>
        <v>1.8083140037677115</v>
      </c>
      <c r="N170">
        <f>SQRT((Table38910111213[[#This Row],[Annual Income (k$)]]-$B$6)^2+(Table38910111213[[#This Row],[Spending Score (1-100)]]-$C$6)^2)</f>
        <v>2.2603648882382195</v>
      </c>
      <c r="O170">
        <f>SQRT((Table38910111213[[#This Row],[Annual Income (k$)]]-$B$7)^2+(Table38910111213[[#This Row],[Spending Score (1-100)]]-$C$7)^2)</f>
        <v>0.48609872924082453</v>
      </c>
      <c r="P170">
        <f>SQRT((Table38910111213[[#This Row],[Annual Income (k$)]]-$B$8)^2+(Table38910111213[[#This Row],[Spending Score (1-100)]]-$C$8)^2)</f>
        <v>1.2300847802818755</v>
      </c>
      <c r="Q170">
        <f>SQRT((Table38910111213[[#This Row],[Annual Income (k$)]]-$B$9)^2+(Table38910111213[[#This Row],[Spending Score (1-100)]]-$C$9)^2)</f>
        <v>2.1655683497899036</v>
      </c>
      <c r="R170">
        <f>MIN(Table38910111213[[#This Row],[DIst1]:[DIst7]])</f>
        <v>0.48609872924082453</v>
      </c>
      <c r="S170" t="str">
        <f>IF(MIN(Table38910111213[[#This Row],[DIst1]:[DIst7]])=Table38910111213[[#This Row],[DIst1]],"Cluster1",IF(MIN(Table38910111213[[#This Row],[DIst1]:[DIst7]])=Table38910111213[[#This Row],[DIst2]],"Cluster2",IF(MIN(Table38910111213[[#This Row],[DIst1]:[DIst7]])=Table38910111213[[#This Row],[DIst3]],"Cluster3",IF(MIN(Table38910111213[[#This Row],[DIst1]:[DIst7]])=Table38910111213[[#This Row],[DIst4]],"Cluster4",IF(MIN(Table38910111213[[#This Row],[DIst1]:[DIst7]])=Table38910111213[[#This Row],[DIst5]],"Cluster5",IF(MIN(Table38910111213[[#This Row],[DIst1]:[DIst7]])=Table38910111213[[#This Row],[DIst6]],"Cluster6","Cluster7"))))))</f>
        <v>Cluster5</v>
      </c>
    </row>
    <row r="171" spans="7:19" x14ac:dyDescent="0.3">
      <c r="G171">
        <v>170</v>
      </c>
      <c r="H171">
        <v>1.0091997070000001</v>
      </c>
      <c r="I171">
        <v>0.49691597700000001</v>
      </c>
      <c r="K171">
        <f>SQRT((Table38910111213[[#This Row],[Annual Income (k$)]]-$B$3)^2+(Table38910111213[[#This Row],[Spending Score (1-100)]]-$C$3)^2)</f>
        <v>3.1863183597549827</v>
      </c>
      <c r="L171">
        <f>SQRT((Table38910111213[[#This Row],[Annual Income (k$)]]-$B$4)^2+(Table38910111213[[#This Row],[Spending Score (1-100)]]-$C$4)^2)</f>
        <v>2.4720403439882577</v>
      </c>
      <c r="M171">
        <f>SQRT((Table38910111213[[#This Row],[Annual Income (k$)]]-$B$5)^2+(Table38910111213[[#This Row],[Spending Score (1-100)]]-$C$5)^2)</f>
        <v>1.5849419649358361</v>
      </c>
      <c r="N171">
        <f>SQRT((Table38910111213[[#This Row],[Annual Income (k$)]]-$B$6)^2+(Table38910111213[[#This Row],[Spending Score (1-100)]]-$C$6)^2)</f>
        <v>2.5532748117561352</v>
      </c>
      <c r="O171">
        <f>SQRT((Table38910111213[[#This Row],[Annual Income (k$)]]-$B$7)^2+(Table38910111213[[#This Row],[Spending Score (1-100)]]-$C$7)^2)</f>
        <v>1.8834523228167155</v>
      </c>
      <c r="P171">
        <f>SQRT((Table38910111213[[#This Row],[Annual Income (k$)]]-$B$8)^2+(Table38910111213[[#This Row],[Spending Score (1-100)]]-$C$8)^2)</f>
        <v>1.1236416854439302</v>
      </c>
      <c r="Q171">
        <f>SQRT((Table38910111213[[#This Row],[Annual Income (k$)]]-$B$9)^2+(Table38910111213[[#This Row],[Spending Score (1-100)]]-$C$9)^2)</f>
        <v>0.78300562152100261</v>
      </c>
      <c r="R171">
        <f>MIN(Table38910111213[[#This Row],[DIst1]:[DIst7]])</f>
        <v>0.78300562152100261</v>
      </c>
      <c r="S171" t="str">
        <f>IF(MIN(Table38910111213[[#This Row],[DIst1]:[DIst7]])=Table38910111213[[#This Row],[DIst1]],"Cluster1",IF(MIN(Table38910111213[[#This Row],[DIst1]:[DIst7]])=Table38910111213[[#This Row],[DIst2]],"Cluster2",IF(MIN(Table38910111213[[#This Row],[DIst1]:[DIst7]])=Table38910111213[[#This Row],[DIst3]],"Cluster3",IF(MIN(Table38910111213[[#This Row],[DIst1]:[DIst7]])=Table38910111213[[#This Row],[DIst4]],"Cluster4",IF(MIN(Table38910111213[[#This Row],[DIst1]:[DIst7]])=Table38910111213[[#This Row],[DIst5]],"Cluster5",IF(MIN(Table38910111213[[#This Row],[DIst1]:[DIst7]])=Table38910111213[[#This Row],[DIst6]],"Cluster6","Cluster7"))))))</f>
        <v>Cluster7</v>
      </c>
    </row>
    <row r="172" spans="7:19" x14ac:dyDescent="0.3">
      <c r="G172">
        <v>171</v>
      </c>
      <c r="H172">
        <v>1.0091997070000001</v>
      </c>
      <c r="I172">
        <v>-1.4441620580000001</v>
      </c>
      <c r="K172">
        <f>SQRT((Table38910111213[[#This Row],[Annual Income (k$)]]-$B$3)^2+(Table38910111213[[#This Row],[Spending Score (1-100)]]-$C$3)^2)</f>
        <v>2.4234256083542998</v>
      </c>
      <c r="L172">
        <f>SQRT((Table38910111213[[#This Row],[Annual Income (k$)]]-$B$4)^2+(Table38910111213[[#This Row],[Spending Score (1-100)]]-$C$4)^2)</f>
        <v>3.4888344750770579</v>
      </c>
      <c r="M172">
        <f>SQRT((Table38910111213[[#This Row],[Annual Income (k$)]]-$B$5)^2+(Table38910111213[[#This Row],[Spending Score (1-100)]]-$C$5)^2)</f>
        <v>2.149358201217995</v>
      </c>
      <c r="N172">
        <f>SQRT((Table38910111213[[#This Row],[Annual Income (k$)]]-$B$6)^2+(Table38910111213[[#This Row],[Spending Score (1-100)]]-$C$6)^2)</f>
        <v>2.3697911404524845</v>
      </c>
      <c r="O172">
        <f>SQRT((Table38910111213[[#This Row],[Annual Income (k$)]]-$B$7)^2+(Table38910111213[[#This Row],[Spending Score (1-100)]]-$C$7)^2)</f>
        <v>6.0176529533476728E-2</v>
      </c>
      <c r="P172">
        <f>SQRT((Table38910111213[[#This Row],[Annual Income (k$)]]-$B$8)^2+(Table38910111213[[#This Row],[Spending Score (1-100)]]-$C$8)^2)</f>
        <v>1.6326418727179517</v>
      </c>
      <c r="Q172">
        <f>SQRT((Table38910111213[[#This Row],[Annual Income (k$)]]-$B$9)^2+(Table38910111213[[#This Row],[Spending Score (1-100)]]-$C$9)^2)</f>
        <v>2.7073983337635941</v>
      </c>
      <c r="R172">
        <f>MIN(Table38910111213[[#This Row],[DIst1]:[DIst7]])</f>
        <v>6.0176529533476728E-2</v>
      </c>
      <c r="S172" t="str">
        <f>IF(MIN(Table38910111213[[#This Row],[DIst1]:[DIst7]])=Table38910111213[[#This Row],[DIst1]],"Cluster1",IF(MIN(Table38910111213[[#This Row],[DIst1]:[DIst7]])=Table38910111213[[#This Row],[DIst2]],"Cluster2",IF(MIN(Table38910111213[[#This Row],[DIst1]:[DIst7]])=Table38910111213[[#This Row],[DIst3]],"Cluster3",IF(MIN(Table38910111213[[#This Row],[DIst1]:[DIst7]])=Table38910111213[[#This Row],[DIst4]],"Cluster4",IF(MIN(Table38910111213[[#This Row],[DIst1]:[DIst7]])=Table38910111213[[#This Row],[DIst5]],"Cluster5",IF(MIN(Table38910111213[[#This Row],[DIst1]:[DIst7]])=Table38910111213[[#This Row],[DIst6]],"Cluster6","Cluster7"))))))</f>
        <v>Cluster5</v>
      </c>
    </row>
    <row r="173" spans="7:19" x14ac:dyDescent="0.3">
      <c r="G173">
        <v>172</v>
      </c>
      <c r="H173">
        <v>1.0091997070000001</v>
      </c>
      <c r="I173">
        <v>0.96277470600000004</v>
      </c>
      <c r="K173">
        <f>SQRT((Table38910111213[[#This Row],[Annual Income (k$)]]-$B$3)^2+(Table38910111213[[#This Row],[Spending Score (1-100)]]-$C$3)^2)</f>
        <v>3.5072822976217903</v>
      </c>
      <c r="L173">
        <f>SQRT((Table38910111213[[#This Row],[Annual Income (k$)]]-$B$4)^2+(Table38910111213[[#This Row],[Spending Score (1-100)]]-$C$4)^2)</f>
        <v>2.4036722227394391</v>
      </c>
      <c r="M173">
        <f>SQRT((Table38910111213[[#This Row],[Annual Income (k$)]]-$B$5)^2+(Table38910111213[[#This Row],[Spending Score (1-100)]]-$C$5)^2)</f>
        <v>1.7684698522849536</v>
      </c>
      <c r="N173">
        <f>SQRT((Table38910111213[[#This Row],[Annual Income (k$)]]-$B$6)^2+(Table38910111213[[#This Row],[Spending Score (1-100)]]-$C$6)^2)</f>
        <v>2.8030871013729586</v>
      </c>
      <c r="O173">
        <f>SQRT((Table38910111213[[#This Row],[Annual Income (k$)]]-$B$7)^2+(Table38910111213[[#This Row],[Spending Score (1-100)]]-$C$7)^2)</f>
        <v>2.3492957029943193</v>
      </c>
      <c r="P173">
        <f>SQRT((Table38910111213[[#This Row],[Annual Income (k$)]]-$B$8)^2+(Table38910111213[[#This Row],[Spending Score (1-100)]]-$C$8)^2)</f>
        <v>1.4307883893664008</v>
      </c>
      <c r="Q173">
        <f>SQRT((Table38910111213[[#This Row],[Annual Income (k$)]]-$B$9)^2+(Table38910111213[[#This Row],[Spending Score (1-100)]]-$C$9)^2)</f>
        <v>0.34976048758813477</v>
      </c>
      <c r="R173">
        <f>MIN(Table38910111213[[#This Row],[DIst1]:[DIst7]])</f>
        <v>0.34976048758813477</v>
      </c>
      <c r="S173" t="str">
        <f>IF(MIN(Table38910111213[[#This Row],[DIst1]:[DIst7]])=Table38910111213[[#This Row],[DIst1]],"Cluster1",IF(MIN(Table38910111213[[#This Row],[DIst1]:[DIst7]])=Table38910111213[[#This Row],[DIst2]],"Cluster2",IF(MIN(Table38910111213[[#This Row],[DIst1]:[DIst7]])=Table38910111213[[#This Row],[DIst3]],"Cluster3",IF(MIN(Table38910111213[[#This Row],[DIst1]:[DIst7]])=Table38910111213[[#This Row],[DIst4]],"Cluster4",IF(MIN(Table38910111213[[#This Row],[DIst1]:[DIst7]])=Table38910111213[[#This Row],[DIst5]],"Cluster5",IF(MIN(Table38910111213[[#This Row],[DIst1]:[DIst7]])=Table38910111213[[#This Row],[DIst6]],"Cluster6","Cluster7"))))))</f>
        <v>Cluster7</v>
      </c>
    </row>
    <row r="174" spans="7:19" x14ac:dyDescent="0.3">
      <c r="G174">
        <v>173</v>
      </c>
      <c r="H174">
        <v>1.0091997070000001</v>
      </c>
      <c r="I174">
        <v>-1.5606267410000001</v>
      </c>
      <c r="K174">
        <f>SQRT((Table38910111213[[#This Row],[Annual Income (k$)]]-$B$3)^2+(Table38910111213[[#This Row],[Spending Score (1-100)]]-$C$3)^2)</f>
        <v>2.4198852776577828</v>
      </c>
      <c r="L174">
        <f>SQRT((Table38910111213[[#This Row],[Annual Income (k$)]]-$B$4)^2+(Table38910111213[[#This Row],[Spending Score (1-100)]]-$C$4)^2)</f>
        <v>3.5742490133786298</v>
      </c>
      <c r="M174">
        <f>SQRT((Table38910111213[[#This Row],[Annual Income (k$)]]-$B$5)^2+(Table38910111213[[#This Row],[Spending Score (1-100)]]-$C$5)^2)</f>
        <v>2.2328980534782241</v>
      </c>
      <c r="N174">
        <f>SQRT((Table38910111213[[#This Row],[Annual Income (k$)]]-$B$6)^2+(Table38910111213[[#This Row],[Spending Score (1-100)]]-$C$6)^2)</f>
        <v>2.4085977199317066</v>
      </c>
      <c r="O174">
        <f>SQRT((Table38910111213[[#This Row],[Annual Income (k$)]]-$B$7)^2+(Table38910111213[[#This Row],[Spending Score (1-100)]]-$C$7)^2)</f>
        <v>0.17500282059840624</v>
      </c>
      <c r="P174">
        <f>SQRT((Table38910111213[[#This Row],[Annual Income (k$)]]-$B$8)^2+(Table38910111213[[#This Row],[Spending Score (1-100)]]-$C$8)^2)</f>
        <v>1.7289671704374212</v>
      </c>
      <c r="Q174">
        <f>SQRT((Table38910111213[[#This Row],[Annual Income (k$)]]-$B$9)^2+(Table38910111213[[#This Row],[Spending Score (1-100)]]-$C$9)^2)</f>
        <v>2.8235883689466883</v>
      </c>
      <c r="R174">
        <f>MIN(Table38910111213[[#This Row],[DIst1]:[DIst7]])</f>
        <v>0.17500282059840624</v>
      </c>
      <c r="S174" t="str">
        <f>IF(MIN(Table38910111213[[#This Row],[DIst1]:[DIst7]])=Table38910111213[[#This Row],[DIst1]],"Cluster1",IF(MIN(Table38910111213[[#This Row],[DIst1]:[DIst7]])=Table38910111213[[#This Row],[DIst2]],"Cluster2",IF(MIN(Table38910111213[[#This Row],[DIst1]:[DIst7]])=Table38910111213[[#This Row],[DIst3]],"Cluster3",IF(MIN(Table38910111213[[#This Row],[DIst1]:[DIst7]])=Table38910111213[[#This Row],[DIst4]],"Cluster4",IF(MIN(Table38910111213[[#This Row],[DIst1]:[DIst7]])=Table38910111213[[#This Row],[DIst5]],"Cluster5",IF(MIN(Table38910111213[[#This Row],[DIst1]:[DIst7]])=Table38910111213[[#This Row],[DIst6]],"Cluster6","Cluster7"))))))</f>
        <v>Cluster5</v>
      </c>
    </row>
    <row r="175" spans="7:19" x14ac:dyDescent="0.3">
      <c r="G175">
        <v>174</v>
      </c>
      <c r="H175">
        <v>1.0091997070000001</v>
      </c>
      <c r="I175">
        <v>1.6227412379999999</v>
      </c>
      <c r="K175">
        <f>SQRT((Table38910111213[[#This Row],[Annual Income (k$)]]-$B$3)^2+(Table38910111213[[#This Row],[Spending Score (1-100)]]-$C$3)^2)</f>
        <v>4.0109361801226484</v>
      </c>
      <c r="L175">
        <f>SQRT((Table38910111213[[#This Row],[Annual Income (k$)]]-$B$4)^2+(Table38910111213[[#This Row],[Spending Score (1-100)]]-$C$4)^2)</f>
        <v>2.459351702204474</v>
      </c>
      <c r="M175">
        <f>SQRT((Table38910111213[[#This Row],[Annual Income (k$)]]-$B$5)^2+(Table38910111213[[#This Row],[Spending Score (1-100)]]-$C$5)^2)</f>
        <v>2.1776988866868341</v>
      </c>
      <c r="N175">
        <f>SQRT((Table38910111213[[#This Row],[Annual Income (k$)]]-$B$6)^2+(Table38910111213[[#This Row],[Spending Score (1-100)]]-$C$6)^2)</f>
        <v>3.2397414639202555</v>
      </c>
      <c r="O175">
        <f>SQRT((Table38910111213[[#This Row],[Annual Income (k$)]]-$B$7)^2+(Table38910111213[[#This Row],[Spending Score (1-100)]]-$C$7)^2)</f>
        <v>3.0092486256706117</v>
      </c>
      <c r="P175">
        <f>SQRT((Table38910111213[[#This Row],[Annual Income (k$)]]-$B$8)^2+(Table38910111213[[#This Row],[Spending Score (1-100)]]-$C$8)^2)</f>
        <v>1.9752613773921592</v>
      </c>
      <c r="Q175">
        <f>SQRT((Table38910111213[[#This Row],[Annual Income (k$)]]-$B$9)^2+(Table38910111213[[#This Row],[Spending Score (1-100)]]-$C$9)^2)</f>
        <v>0.41241775262394226</v>
      </c>
      <c r="R175">
        <f>MIN(Table38910111213[[#This Row],[DIst1]:[DIst7]])</f>
        <v>0.41241775262394226</v>
      </c>
      <c r="S175" t="str">
        <f>IF(MIN(Table38910111213[[#This Row],[DIst1]:[DIst7]])=Table38910111213[[#This Row],[DIst1]],"Cluster1",IF(MIN(Table38910111213[[#This Row],[DIst1]:[DIst7]])=Table38910111213[[#This Row],[DIst2]],"Cluster2",IF(MIN(Table38910111213[[#This Row],[DIst1]:[DIst7]])=Table38910111213[[#This Row],[DIst3]],"Cluster3",IF(MIN(Table38910111213[[#This Row],[DIst1]:[DIst7]])=Table38910111213[[#This Row],[DIst4]],"Cluster4",IF(MIN(Table38910111213[[#This Row],[DIst1]:[DIst7]])=Table38910111213[[#This Row],[DIst5]],"Cluster5",IF(MIN(Table38910111213[[#This Row],[DIst1]:[DIst7]])=Table38910111213[[#This Row],[DIst6]],"Cluster6","Cluster7"))))))</f>
        <v>Cluster7</v>
      </c>
    </row>
    <row r="176" spans="7:19" x14ac:dyDescent="0.3">
      <c r="G176">
        <v>175</v>
      </c>
      <c r="H176">
        <v>1.0473691359999999</v>
      </c>
      <c r="I176">
        <v>-1.4441620580000001</v>
      </c>
      <c r="K176">
        <f>SQRT((Table38910111213[[#This Row],[Annual Income (k$)]]-$B$3)^2+(Table38910111213[[#This Row],[Spending Score (1-100)]]-$C$3)^2)</f>
        <v>2.4615393823960083</v>
      </c>
      <c r="L176">
        <f>SQRT((Table38910111213[[#This Row],[Annual Income (k$)]]-$B$4)^2+(Table38910111213[[#This Row],[Spending Score (1-100)]]-$C$4)^2)</f>
        <v>3.5152053747183643</v>
      </c>
      <c r="M176">
        <f>SQRT((Table38910111213[[#This Row],[Annual Income (k$)]]-$B$5)^2+(Table38910111213[[#This Row],[Spending Score (1-100)]]-$C$5)^2)</f>
        <v>2.1766266004567774</v>
      </c>
      <c r="N176">
        <f>SQRT((Table38910111213[[#This Row],[Annual Income (k$)]]-$B$6)^2+(Table38910111213[[#This Row],[Spending Score (1-100)]]-$C$6)^2)</f>
        <v>2.4060925938622164</v>
      </c>
      <c r="O176">
        <f>SQRT((Table38910111213[[#This Row],[Annual Income (k$)]]-$B$7)^2+(Table38910111213[[#This Row],[Spending Score (1-100)]]-$C$7)^2)</f>
        <v>7.9885088306525229E-2</v>
      </c>
      <c r="P176">
        <f>SQRT((Table38910111213[[#This Row],[Annual Income (k$)]]-$B$8)^2+(Table38910111213[[#This Row],[Spending Score (1-100)]]-$C$8)^2)</f>
        <v>1.6550090687164154</v>
      </c>
      <c r="Q176">
        <f>SQRT((Table38910111213[[#This Row],[Annual Income (k$)]]-$B$9)^2+(Table38910111213[[#This Row],[Spending Score (1-100)]]-$C$9)^2)</f>
        <v>2.7103411996709377</v>
      </c>
      <c r="R176">
        <f>MIN(Table38910111213[[#This Row],[DIst1]:[DIst7]])</f>
        <v>7.9885088306525229E-2</v>
      </c>
      <c r="S176" t="str">
        <f>IF(MIN(Table38910111213[[#This Row],[DIst1]:[DIst7]])=Table38910111213[[#This Row],[DIst1]],"Cluster1",IF(MIN(Table38910111213[[#This Row],[DIst1]:[DIst7]])=Table38910111213[[#This Row],[DIst2]],"Cluster2",IF(MIN(Table38910111213[[#This Row],[DIst1]:[DIst7]])=Table38910111213[[#This Row],[DIst3]],"Cluster3",IF(MIN(Table38910111213[[#This Row],[DIst1]:[DIst7]])=Table38910111213[[#This Row],[DIst4]],"Cluster4",IF(MIN(Table38910111213[[#This Row],[DIst1]:[DIst7]])=Table38910111213[[#This Row],[DIst5]],"Cluster5",IF(MIN(Table38910111213[[#This Row],[DIst1]:[DIst7]])=Table38910111213[[#This Row],[DIst6]],"Cluster6","Cluster7"))))))</f>
        <v>Cluster5</v>
      </c>
    </row>
    <row r="177" spans="7:19" x14ac:dyDescent="0.3">
      <c r="G177">
        <v>176</v>
      </c>
      <c r="H177">
        <v>1.0473691359999999</v>
      </c>
      <c r="I177">
        <v>1.389811873</v>
      </c>
      <c r="K177">
        <f>SQRT((Table38910111213[[#This Row],[Annual Income (k$)]]-$B$3)^2+(Table38910111213[[#This Row],[Spending Score (1-100)]]-$C$3)^2)</f>
        <v>3.8519974063508888</v>
      </c>
      <c r="L177">
        <f>SQRT((Table38910111213[[#This Row],[Annual Income (k$)]]-$B$4)^2+(Table38910111213[[#This Row],[Spending Score (1-100)]]-$C$4)^2)</f>
        <v>2.457250093526969</v>
      </c>
      <c r="M177">
        <f>SQRT((Table38910111213[[#This Row],[Annual Income (k$)]]-$B$5)^2+(Table38910111213[[#This Row],[Spending Score (1-100)]]-$C$5)^2)</f>
        <v>2.0471701367228992</v>
      </c>
      <c r="N177">
        <f>SQRT((Table38910111213[[#This Row],[Annual Income (k$)]]-$B$6)^2+(Table38910111213[[#This Row],[Spending Score (1-100)]]-$C$6)^2)</f>
        <v>3.1046008594383872</v>
      </c>
      <c r="O177">
        <f>SQRT((Table38910111213[[#This Row],[Annual Income (k$)]]-$B$7)^2+(Table38910111213[[#This Row],[Spending Score (1-100)]]-$C$7)^2)</f>
        <v>2.776820415229055</v>
      </c>
      <c r="P177">
        <f>SQRT((Table38910111213[[#This Row],[Annual Income (k$)]]-$B$8)^2+(Table38910111213[[#This Row],[Spending Score (1-100)]]-$C$8)^2)</f>
        <v>1.7947683396280067</v>
      </c>
      <c r="Q177">
        <f>SQRT((Table38910111213[[#This Row],[Annual Income (k$)]]-$B$9)^2+(Table38910111213[[#This Row],[Spending Score (1-100)]]-$C$9)^2)</f>
        <v>0.2640218309445837</v>
      </c>
      <c r="R177">
        <f>MIN(Table38910111213[[#This Row],[DIst1]:[DIst7]])</f>
        <v>0.2640218309445837</v>
      </c>
      <c r="S177" t="str">
        <f>IF(MIN(Table38910111213[[#This Row],[DIst1]:[DIst7]])=Table38910111213[[#This Row],[DIst1]],"Cluster1",IF(MIN(Table38910111213[[#This Row],[DIst1]:[DIst7]])=Table38910111213[[#This Row],[DIst2]],"Cluster2",IF(MIN(Table38910111213[[#This Row],[DIst1]:[DIst7]])=Table38910111213[[#This Row],[DIst3]],"Cluster3",IF(MIN(Table38910111213[[#This Row],[DIst1]:[DIst7]])=Table38910111213[[#This Row],[DIst4]],"Cluster4",IF(MIN(Table38910111213[[#This Row],[DIst1]:[DIst7]])=Table38910111213[[#This Row],[DIst5]],"Cluster5",IF(MIN(Table38910111213[[#This Row],[DIst1]:[DIst7]])=Table38910111213[[#This Row],[DIst6]],"Cluster6","Cluster7"))))))</f>
        <v>Cluster7</v>
      </c>
    </row>
    <row r="178" spans="7:19" x14ac:dyDescent="0.3">
      <c r="G178">
        <v>177</v>
      </c>
      <c r="H178">
        <v>1.0473691359999999</v>
      </c>
      <c r="I178">
        <v>-1.3665189369999999</v>
      </c>
      <c r="K178">
        <f>SQRT((Table38910111213[[#This Row],[Annual Income (k$)]]-$B$3)^2+(Table38910111213[[#This Row],[Spending Score (1-100)]]-$C$3)^2)</f>
        <v>2.4669168101337866</v>
      </c>
      <c r="L178">
        <f>SQRT((Table38910111213[[#This Row],[Annual Income (k$)]]-$B$4)^2+(Table38910111213[[#This Row],[Spending Score (1-100)]]-$C$4)^2)</f>
        <v>3.4597032566258217</v>
      </c>
      <c r="M178">
        <f>SQRT((Table38910111213[[#This Row],[Annual Income (k$)]]-$B$5)^2+(Table38910111213[[#This Row],[Spending Score (1-100)]]-$C$5)^2)</f>
        <v>2.1233728994102519</v>
      </c>
      <c r="N178">
        <f>SQRT((Table38910111213[[#This Row],[Annual Income (k$)]]-$B$6)^2+(Table38910111213[[#This Row],[Spending Score (1-100)]]-$C$6)^2)</f>
        <v>2.3834283618662395</v>
      </c>
      <c r="O178">
        <f>SQRT((Table38910111213[[#This Row],[Annual Income (k$)]]-$B$7)^2+(Table38910111213[[#This Row],[Spending Score (1-100)]]-$C$7)^2)</f>
        <v>5.8733138898116967E-2</v>
      </c>
      <c r="P178">
        <f>SQRT((Table38910111213[[#This Row],[Annual Income (k$)]]-$B$8)^2+(Table38910111213[[#This Row],[Spending Score (1-100)]]-$C$8)^2)</f>
        <v>1.5931899326282379</v>
      </c>
      <c r="Q178">
        <f>SQRT((Table38910111213[[#This Row],[Annual Income (k$)]]-$B$9)^2+(Table38910111213[[#This Row],[Spending Score (1-100)]]-$C$9)^2)</f>
        <v>2.6329812380913831</v>
      </c>
      <c r="R178">
        <f>MIN(Table38910111213[[#This Row],[DIst1]:[DIst7]])</f>
        <v>5.8733138898116967E-2</v>
      </c>
      <c r="S178" t="str">
        <f>IF(MIN(Table38910111213[[#This Row],[DIst1]:[DIst7]])=Table38910111213[[#This Row],[DIst1]],"Cluster1",IF(MIN(Table38910111213[[#This Row],[DIst1]:[DIst7]])=Table38910111213[[#This Row],[DIst2]],"Cluster2",IF(MIN(Table38910111213[[#This Row],[DIst1]:[DIst7]])=Table38910111213[[#This Row],[DIst3]],"Cluster3",IF(MIN(Table38910111213[[#This Row],[DIst1]:[DIst7]])=Table38910111213[[#This Row],[DIst4]],"Cluster4",IF(MIN(Table38910111213[[#This Row],[DIst1]:[DIst7]])=Table38910111213[[#This Row],[DIst5]],"Cluster5",IF(MIN(Table38910111213[[#This Row],[DIst1]:[DIst7]])=Table38910111213[[#This Row],[DIst6]],"Cluster6","Cluster7"))))))</f>
        <v>Cluster5</v>
      </c>
    </row>
    <row r="179" spans="7:19" x14ac:dyDescent="0.3">
      <c r="G179">
        <v>178</v>
      </c>
      <c r="H179">
        <v>1.0473691359999999</v>
      </c>
      <c r="I179">
        <v>0.72984534099999998</v>
      </c>
      <c r="K179">
        <f>SQRT((Table38910111213[[#This Row],[Annual Income (k$)]]-$B$3)^2+(Table38910111213[[#This Row],[Spending Score (1-100)]]-$C$3)^2)</f>
        <v>3.370275250356908</v>
      </c>
      <c r="L179">
        <f>SQRT((Table38910111213[[#This Row],[Annual Income (k$)]]-$B$4)^2+(Table38910111213[[#This Row],[Spending Score (1-100)]]-$C$4)^2)</f>
        <v>2.4647025280571762</v>
      </c>
      <c r="M179">
        <f>SQRT((Table38910111213[[#This Row],[Annual Income (k$)]]-$B$5)^2+(Table38910111213[[#This Row],[Spending Score (1-100)]]-$C$5)^2)</f>
        <v>1.698078301049091</v>
      </c>
      <c r="N179">
        <f>SQRT((Table38910111213[[#This Row],[Annual Income (k$)]]-$B$6)^2+(Table38910111213[[#This Row],[Spending Score (1-100)]]-$C$6)^2)</f>
        <v>2.7032147920031977</v>
      </c>
      <c r="O179">
        <f>SQRT((Table38910111213[[#This Row],[Annual Income (k$)]]-$B$7)^2+(Table38910111213[[#This Row],[Spending Score (1-100)]]-$C$7)^2)</f>
        <v>2.1170252237231368</v>
      </c>
      <c r="P179">
        <f>SQRT((Table38910111213[[#This Row],[Annual Income (k$)]]-$B$8)^2+(Table38910111213[[#This Row],[Spending Score (1-100)]]-$C$8)^2)</f>
        <v>1.2938865752065076</v>
      </c>
      <c r="Q179">
        <f>SQRT((Table38910111213[[#This Row],[Annual Income (k$)]]-$B$9)^2+(Table38910111213[[#This Row],[Spending Score (1-100)]]-$C$9)^2)</f>
        <v>0.57393614074551991</v>
      </c>
      <c r="R179">
        <f>MIN(Table38910111213[[#This Row],[DIst1]:[DIst7]])</f>
        <v>0.57393614074551991</v>
      </c>
      <c r="S179" t="str">
        <f>IF(MIN(Table38910111213[[#This Row],[DIst1]:[DIst7]])=Table38910111213[[#This Row],[DIst1]],"Cluster1",IF(MIN(Table38910111213[[#This Row],[DIst1]:[DIst7]])=Table38910111213[[#This Row],[DIst2]],"Cluster2",IF(MIN(Table38910111213[[#This Row],[DIst1]:[DIst7]])=Table38910111213[[#This Row],[DIst3]],"Cluster3",IF(MIN(Table38910111213[[#This Row],[DIst1]:[DIst7]])=Table38910111213[[#This Row],[DIst4]],"Cluster4",IF(MIN(Table38910111213[[#This Row],[DIst1]:[DIst7]])=Table38910111213[[#This Row],[DIst5]],"Cluster5",IF(MIN(Table38910111213[[#This Row],[DIst1]:[DIst7]])=Table38910111213[[#This Row],[DIst6]],"Cluster6","Cluster7"))))))</f>
        <v>Cluster7</v>
      </c>
    </row>
    <row r="180" spans="7:19" x14ac:dyDescent="0.3">
      <c r="G180">
        <v>179</v>
      </c>
      <c r="H180">
        <v>1.238216282</v>
      </c>
      <c r="I180">
        <v>-1.4053404979999999</v>
      </c>
      <c r="K180">
        <f>SQRT((Table38910111213[[#This Row],[Annual Income (k$)]]-$B$3)^2+(Table38910111213[[#This Row],[Spending Score (1-100)]]-$C$3)^2)</f>
        <v>2.6543454277414842</v>
      </c>
      <c r="L180">
        <f>SQRT((Table38910111213[[#This Row],[Annual Income (k$)]]-$B$4)^2+(Table38910111213[[#This Row],[Spending Score (1-100)]]-$C$4)^2)</f>
        <v>3.623371625777462</v>
      </c>
      <c r="M180">
        <f>SQRT((Table38910111213[[#This Row],[Annual Income (k$)]]-$B$5)^2+(Table38910111213[[#This Row],[Spending Score (1-100)]]-$C$5)^2)</f>
        <v>2.2924269602276874</v>
      </c>
      <c r="N180">
        <f>SQRT((Table38910111213[[#This Row],[Annual Income (k$)]]-$B$6)^2+(Table38910111213[[#This Row],[Spending Score (1-100)]]-$C$6)^2)</f>
        <v>2.5776081585373083</v>
      </c>
      <c r="O180">
        <f>SQRT((Table38910111213[[#This Row],[Annual Income (k$)]]-$B$7)^2+(Table38910111213[[#This Row],[Spending Score (1-100)]]-$C$7)^2)</f>
        <v>0.24681514107022384</v>
      </c>
      <c r="P180">
        <f>SQRT((Table38910111213[[#This Row],[Annual Income (k$)]]-$B$8)^2+(Table38910111213[[#This Row],[Spending Score (1-100)]]-$C$8)^2)</f>
        <v>1.7460046688867132</v>
      </c>
      <c r="Q180">
        <f>SQRT((Table38910111213[[#This Row],[Annual Income (k$)]]-$B$9)^2+(Table38910111213[[#This Row],[Spending Score (1-100)]]-$C$9)^2)</f>
        <v>2.6946592110083127</v>
      </c>
      <c r="R180">
        <f>MIN(Table38910111213[[#This Row],[DIst1]:[DIst7]])</f>
        <v>0.24681514107022384</v>
      </c>
      <c r="S180" t="str">
        <f>IF(MIN(Table38910111213[[#This Row],[DIst1]:[DIst7]])=Table38910111213[[#This Row],[DIst1]],"Cluster1",IF(MIN(Table38910111213[[#This Row],[DIst1]:[DIst7]])=Table38910111213[[#This Row],[DIst2]],"Cluster2",IF(MIN(Table38910111213[[#This Row],[DIst1]:[DIst7]])=Table38910111213[[#This Row],[DIst3]],"Cluster3",IF(MIN(Table38910111213[[#This Row],[DIst1]:[DIst7]])=Table38910111213[[#This Row],[DIst4]],"Cluster4",IF(MIN(Table38910111213[[#This Row],[DIst1]:[DIst7]])=Table38910111213[[#This Row],[DIst5]],"Cluster5",IF(MIN(Table38910111213[[#This Row],[DIst1]:[DIst7]])=Table38910111213[[#This Row],[DIst6]],"Cluster6","Cluster7"))))))</f>
        <v>Cluster5</v>
      </c>
    </row>
    <row r="181" spans="7:19" x14ac:dyDescent="0.3">
      <c r="G181">
        <v>180</v>
      </c>
      <c r="H181">
        <v>1.238216282</v>
      </c>
      <c r="I181">
        <v>1.5450981159999999</v>
      </c>
      <c r="K181">
        <f>SQRT((Table38910111213[[#This Row],[Annual Income (k$)]]-$B$3)^2+(Table38910111213[[#This Row],[Spending Score (1-100)]]-$C$3)^2)</f>
        <v>4.093620587519375</v>
      </c>
      <c r="L181">
        <f>SQRT((Table38910111213[[#This Row],[Annual Income (k$)]]-$B$4)^2+(Table38910111213[[#This Row],[Spending Score (1-100)]]-$C$4)^2)</f>
        <v>2.6689447679124245</v>
      </c>
      <c r="M181">
        <f>SQRT((Table38910111213[[#This Row],[Annual Income (k$)]]-$B$5)^2+(Table38910111213[[#This Row],[Spending Score (1-100)]]-$C$5)^2)</f>
        <v>2.2931758750495721</v>
      </c>
      <c r="N181">
        <f>SQRT((Table38910111213[[#This Row],[Annual Income (k$)]]-$B$6)^2+(Table38910111213[[#This Row],[Spending Score (1-100)]]-$C$6)^2)</f>
        <v>3.3502568368995687</v>
      </c>
      <c r="O181">
        <f>SQRT((Table38910111213[[#This Row],[Annual Income (k$)]]-$B$7)^2+(Table38910111213[[#This Row],[Spending Score (1-100)]]-$C$7)^2)</f>
        <v>2.9418681118619689</v>
      </c>
      <c r="P181">
        <f>SQRT((Table38910111213[[#This Row],[Annual Income (k$)]]-$B$8)^2+(Table38910111213[[#This Row],[Spending Score (1-100)]]-$C$8)^2)</f>
        <v>2.030563405169528</v>
      </c>
      <c r="Q181">
        <f>SQRT((Table38910111213[[#This Row],[Annual Income (k$)]]-$B$9)^2+(Table38910111213[[#This Row],[Spending Score (1-100)]]-$C$9)^2)</f>
        <v>0.50855273827678737</v>
      </c>
      <c r="R181">
        <f>MIN(Table38910111213[[#This Row],[DIst1]:[DIst7]])</f>
        <v>0.50855273827678737</v>
      </c>
      <c r="S181" t="str">
        <f>IF(MIN(Table38910111213[[#This Row],[DIst1]:[DIst7]])=Table38910111213[[#This Row],[DIst1]],"Cluster1",IF(MIN(Table38910111213[[#This Row],[DIst1]:[DIst7]])=Table38910111213[[#This Row],[DIst2]],"Cluster2",IF(MIN(Table38910111213[[#This Row],[DIst1]:[DIst7]])=Table38910111213[[#This Row],[DIst3]],"Cluster3",IF(MIN(Table38910111213[[#This Row],[DIst1]:[DIst7]])=Table38910111213[[#This Row],[DIst4]],"Cluster4",IF(MIN(Table38910111213[[#This Row],[DIst1]:[DIst7]])=Table38910111213[[#This Row],[DIst5]],"Cluster5",IF(MIN(Table38910111213[[#This Row],[DIst1]:[DIst7]])=Table38910111213[[#This Row],[DIst6]],"Cluster6","Cluster7"))))))</f>
        <v>Cluster7</v>
      </c>
    </row>
    <row r="182" spans="7:19" x14ac:dyDescent="0.3">
      <c r="G182">
        <v>181</v>
      </c>
      <c r="H182">
        <v>1.390893999</v>
      </c>
      <c r="I182">
        <v>-0.70655240500000005</v>
      </c>
      <c r="K182">
        <f>SQRT((Table38910111213[[#This Row],[Annual Income (k$)]]-$B$3)^2+(Table38910111213[[#This Row],[Spending Score (1-100)]]-$C$3)^2)</f>
        <v>2.9333476327603099</v>
      </c>
      <c r="L182">
        <f>SQRT((Table38910111213[[#This Row],[Annual Income (k$)]]-$B$4)^2+(Table38910111213[[#This Row],[Spending Score (1-100)]]-$C$4)^2)</f>
        <v>3.3104761811894576</v>
      </c>
      <c r="M182">
        <f>SQRT((Table38910111213[[#This Row],[Annual Income (k$)]]-$B$5)^2+(Table38910111213[[#This Row],[Spending Score (1-100)]]-$C$5)^2)</f>
        <v>2.0595808333324626</v>
      </c>
      <c r="N182">
        <f>SQRT((Table38910111213[[#This Row],[Annual Income (k$)]]-$B$6)^2+(Table38910111213[[#This Row],[Spending Score (1-100)]]-$C$6)^2)</f>
        <v>2.6336878502289487</v>
      </c>
      <c r="O182">
        <f>SQRT((Table38910111213[[#This Row],[Annual Income (k$)]]-$B$7)^2+(Table38910111213[[#This Row],[Spending Score (1-100)]]-$C$7)^2)</f>
        <v>0.78821955735204696</v>
      </c>
      <c r="P182">
        <f>SQRT((Table38910111213[[#This Row],[Annual Income (k$)]]-$B$8)^2+(Table38910111213[[#This Row],[Spending Score (1-100)]]-$C$8)^2)</f>
        <v>1.452992030326866</v>
      </c>
      <c r="Q182">
        <f>SQRT((Table38910111213[[#This Row],[Annual Income (k$)]]-$B$9)^2+(Table38910111213[[#This Row],[Spending Score (1-100)]]-$C$9)^2)</f>
        <v>2.0446146624474073</v>
      </c>
      <c r="R182">
        <f>MIN(Table38910111213[[#This Row],[DIst1]:[DIst7]])</f>
        <v>0.78821955735204696</v>
      </c>
      <c r="S182" t="str">
        <f>IF(MIN(Table38910111213[[#This Row],[DIst1]:[DIst7]])=Table38910111213[[#This Row],[DIst1]],"Cluster1",IF(MIN(Table38910111213[[#This Row],[DIst1]:[DIst7]])=Table38910111213[[#This Row],[DIst2]],"Cluster2",IF(MIN(Table38910111213[[#This Row],[DIst1]:[DIst7]])=Table38910111213[[#This Row],[DIst3]],"Cluster3",IF(MIN(Table38910111213[[#This Row],[DIst1]:[DIst7]])=Table38910111213[[#This Row],[DIst4]],"Cluster4",IF(MIN(Table38910111213[[#This Row],[DIst1]:[DIst7]])=Table38910111213[[#This Row],[DIst5]],"Cluster5",IF(MIN(Table38910111213[[#This Row],[DIst1]:[DIst7]])=Table38910111213[[#This Row],[DIst6]],"Cluster6","Cluster7"))))))</f>
        <v>Cluster5</v>
      </c>
    </row>
    <row r="183" spans="7:19" x14ac:dyDescent="0.3">
      <c r="G183">
        <v>182</v>
      </c>
      <c r="H183">
        <v>1.390893999</v>
      </c>
      <c r="I183">
        <v>1.389811873</v>
      </c>
      <c r="K183">
        <f>SQRT((Table38910111213[[#This Row],[Annual Income (k$)]]-$B$3)^2+(Table38910111213[[#This Row],[Spending Score (1-100)]]-$C$3)^2)</f>
        <v>4.0797874423049132</v>
      </c>
      <c r="L183">
        <f>SQRT((Table38910111213[[#This Row],[Annual Income (k$)]]-$B$4)^2+(Table38910111213[[#This Row],[Spending Score (1-100)]]-$C$4)^2)</f>
        <v>2.7984861977232511</v>
      </c>
      <c r="M183">
        <f>SQRT((Table38910111213[[#This Row],[Annual Income (k$)]]-$B$5)^2+(Table38910111213[[#This Row],[Spending Score (1-100)]]-$C$5)^2)</f>
        <v>2.3202782549287044</v>
      </c>
      <c r="N183">
        <f>SQRT((Table38910111213[[#This Row],[Annual Income (k$)]]-$B$6)^2+(Table38910111213[[#This Row],[Spending Score (1-100)]]-$C$6)^2)</f>
        <v>3.3660082698532952</v>
      </c>
      <c r="O183">
        <f>SQRT((Table38910111213[[#This Row],[Annual Income (k$)]]-$B$7)^2+(Table38910111213[[#This Row],[Spending Score (1-100)]]-$C$7)^2)</f>
        <v>2.8047632362800456</v>
      </c>
      <c r="P183">
        <f>SQRT((Table38910111213[[#This Row],[Annual Income (k$)]]-$B$8)^2+(Table38910111213[[#This Row],[Spending Score (1-100)]]-$C$8)^2)</f>
        <v>2.0035305520469939</v>
      </c>
      <c r="Q183">
        <f>SQRT((Table38910111213[[#This Row],[Annual Income (k$)]]-$B$9)^2+(Table38910111213[[#This Row],[Spending Score (1-100)]]-$C$9)^2)</f>
        <v>0.58678968645353657</v>
      </c>
      <c r="R183">
        <f>MIN(Table38910111213[[#This Row],[DIst1]:[DIst7]])</f>
        <v>0.58678968645353657</v>
      </c>
      <c r="S183" t="str">
        <f>IF(MIN(Table38910111213[[#This Row],[DIst1]:[DIst7]])=Table38910111213[[#This Row],[DIst1]],"Cluster1",IF(MIN(Table38910111213[[#This Row],[DIst1]:[DIst7]])=Table38910111213[[#This Row],[DIst2]],"Cluster2",IF(MIN(Table38910111213[[#This Row],[DIst1]:[DIst7]])=Table38910111213[[#This Row],[DIst3]],"Cluster3",IF(MIN(Table38910111213[[#This Row],[DIst1]:[DIst7]])=Table38910111213[[#This Row],[DIst4]],"Cluster4",IF(MIN(Table38910111213[[#This Row],[DIst1]:[DIst7]])=Table38910111213[[#This Row],[DIst5]],"Cluster5",IF(MIN(Table38910111213[[#This Row],[DIst1]:[DIst7]])=Table38910111213[[#This Row],[DIst6]],"Cluster6","Cluster7"))))))</f>
        <v>Cluster7</v>
      </c>
    </row>
    <row r="184" spans="7:19" x14ac:dyDescent="0.3">
      <c r="G184">
        <v>183</v>
      </c>
      <c r="H184">
        <v>1.4290634280000001</v>
      </c>
      <c r="I184">
        <v>-1.3665189369999999</v>
      </c>
      <c r="K184">
        <f>SQRT((Table38910111213[[#This Row],[Annual Income (k$)]]-$B$3)^2+(Table38910111213[[#This Row],[Spending Score (1-100)]]-$C$3)^2)</f>
        <v>2.8474168402590903</v>
      </c>
      <c r="L184">
        <f>SQRT((Table38910111213[[#This Row],[Annual Income (k$)]]-$B$4)^2+(Table38910111213[[#This Row],[Spending Score (1-100)]]-$C$4)^2)</f>
        <v>3.7385604902068428</v>
      </c>
      <c r="M184">
        <f>SQRT((Table38910111213[[#This Row],[Annual Income (k$)]]-$B$5)^2+(Table38910111213[[#This Row],[Spending Score (1-100)]]-$C$5)^2)</f>
        <v>2.4183876588719624</v>
      </c>
      <c r="N184">
        <f>SQRT((Table38910111213[[#This Row],[Annual Income (k$)]]-$B$6)^2+(Table38910111213[[#This Row],[Spending Score (1-100)]]-$C$6)^2)</f>
        <v>2.7522182979682968</v>
      </c>
      <c r="O184">
        <f>SQRT((Table38910111213[[#This Row],[Annual Income (k$)]]-$B$7)^2+(Table38910111213[[#This Row],[Spending Score (1-100)]]-$C$7)^2)</f>
        <v>0.43739375137686359</v>
      </c>
      <c r="P184">
        <f>SQRT((Table38910111213[[#This Row],[Annual Income (k$)]]-$B$8)^2+(Table38910111213[[#This Row],[Spending Score (1-100)]]-$C$8)^2)</f>
        <v>1.8530701769821414</v>
      </c>
      <c r="Q184">
        <f>SQRT((Table38910111213[[#This Row],[Annual Income (k$)]]-$B$9)^2+(Table38910111213[[#This Row],[Spending Score (1-100)]]-$C$9)^2)</f>
        <v>2.6930069803805474</v>
      </c>
      <c r="R184">
        <f>MIN(Table38910111213[[#This Row],[DIst1]:[DIst7]])</f>
        <v>0.43739375137686359</v>
      </c>
      <c r="S184" t="str">
        <f>IF(MIN(Table38910111213[[#This Row],[DIst1]:[DIst7]])=Table38910111213[[#This Row],[DIst1]],"Cluster1",IF(MIN(Table38910111213[[#This Row],[DIst1]:[DIst7]])=Table38910111213[[#This Row],[DIst2]],"Cluster2",IF(MIN(Table38910111213[[#This Row],[DIst1]:[DIst7]])=Table38910111213[[#This Row],[DIst3]],"Cluster3",IF(MIN(Table38910111213[[#This Row],[DIst1]:[DIst7]])=Table38910111213[[#This Row],[DIst4]],"Cluster4",IF(MIN(Table38910111213[[#This Row],[DIst1]:[DIst7]])=Table38910111213[[#This Row],[DIst5]],"Cluster5",IF(MIN(Table38910111213[[#This Row],[DIst1]:[DIst7]])=Table38910111213[[#This Row],[DIst6]],"Cluster6","Cluster7"))))))</f>
        <v>Cluster5</v>
      </c>
    </row>
    <row r="185" spans="7:19" x14ac:dyDescent="0.3">
      <c r="G185">
        <v>184</v>
      </c>
      <c r="H185">
        <v>1.4290634280000001</v>
      </c>
      <c r="I185">
        <v>1.467454995</v>
      </c>
      <c r="K185">
        <f>SQRT((Table38910111213[[#This Row],[Annual Income (k$)]]-$B$3)^2+(Table38910111213[[#This Row],[Spending Score (1-100)]]-$C$3)^2)</f>
        <v>4.1625193954378634</v>
      </c>
      <c r="L185">
        <f>SQRT((Table38910111213[[#This Row],[Annual Income (k$)]]-$B$4)^2+(Table38910111213[[#This Row],[Spending Score (1-100)]]-$C$4)^2)</f>
        <v>2.8457548905441032</v>
      </c>
      <c r="M185">
        <f>SQRT((Table38910111213[[#This Row],[Annual Income (k$)]]-$B$5)^2+(Table38910111213[[#This Row],[Spending Score (1-100)]]-$C$5)^2)</f>
        <v>2.3962216600150983</v>
      </c>
      <c r="N185">
        <f>SQRT((Table38910111213[[#This Row],[Annual Income (k$)]]-$B$6)^2+(Table38910111213[[#This Row],[Spending Score (1-100)]]-$C$6)^2)</f>
        <v>3.4444226877485504</v>
      </c>
      <c r="O185">
        <f>SQRT((Table38910111213[[#This Row],[Annual Income (k$)]]-$B$7)^2+(Table38910111213[[#This Row],[Spending Score (1-100)]]-$C$7)^2)</f>
        <v>2.8871682410662234</v>
      </c>
      <c r="P185">
        <f>SQRT((Table38910111213[[#This Row],[Annual Income (k$)]]-$B$8)^2+(Table38910111213[[#This Row],[Spending Score (1-100)]]-$C$8)^2)</f>
        <v>2.0871235279801876</v>
      </c>
      <c r="Q185">
        <f>SQRT((Table38910111213[[#This Row],[Annual Income (k$)]]-$B$9)^2+(Table38910111213[[#This Row],[Spending Score (1-100)]]-$C$9)^2)</f>
        <v>0.64507508636801447</v>
      </c>
      <c r="R185">
        <f>MIN(Table38910111213[[#This Row],[DIst1]:[DIst7]])</f>
        <v>0.64507508636801447</v>
      </c>
      <c r="S185" t="str">
        <f>IF(MIN(Table38910111213[[#This Row],[DIst1]:[DIst7]])=Table38910111213[[#This Row],[DIst1]],"Cluster1",IF(MIN(Table38910111213[[#This Row],[DIst1]:[DIst7]])=Table38910111213[[#This Row],[DIst2]],"Cluster2",IF(MIN(Table38910111213[[#This Row],[DIst1]:[DIst7]])=Table38910111213[[#This Row],[DIst3]],"Cluster3",IF(MIN(Table38910111213[[#This Row],[DIst1]:[DIst7]])=Table38910111213[[#This Row],[DIst4]],"Cluster4",IF(MIN(Table38910111213[[#This Row],[DIst1]:[DIst7]])=Table38910111213[[#This Row],[DIst5]],"Cluster5",IF(MIN(Table38910111213[[#This Row],[DIst1]:[DIst7]])=Table38910111213[[#This Row],[DIst6]],"Cluster6","Cluster7"))))))</f>
        <v>Cluster7</v>
      </c>
    </row>
    <row r="186" spans="7:19" x14ac:dyDescent="0.3">
      <c r="G186">
        <v>185</v>
      </c>
      <c r="H186">
        <v>1.4672328569999999</v>
      </c>
      <c r="I186">
        <v>-0.43480148000000002</v>
      </c>
      <c r="K186">
        <f>SQRT((Table38910111213[[#This Row],[Annual Income (k$)]]-$B$3)^2+(Table38910111213[[#This Row],[Spending Score (1-100)]]-$C$3)^2)</f>
        <v>3.0958822503566679</v>
      </c>
      <c r="L186">
        <f>SQRT((Table38910111213[[#This Row],[Annual Income (k$)]]-$B$4)^2+(Table38910111213[[#This Row],[Spending Score (1-100)]]-$C$4)^2)</f>
        <v>3.2386049007832036</v>
      </c>
      <c r="M186">
        <f>SQRT((Table38910111213[[#This Row],[Annual Income (k$)]]-$B$5)^2+(Table38910111213[[#This Row],[Spending Score (1-100)]]-$C$5)^2)</f>
        <v>2.0472326853643863</v>
      </c>
      <c r="N186">
        <f>SQRT((Table38910111213[[#This Row],[Annual Income (k$)]]-$B$6)^2+(Table38910111213[[#This Row],[Spending Score (1-100)]]-$C$6)^2)</f>
        <v>2.7235928646508429</v>
      </c>
      <c r="O186">
        <f>SQRT((Table38910111213[[#This Row],[Annual Income (k$)]]-$B$7)^2+(Table38910111213[[#This Row],[Spending Score (1-100)]]-$C$7)^2)</f>
        <v>1.0636634549244177</v>
      </c>
      <c r="P186">
        <f>SQRT((Table38910111213[[#This Row],[Annual Income (k$)]]-$B$8)^2+(Table38910111213[[#This Row],[Spending Score (1-100)]]-$C$8)^2)</f>
        <v>1.43884853807164</v>
      </c>
      <c r="Q186">
        <f>SQRT((Table38910111213[[#This Row],[Annual Income (k$)]]-$B$9)^2+(Table38910111213[[#This Row],[Spending Score (1-100)]]-$C$9)^2)</f>
        <v>1.8111903314462636</v>
      </c>
      <c r="R186">
        <f>MIN(Table38910111213[[#This Row],[DIst1]:[DIst7]])</f>
        <v>1.0636634549244177</v>
      </c>
      <c r="S186" t="str">
        <f>IF(MIN(Table38910111213[[#This Row],[DIst1]:[DIst7]])=Table38910111213[[#This Row],[DIst1]],"Cluster1",IF(MIN(Table38910111213[[#This Row],[DIst1]:[DIst7]])=Table38910111213[[#This Row],[DIst2]],"Cluster2",IF(MIN(Table38910111213[[#This Row],[DIst1]:[DIst7]])=Table38910111213[[#This Row],[DIst3]],"Cluster3",IF(MIN(Table38910111213[[#This Row],[DIst1]:[DIst7]])=Table38910111213[[#This Row],[DIst4]],"Cluster4",IF(MIN(Table38910111213[[#This Row],[DIst1]:[DIst7]])=Table38910111213[[#This Row],[DIst5]],"Cluster5",IF(MIN(Table38910111213[[#This Row],[DIst1]:[DIst7]])=Table38910111213[[#This Row],[DIst6]],"Cluster6","Cluster7"))))))</f>
        <v>Cluster5</v>
      </c>
    </row>
    <row r="187" spans="7:19" x14ac:dyDescent="0.3">
      <c r="G187">
        <v>186</v>
      </c>
      <c r="H187">
        <v>1.4672328569999999</v>
      </c>
      <c r="I187">
        <v>1.816849041</v>
      </c>
      <c r="K187">
        <f>SQRT((Table38910111213[[#This Row],[Annual Income (k$)]]-$B$3)^2+(Table38910111213[[#This Row],[Spending Score (1-100)]]-$C$3)^2)</f>
        <v>4.4490017356355827</v>
      </c>
      <c r="L187">
        <f>SQRT((Table38910111213[[#This Row],[Annual Income (k$)]]-$B$4)^2+(Table38910111213[[#This Row],[Spending Score (1-100)]]-$C$4)^2)</f>
        <v>2.9500130859658498</v>
      </c>
      <c r="M187">
        <f>SQRT((Table38910111213[[#This Row],[Annual Income (k$)]]-$B$5)^2+(Table38910111213[[#This Row],[Spending Score (1-100)]]-$C$5)^2)</f>
        <v>2.6440471482264267</v>
      </c>
      <c r="N187">
        <f>SQRT((Table38910111213[[#This Row],[Annual Income (k$)]]-$B$6)^2+(Table38910111213[[#This Row],[Spending Score (1-100)]]-$C$6)^2)</f>
        <v>3.7027751625655938</v>
      </c>
      <c r="O187">
        <f>SQRT((Table38910111213[[#This Row],[Annual Income (k$)]]-$B$7)^2+(Table38910111213[[#This Row],[Spending Score (1-100)]]-$C$7)^2)</f>
        <v>3.2383498971357327</v>
      </c>
      <c r="P187">
        <f>SQRT((Table38910111213[[#This Row],[Annual Income (k$)]]-$B$8)^2+(Table38910111213[[#This Row],[Spending Score (1-100)]]-$C$8)^2)</f>
        <v>2.3848730982890514</v>
      </c>
      <c r="Q187">
        <f>SQRT((Table38910111213[[#This Row],[Annual Income (k$)]]-$B$9)^2+(Table38910111213[[#This Row],[Spending Score (1-100)]]-$C$9)^2)</f>
        <v>0.85647676797796279</v>
      </c>
      <c r="R187">
        <f>MIN(Table38910111213[[#This Row],[DIst1]:[DIst7]])</f>
        <v>0.85647676797796279</v>
      </c>
      <c r="S187" t="str">
        <f>IF(MIN(Table38910111213[[#This Row],[DIst1]:[DIst7]])=Table38910111213[[#This Row],[DIst1]],"Cluster1",IF(MIN(Table38910111213[[#This Row],[DIst1]:[DIst7]])=Table38910111213[[#This Row],[DIst2]],"Cluster2",IF(MIN(Table38910111213[[#This Row],[DIst1]:[DIst7]])=Table38910111213[[#This Row],[DIst3]],"Cluster3",IF(MIN(Table38910111213[[#This Row],[DIst1]:[DIst7]])=Table38910111213[[#This Row],[DIst4]],"Cluster4",IF(MIN(Table38910111213[[#This Row],[DIst1]:[DIst7]])=Table38910111213[[#This Row],[DIst5]],"Cluster5",IF(MIN(Table38910111213[[#This Row],[DIst1]:[DIst7]])=Table38910111213[[#This Row],[DIst6]],"Cluster6","Cluster7"))))))</f>
        <v>Cluster7</v>
      </c>
    </row>
    <row r="188" spans="7:19" x14ac:dyDescent="0.3">
      <c r="G188">
        <v>187</v>
      </c>
      <c r="H188">
        <v>1.543571716</v>
      </c>
      <c r="I188">
        <v>-1.0171248909999999</v>
      </c>
      <c r="K188">
        <f>SQRT((Table38910111213[[#This Row],[Annual Income (k$)]]-$B$3)^2+(Table38910111213[[#This Row],[Spending Score (1-100)]]-$C$3)^2)</f>
        <v>3.0066091078163741</v>
      </c>
      <c r="L188">
        <f>SQRT((Table38910111213[[#This Row],[Annual Income (k$)]]-$B$4)^2+(Table38910111213[[#This Row],[Spending Score (1-100)]]-$C$4)^2)</f>
        <v>3.6115086249570654</v>
      </c>
      <c r="M188">
        <f>SQRT((Table38910111213[[#This Row],[Annual Income (k$)]]-$B$5)^2+(Table38910111213[[#This Row],[Spending Score (1-100)]]-$C$5)^2)</f>
        <v>2.3294053621610518</v>
      </c>
      <c r="N188">
        <f>SQRT((Table38910111213[[#This Row],[Annual Income (k$)]]-$B$6)^2+(Table38910111213[[#This Row],[Spending Score (1-100)]]-$C$6)^2)</f>
        <v>2.8036481392495807</v>
      </c>
      <c r="O188">
        <f>SQRT((Table38910111213[[#This Row],[Annual Income (k$)]]-$B$7)^2+(Table38910111213[[#This Row],[Spending Score (1-100)]]-$C$7)^2)</f>
        <v>0.66370306105421417</v>
      </c>
      <c r="P188">
        <f>SQRT((Table38910111213[[#This Row],[Annual Income (k$)]]-$B$8)^2+(Table38910111213[[#This Row],[Spending Score (1-100)]]-$C$8)^2)</f>
        <v>1.7334858674733811</v>
      </c>
      <c r="Q188">
        <f>SQRT((Table38910111213[[#This Row],[Annual Income (k$)]]-$B$9)^2+(Table38910111213[[#This Row],[Spending Score (1-100)]]-$C$9)^2)</f>
        <v>2.3862318780642795</v>
      </c>
      <c r="R188">
        <f>MIN(Table38910111213[[#This Row],[DIst1]:[DIst7]])</f>
        <v>0.66370306105421417</v>
      </c>
      <c r="S188" t="str">
        <f>IF(MIN(Table38910111213[[#This Row],[DIst1]:[DIst7]])=Table38910111213[[#This Row],[DIst1]],"Cluster1",IF(MIN(Table38910111213[[#This Row],[DIst1]:[DIst7]])=Table38910111213[[#This Row],[DIst2]],"Cluster2",IF(MIN(Table38910111213[[#This Row],[DIst1]:[DIst7]])=Table38910111213[[#This Row],[DIst3]],"Cluster3",IF(MIN(Table38910111213[[#This Row],[DIst1]:[DIst7]])=Table38910111213[[#This Row],[DIst4]],"Cluster4",IF(MIN(Table38910111213[[#This Row],[DIst1]:[DIst7]])=Table38910111213[[#This Row],[DIst5]],"Cluster5",IF(MIN(Table38910111213[[#This Row],[DIst1]:[DIst7]])=Table38910111213[[#This Row],[DIst6]],"Cluster6","Cluster7"))))))</f>
        <v>Cluster5</v>
      </c>
    </row>
    <row r="189" spans="7:19" x14ac:dyDescent="0.3">
      <c r="G189">
        <v>188</v>
      </c>
      <c r="H189">
        <v>1.543571716</v>
      </c>
      <c r="I189">
        <v>0.69102378099999995</v>
      </c>
      <c r="K189">
        <f>SQRT((Table38910111213[[#This Row],[Annual Income (k$)]]-$B$3)^2+(Table38910111213[[#This Row],[Spending Score (1-100)]]-$C$3)^2)</f>
        <v>3.7238130103979969</v>
      </c>
      <c r="L189">
        <f>SQRT((Table38910111213[[#This Row],[Annual Income (k$)]]-$B$4)^2+(Table38910111213[[#This Row],[Spending Score (1-100)]]-$C$4)^2)</f>
        <v>2.9614756243140805</v>
      </c>
      <c r="M189">
        <f>SQRT((Table38910111213[[#This Row],[Annual Income (k$)]]-$B$5)^2+(Table38910111213[[#This Row],[Spending Score (1-100)]]-$C$5)^2)</f>
        <v>2.1522921757414353</v>
      </c>
      <c r="N189">
        <f>SQRT((Table38910111213[[#This Row],[Annual Income (k$)]]-$B$6)^2+(Table38910111213[[#This Row],[Spending Score (1-100)]]-$C$6)^2)</f>
        <v>3.1171071197173652</v>
      </c>
      <c r="O189">
        <f>SQRT((Table38910111213[[#This Row],[Annual Income (k$)]]-$B$7)^2+(Table38910111213[[#This Row],[Spending Score (1-100)]]-$C$7)^2)</f>
        <v>2.149425173826625</v>
      </c>
      <c r="P189">
        <f>SQRT((Table38910111213[[#This Row],[Annual Income (k$)]]-$B$8)^2+(Table38910111213[[#This Row],[Spending Score (1-100)]]-$C$8)^2)</f>
        <v>1.6826723458787831</v>
      </c>
      <c r="Q189">
        <f>SQRT((Table38910111213[[#This Row],[Annual Income (k$)]]-$B$9)^2+(Table38910111213[[#This Row],[Spending Score (1-100)]]-$C$9)^2)</f>
        <v>0.91882073706372136</v>
      </c>
      <c r="R189">
        <f>MIN(Table38910111213[[#This Row],[DIst1]:[DIst7]])</f>
        <v>0.91882073706372136</v>
      </c>
      <c r="S189" t="str">
        <f>IF(MIN(Table38910111213[[#This Row],[DIst1]:[DIst7]])=Table38910111213[[#This Row],[DIst1]],"Cluster1",IF(MIN(Table38910111213[[#This Row],[DIst1]:[DIst7]])=Table38910111213[[#This Row],[DIst2]],"Cluster2",IF(MIN(Table38910111213[[#This Row],[DIst1]:[DIst7]])=Table38910111213[[#This Row],[DIst3]],"Cluster3",IF(MIN(Table38910111213[[#This Row],[DIst1]:[DIst7]])=Table38910111213[[#This Row],[DIst4]],"Cluster4",IF(MIN(Table38910111213[[#This Row],[DIst1]:[DIst7]])=Table38910111213[[#This Row],[DIst5]],"Cluster5",IF(MIN(Table38910111213[[#This Row],[DIst1]:[DIst7]])=Table38910111213[[#This Row],[DIst6]],"Cluster6","Cluster7"))))))</f>
        <v>Cluster7</v>
      </c>
    </row>
    <row r="190" spans="7:19" x14ac:dyDescent="0.3">
      <c r="G190">
        <v>189</v>
      </c>
      <c r="H190">
        <v>1.6199105739999999</v>
      </c>
      <c r="I190">
        <v>-1.288875816</v>
      </c>
      <c r="K190">
        <f>SQRT((Table38910111213[[#This Row],[Annual Income (k$)]]-$B$3)^2+(Table38910111213[[#This Row],[Spending Score (1-100)]]-$C$3)^2)</f>
        <v>3.0441192394757928</v>
      </c>
      <c r="L190">
        <f>SQRT((Table38910111213[[#This Row],[Annual Income (k$)]]-$B$4)^2+(Table38910111213[[#This Row],[Spending Score (1-100)]]-$C$4)^2)</f>
        <v>3.8359719891827284</v>
      </c>
      <c r="M190">
        <f>SQRT((Table38910111213[[#This Row],[Annual Income (k$)]]-$B$5)^2+(Table38910111213[[#This Row],[Spending Score (1-100)]]-$C$5)^2)</f>
        <v>2.5319707715377593</v>
      </c>
      <c r="N190">
        <f>SQRT((Table38910111213[[#This Row],[Annual Income (k$)]]-$B$6)^2+(Table38910111213[[#This Row],[Spending Score (1-100)]]-$C$6)^2)</f>
        <v>2.9213810013808752</v>
      </c>
      <c r="O190">
        <f>SQRT((Table38910111213[[#This Row],[Annual Income (k$)]]-$B$7)^2+(Table38910111213[[#This Row],[Spending Score (1-100)]]-$C$7)^2)</f>
        <v>0.63532504434363113</v>
      </c>
      <c r="P190">
        <f>SQRT((Table38910111213[[#This Row],[Annual Income (k$)]]-$B$8)^2+(Table38910111213[[#This Row],[Spending Score (1-100)]]-$C$8)^2)</f>
        <v>1.9499232016409316</v>
      </c>
      <c r="Q190">
        <f>SQRT((Table38910111213[[#This Row],[Annual Income (k$)]]-$B$9)^2+(Table38910111213[[#This Row],[Spending Score (1-100)]]-$C$9)^2)</f>
        <v>2.6683516229857589</v>
      </c>
      <c r="R190">
        <f>MIN(Table38910111213[[#This Row],[DIst1]:[DIst7]])</f>
        <v>0.63532504434363113</v>
      </c>
      <c r="S190" t="str">
        <f>IF(MIN(Table38910111213[[#This Row],[DIst1]:[DIst7]])=Table38910111213[[#This Row],[DIst1]],"Cluster1",IF(MIN(Table38910111213[[#This Row],[DIst1]:[DIst7]])=Table38910111213[[#This Row],[DIst2]],"Cluster2",IF(MIN(Table38910111213[[#This Row],[DIst1]:[DIst7]])=Table38910111213[[#This Row],[DIst3]],"Cluster3",IF(MIN(Table38910111213[[#This Row],[DIst1]:[DIst7]])=Table38910111213[[#This Row],[DIst4]],"Cluster4",IF(MIN(Table38910111213[[#This Row],[DIst1]:[DIst7]])=Table38910111213[[#This Row],[DIst5]],"Cluster5",IF(MIN(Table38910111213[[#This Row],[DIst1]:[DIst7]])=Table38910111213[[#This Row],[DIst6]],"Cluster6","Cluster7"))))))</f>
        <v>Cluster5</v>
      </c>
    </row>
    <row r="191" spans="7:19" x14ac:dyDescent="0.3">
      <c r="G191">
        <v>190</v>
      </c>
      <c r="H191">
        <v>1.6199105739999999</v>
      </c>
      <c r="I191">
        <v>1.3509903130000001</v>
      </c>
      <c r="K191">
        <f>SQRT((Table38910111213[[#This Row],[Annual Income (k$)]]-$B$3)^2+(Table38910111213[[#This Row],[Spending Score (1-100)]]-$C$3)^2)</f>
        <v>4.2132576046691037</v>
      </c>
      <c r="L191">
        <f>SQRT((Table38910111213[[#This Row],[Annual Income (k$)]]-$B$4)^2+(Table38910111213[[#This Row],[Spending Score (1-100)]]-$C$4)^2)</f>
        <v>3.0226348862321153</v>
      </c>
      <c r="M191">
        <f>SQRT((Table38910111213[[#This Row],[Annual Income (k$)]]-$B$5)^2+(Table38910111213[[#This Row],[Spending Score (1-100)]]-$C$5)^2)</f>
        <v>2.4917827495808695</v>
      </c>
      <c r="N191">
        <f>SQRT((Table38910111213[[#This Row],[Annual Income (k$)]]-$B$6)^2+(Table38910111213[[#This Row],[Spending Score (1-100)]]-$C$6)^2)</f>
        <v>3.5252708789630876</v>
      </c>
      <c r="O191">
        <f>SQRT((Table38910111213[[#This Row],[Annual Income (k$)]]-$B$7)^2+(Table38910111213[[#This Row],[Spending Score (1-100)]]-$C$7)^2)</f>
        <v>2.8085127508158734</v>
      </c>
      <c r="P191">
        <f>SQRT((Table38910111213[[#This Row],[Annual Income (k$)]]-$B$8)^2+(Table38910111213[[#This Row],[Spending Score (1-100)]]-$C$8)^2)</f>
        <v>2.1351268957110277</v>
      </c>
      <c r="Q191">
        <f>SQRT((Table38910111213[[#This Row],[Annual Income (k$)]]-$B$9)^2+(Table38910111213[[#This Row],[Spending Score (1-100)]]-$C$9)^2)</f>
        <v>0.80602877750374236</v>
      </c>
      <c r="R191">
        <f>MIN(Table38910111213[[#This Row],[DIst1]:[DIst7]])</f>
        <v>0.80602877750374236</v>
      </c>
      <c r="S191" t="str">
        <f>IF(MIN(Table38910111213[[#This Row],[DIst1]:[DIst7]])=Table38910111213[[#This Row],[DIst1]],"Cluster1",IF(MIN(Table38910111213[[#This Row],[DIst1]:[DIst7]])=Table38910111213[[#This Row],[DIst2]],"Cluster2",IF(MIN(Table38910111213[[#This Row],[DIst1]:[DIst7]])=Table38910111213[[#This Row],[DIst3]],"Cluster3",IF(MIN(Table38910111213[[#This Row],[DIst1]:[DIst7]])=Table38910111213[[#This Row],[DIst4]],"Cluster4",IF(MIN(Table38910111213[[#This Row],[DIst1]:[DIst7]])=Table38910111213[[#This Row],[DIst5]],"Cluster5",IF(MIN(Table38910111213[[#This Row],[DIst1]:[DIst7]])=Table38910111213[[#This Row],[DIst6]],"Cluster6","Cluster7"))))))</f>
        <v>Cluster7</v>
      </c>
    </row>
    <row r="192" spans="7:19" x14ac:dyDescent="0.3">
      <c r="G192">
        <v>191</v>
      </c>
      <c r="H192">
        <v>1.6199105739999999</v>
      </c>
      <c r="I192">
        <v>-1.0559464510000001</v>
      </c>
      <c r="K192">
        <f>SQRT((Table38910111213[[#This Row],[Annual Income (k$)]]-$B$3)^2+(Table38910111213[[#This Row],[Spending Score (1-100)]]-$C$3)^2)</f>
        <v>3.0748465609887767</v>
      </c>
      <c r="L192">
        <f>SQRT((Table38910111213[[#This Row],[Annual Income (k$)]]-$B$4)^2+(Table38910111213[[#This Row],[Spending Score (1-100)]]-$C$4)^2)</f>
        <v>3.6961908313682525</v>
      </c>
      <c r="M192">
        <f>SQRT((Table38910111213[[#This Row],[Annual Income (k$)]]-$B$5)^2+(Table38910111213[[#This Row],[Spending Score (1-100)]]-$C$5)^2)</f>
        <v>2.4150394398678743</v>
      </c>
      <c r="N192">
        <f>SQRT((Table38910111213[[#This Row],[Annual Income (k$)]]-$B$6)^2+(Table38910111213[[#This Row],[Spending Score (1-100)]]-$C$6)^2)</f>
        <v>2.8839775810250434</v>
      </c>
      <c r="O192">
        <f>SQRT((Table38910111213[[#This Row],[Annual Income (k$)]]-$B$7)^2+(Table38910111213[[#This Row],[Spending Score (1-100)]]-$C$7)^2)</f>
        <v>0.70947441983535309</v>
      </c>
      <c r="P192">
        <f>SQRT((Table38910111213[[#This Row],[Annual Income (k$)]]-$B$8)^2+(Table38910111213[[#This Row],[Spending Score (1-100)]]-$C$8)^2)</f>
        <v>1.8188760530891435</v>
      </c>
      <c r="Q192">
        <f>SQRT((Table38910111213[[#This Row],[Annual Income (k$)]]-$B$9)^2+(Table38910111213[[#This Row],[Spending Score (1-100)]]-$C$9)^2)</f>
        <v>2.447148319055962</v>
      </c>
      <c r="R192">
        <f>MIN(Table38910111213[[#This Row],[DIst1]:[DIst7]])</f>
        <v>0.70947441983535309</v>
      </c>
      <c r="S192" t="str">
        <f>IF(MIN(Table38910111213[[#This Row],[DIst1]:[DIst7]])=Table38910111213[[#This Row],[DIst1]],"Cluster1",IF(MIN(Table38910111213[[#This Row],[DIst1]:[DIst7]])=Table38910111213[[#This Row],[DIst2]],"Cluster2",IF(MIN(Table38910111213[[#This Row],[DIst1]:[DIst7]])=Table38910111213[[#This Row],[DIst3]],"Cluster3",IF(MIN(Table38910111213[[#This Row],[DIst1]:[DIst7]])=Table38910111213[[#This Row],[DIst4]],"Cluster4",IF(MIN(Table38910111213[[#This Row],[DIst1]:[DIst7]])=Table38910111213[[#This Row],[DIst5]],"Cluster5",IF(MIN(Table38910111213[[#This Row],[DIst1]:[DIst7]])=Table38910111213[[#This Row],[DIst6]],"Cluster6","Cluster7"))))))</f>
        <v>Cluster5</v>
      </c>
    </row>
    <row r="193" spans="7:19" x14ac:dyDescent="0.3">
      <c r="G193">
        <v>192</v>
      </c>
      <c r="H193">
        <v>1.6199105739999999</v>
      </c>
      <c r="I193">
        <v>0.72984534099999998</v>
      </c>
      <c r="K193">
        <f>SQRT((Table38910111213[[#This Row],[Annual Income (k$)]]-$B$3)^2+(Table38910111213[[#This Row],[Spending Score (1-100)]]-$C$3)^2)</f>
        <v>3.8080414038824424</v>
      </c>
      <c r="L193">
        <f>SQRT((Table38910111213[[#This Row],[Annual Income (k$)]]-$B$4)^2+(Table38910111213[[#This Row],[Spending Score (1-100)]]-$C$4)^2)</f>
        <v>3.0323189680115998</v>
      </c>
      <c r="M193">
        <f>SQRT((Table38910111213[[#This Row],[Annual Income (k$)]]-$B$5)^2+(Table38910111213[[#This Row],[Spending Score (1-100)]]-$C$5)^2)</f>
        <v>2.2366419950126724</v>
      </c>
      <c r="N193">
        <f>SQRT((Table38910111213[[#This Row],[Annual Income (k$)]]-$B$6)^2+(Table38910111213[[#This Row],[Spending Score (1-100)]]-$C$6)^2)</f>
        <v>3.2027488687686096</v>
      </c>
      <c r="O193">
        <f>SQRT((Table38910111213[[#This Row],[Annual Income (k$)]]-$B$7)^2+(Table38910111213[[#This Row],[Spending Score (1-100)]]-$C$7)^2)</f>
        <v>2.2074553824476459</v>
      </c>
      <c r="P193">
        <f>SQRT((Table38910111213[[#This Row],[Annual Income (k$)]]-$B$8)^2+(Table38910111213[[#This Row],[Spending Score (1-100)]]-$C$8)^2)</f>
        <v>1.7682852563988776</v>
      </c>
      <c r="Q193">
        <f>SQRT((Table38910111213[[#This Row],[Annual Income (k$)]]-$B$9)^2+(Table38910111213[[#This Row],[Spending Score (1-100)]]-$C$9)^2)</f>
        <v>0.95823545510410835</v>
      </c>
      <c r="R193">
        <f>MIN(Table38910111213[[#This Row],[DIst1]:[DIst7]])</f>
        <v>0.95823545510410835</v>
      </c>
      <c r="S193" t="str">
        <f>IF(MIN(Table38910111213[[#This Row],[DIst1]:[DIst7]])=Table38910111213[[#This Row],[DIst1]],"Cluster1",IF(MIN(Table38910111213[[#This Row],[DIst1]:[DIst7]])=Table38910111213[[#This Row],[DIst2]],"Cluster2",IF(MIN(Table38910111213[[#This Row],[DIst1]:[DIst7]])=Table38910111213[[#This Row],[DIst3]],"Cluster3",IF(MIN(Table38910111213[[#This Row],[DIst1]:[DIst7]])=Table38910111213[[#This Row],[DIst4]],"Cluster4",IF(MIN(Table38910111213[[#This Row],[DIst1]:[DIst7]])=Table38910111213[[#This Row],[DIst5]],"Cluster5",IF(MIN(Table38910111213[[#This Row],[DIst1]:[DIst7]])=Table38910111213[[#This Row],[DIst6]],"Cluster6","Cluster7"))))))</f>
        <v>Cluster7</v>
      </c>
    </row>
    <row r="194" spans="7:19" x14ac:dyDescent="0.3">
      <c r="G194">
        <v>193</v>
      </c>
      <c r="H194">
        <v>2.0016048660000001</v>
      </c>
      <c r="I194">
        <v>-1.638269862</v>
      </c>
      <c r="K194">
        <f>SQRT((Table38910111213[[#This Row],[Annual Income (k$)]]-$B$3)^2+(Table38910111213[[#This Row],[Spending Score (1-100)]]-$C$3)^2)</f>
        <v>3.4128095237644143</v>
      </c>
      <c r="L194">
        <f>SQRT((Table38910111213[[#This Row],[Annual Income (k$)]]-$B$4)^2+(Table38910111213[[#This Row],[Spending Score (1-100)]]-$C$4)^2)</f>
        <v>4.3522158264709621</v>
      </c>
      <c r="M194">
        <f>SQRT((Table38910111213[[#This Row],[Annual Income (k$)]]-$B$5)^2+(Table38910111213[[#This Row],[Spending Score (1-100)]]-$C$5)^2)</f>
        <v>3.0428580398735217</v>
      </c>
      <c r="N194">
        <f>SQRT((Table38910111213[[#This Row],[Annual Income (k$)]]-$B$6)^2+(Table38910111213[[#This Row],[Spending Score (1-100)]]-$C$6)^2)</f>
        <v>3.3756012929107864</v>
      </c>
      <c r="O194">
        <f>SQRT((Table38910111213[[#This Row],[Annual Income (k$)]]-$B$7)^2+(Table38910111213[[#This Row],[Spending Score (1-100)]]-$C$7)^2)</f>
        <v>1.0404131363988653</v>
      </c>
      <c r="P194">
        <f>SQRT((Table38910111213[[#This Row],[Annual Income (k$)]]-$B$8)^2+(Table38910111213[[#This Row],[Spending Score (1-100)]]-$C$8)^2)</f>
        <v>2.4655999133051649</v>
      </c>
      <c r="Q194">
        <f>SQRT((Table38910111213[[#This Row],[Annual Income (k$)]]-$B$9)^2+(Table38910111213[[#This Row],[Spending Score (1-100)]]-$C$9)^2)</f>
        <v>3.1269277151503365</v>
      </c>
      <c r="R194">
        <f>MIN(Table38910111213[[#This Row],[DIst1]:[DIst7]])</f>
        <v>1.0404131363988653</v>
      </c>
      <c r="S194" t="str">
        <f>IF(MIN(Table38910111213[[#This Row],[DIst1]:[DIst7]])=Table38910111213[[#This Row],[DIst1]],"Cluster1",IF(MIN(Table38910111213[[#This Row],[DIst1]:[DIst7]])=Table38910111213[[#This Row],[DIst2]],"Cluster2",IF(MIN(Table38910111213[[#This Row],[DIst1]:[DIst7]])=Table38910111213[[#This Row],[DIst3]],"Cluster3",IF(MIN(Table38910111213[[#This Row],[DIst1]:[DIst7]])=Table38910111213[[#This Row],[DIst4]],"Cluster4",IF(MIN(Table38910111213[[#This Row],[DIst1]:[DIst7]])=Table38910111213[[#This Row],[DIst5]],"Cluster5",IF(MIN(Table38910111213[[#This Row],[DIst1]:[DIst7]])=Table38910111213[[#This Row],[DIst6]],"Cluster6","Cluster7"))))))</f>
        <v>Cluster5</v>
      </c>
    </row>
    <row r="195" spans="7:19" x14ac:dyDescent="0.3">
      <c r="G195">
        <v>194</v>
      </c>
      <c r="H195">
        <v>2.0016048660000001</v>
      </c>
      <c r="I195">
        <v>1.5839196769999999</v>
      </c>
      <c r="K195">
        <f>SQRT((Table38910111213[[#This Row],[Annual Income (k$)]]-$B$3)^2+(Table38910111213[[#This Row],[Spending Score (1-100)]]-$C$3)^2)</f>
        <v>4.6506493590027311</v>
      </c>
      <c r="L195">
        <f>SQRT((Table38910111213[[#This Row],[Annual Income (k$)]]-$B$4)^2+(Table38910111213[[#This Row],[Spending Score (1-100)]]-$C$4)^2)</f>
        <v>3.4289402749918931</v>
      </c>
      <c r="M195">
        <f>SQRT((Table38910111213[[#This Row],[Annual Income (k$)]]-$B$5)^2+(Table38910111213[[#This Row],[Spending Score (1-100)]]-$C$5)^2)</f>
        <v>2.9389255612845631</v>
      </c>
      <c r="N195">
        <f>SQRT((Table38910111213[[#This Row],[Annual Income (k$)]]-$B$6)^2+(Table38910111213[[#This Row],[Spending Score (1-100)]]-$C$6)^2)</f>
        <v>3.9713027562118568</v>
      </c>
      <c r="O195">
        <f>SQRT((Table38910111213[[#This Row],[Annual Income (k$)]]-$B$7)^2+(Table38910111213[[#This Row],[Spending Score (1-100)]]-$C$7)^2)</f>
        <v>3.137228059607057</v>
      </c>
      <c r="P195">
        <f>SQRT((Table38910111213[[#This Row],[Annual Income (k$)]]-$B$8)^2+(Table38910111213[[#This Row],[Spending Score (1-100)]]-$C$8)^2)</f>
        <v>2.5743674292638508</v>
      </c>
      <c r="Q195">
        <f>SQRT((Table38910111213[[#This Row],[Annual Income (k$)]]-$B$9)^2+(Table38910111213[[#This Row],[Spending Score (1-100)]]-$C$9)^2)</f>
        <v>1.2266578892162248</v>
      </c>
      <c r="R195">
        <f>MIN(Table38910111213[[#This Row],[DIst1]:[DIst7]])</f>
        <v>1.2266578892162248</v>
      </c>
      <c r="S195" t="str">
        <f>IF(MIN(Table38910111213[[#This Row],[DIst1]:[DIst7]])=Table38910111213[[#This Row],[DIst1]],"Cluster1",IF(MIN(Table38910111213[[#This Row],[DIst1]:[DIst7]])=Table38910111213[[#This Row],[DIst2]],"Cluster2",IF(MIN(Table38910111213[[#This Row],[DIst1]:[DIst7]])=Table38910111213[[#This Row],[DIst3]],"Cluster3",IF(MIN(Table38910111213[[#This Row],[DIst1]:[DIst7]])=Table38910111213[[#This Row],[DIst4]],"Cluster4",IF(MIN(Table38910111213[[#This Row],[DIst1]:[DIst7]])=Table38910111213[[#This Row],[DIst5]],"Cluster5",IF(MIN(Table38910111213[[#This Row],[DIst1]:[DIst7]])=Table38910111213[[#This Row],[DIst6]],"Cluster6","Cluster7"))))))</f>
        <v>Cluster7</v>
      </c>
    </row>
    <row r="196" spans="7:19" x14ac:dyDescent="0.3">
      <c r="G196">
        <v>195</v>
      </c>
      <c r="H196">
        <v>2.2687908700000001</v>
      </c>
      <c r="I196">
        <v>-1.3276973759999999</v>
      </c>
      <c r="K196">
        <f>SQRT((Table38910111213[[#This Row],[Annual Income (k$)]]-$B$3)^2+(Table38910111213[[#This Row],[Spending Score (1-100)]]-$C$3)^2)</f>
        <v>3.687796850257107</v>
      </c>
      <c r="L196">
        <f>SQRT((Table38910111213[[#This Row],[Annual Income (k$)]]-$B$4)^2+(Table38910111213[[#This Row],[Spending Score (1-100)]]-$C$4)^2)</f>
        <v>4.3851441863617486</v>
      </c>
      <c r="M196">
        <f>SQRT((Table38910111213[[#This Row],[Annual Income (k$)]]-$B$5)^2+(Table38910111213[[#This Row],[Spending Score (1-100)]]-$C$5)^2)</f>
        <v>3.1164139949338376</v>
      </c>
      <c r="N196">
        <f>SQRT((Table38910111213[[#This Row],[Annual Income (k$)]]-$B$6)^2+(Table38910111213[[#This Row],[Spending Score (1-100)]]-$C$6)^2)</f>
        <v>3.5661404076038639</v>
      </c>
      <c r="O196">
        <f>SQRT((Table38910111213[[#This Row],[Annual Income (k$)]]-$B$7)^2+(Table38910111213[[#This Row],[Spending Score (1-100)]]-$C$7)^2)</f>
        <v>1.278018046202825</v>
      </c>
      <c r="P196">
        <f>SQRT((Table38910111213[[#This Row],[Annual Income (k$)]]-$B$8)^2+(Table38910111213[[#This Row],[Spending Score (1-100)]]-$C$8)^2)</f>
        <v>2.5167447550857487</v>
      </c>
      <c r="Q196">
        <f>SQRT((Table38910111213[[#This Row],[Annual Income (k$)]]-$B$9)^2+(Table38910111213[[#This Row],[Spending Score (1-100)]]-$C$9)^2)</f>
        <v>2.9629582759310797</v>
      </c>
      <c r="R196">
        <f>MIN(Table38910111213[[#This Row],[DIst1]:[DIst7]])</f>
        <v>1.278018046202825</v>
      </c>
      <c r="S196" t="str">
        <f>IF(MIN(Table38910111213[[#This Row],[DIst1]:[DIst7]])=Table38910111213[[#This Row],[DIst1]],"Cluster1",IF(MIN(Table38910111213[[#This Row],[DIst1]:[DIst7]])=Table38910111213[[#This Row],[DIst2]],"Cluster2",IF(MIN(Table38910111213[[#This Row],[DIst1]:[DIst7]])=Table38910111213[[#This Row],[DIst3]],"Cluster3",IF(MIN(Table38910111213[[#This Row],[DIst1]:[DIst7]])=Table38910111213[[#This Row],[DIst4]],"Cluster4",IF(MIN(Table38910111213[[#This Row],[DIst1]:[DIst7]])=Table38910111213[[#This Row],[DIst5]],"Cluster5",IF(MIN(Table38910111213[[#This Row],[DIst1]:[DIst7]])=Table38910111213[[#This Row],[DIst6]],"Cluster6","Cluster7"))))))</f>
        <v>Cluster5</v>
      </c>
    </row>
    <row r="197" spans="7:19" x14ac:dyDescent="0.3">
      <c r="G197">
        <v>196</v>
      </c>
      <c r="H197">
        <v>2.2687908700000001</v>
      </c>
      <c r="I197">
        <v>1.1180609480000001</v>
      </c>
      <c r="K197">
        <f>SQRT((Table38910111213[[#This Row],[Annual Income (k$)]]-$B$3)^2+(Table38910111213[[#This Row],[Spending Score (1-100)]]-$C$3)^2)</f>
        <v>4.5602848760185424</v>
      </c>
      <c r="L197">
        <f>SQRT((Table38910111213[[#This Row],[Annual Income (k$)]]-$B$4)^2+(Table38910111213[[#This Row],[Spending Score (1-100)]]-$C$4)^2)</f>
        <v>3.6601456929519083</v>
      </c>
      <c r="M197">
        <f>SQRT((Table38910111213[[#This Row],[Annual Income (k$)]]-$B$5)^2+(Table38910111213[[#This Row],[Spending Score (1-100)]]-$C$5)^2)</f>
        <v>2.9766339351700273</v>
      </c>
      <c r="N197">
        <f>SQRT((Table38910111213[[#This Row],[Annual Income (k$)]]-$B$6)^2+(Table38910111213[[#This Row],[Spending Score (1-100)]]-$C$6)^2)</f>
        <v>3.9572128002247218</v>
      </c>
      <c r="O197">
        <f>SQRT((Table38910111213[[#This Row],[Annual Income (k$)]]-$B$7)^2+(Table38910111213[[#This Row],[Spending Score (1-100)]]-$C$7)^2)</f>
        <v>2.8111380411360849</v>
      </c>
      <c r="P197">
        <f>SQRT((Table38910111213[[#This Row],[Annual Income (k$)]]-$B$8)^2+(Table38910111213[[#This Row],[Spending Score (1-100)]]-$C$8)^2)</f>
        <v>2.5239460302139336</v>
      </c>
      <c r="Q197">
        <f>SQRT((Table38910111213[[#This Row],[Annual Income (k$)]]-$B$9)^2+(Table38910111213[[#This Row],[Spending Score (1-100)]]-$C$9)^2)</f>
        <v>1.4559645245277106</v>
      </c>
      <c r="R197">
        <f>MIN(Table38910111213[[#This Row],[DIst1]:[DIst7]])</f>
        <v>1.4559645245277106</v>
      </c>
      <c r="S197" t="str">
        <f>IF(MIN(Table38910111213[[#This Row],[DIst1]:[DIst7]])=Table38910111213[[#This Row],[DIst1]],"Cluster1",IF(MIN(Table38910111213[[#This Row],[DIst1]:[DIst7]])=Table38910111213[[#This Row],[DIst2]],"Cluster2",IF(MIN(Table38910111213[[#This Row],[DIst1]:[DIst7]])=Table38910111213[[#This Row],[DIst3]],"Cluster3",IF(MIN(Table38910111213[[#This Row],[DIst1]:[DIst7]])=Table38910111213[[#This Row],[DIst4]],"Cluster4",IF(MIN(Table38910111213[[#This Row],[DIst1]:[DIst7]])=Table38910111213[[#This Row],[DIst5]],"Cluster5",IF(MIN(Table38910111213[[#This Row],[DIst1]:[DIst7]])=Table38910111213[[#This Row],[DIst6]],"Cluster6","Cluster7"))))))</f>
        <v>Cluster7</v>
      </c>
    </row>
    <row r="198" spans="7:19" x14ac:dyDescent="0.3">
      <c r="G198">
        <v>197</v>
      </c>
      <c r="H198">
        <v>2.4978074449999998</v>
      </c>
      <c r="I198">
        <v>-0.86183864799999998</v>
      </c>
      <c r="K198">
        <f>SQRT((Table38910111213[[#This Row],[Annual Income (k$)]]-$B$3)^2+(Table38910111213[[#This Row],[Spending Score (1-100)]]-$C$3)^2)</f>
        <v>3.973156717473703</v>
      </c>
      <c r="L198">
        <f>SQRT((Table38910111213[[#This Row],[Annual Income (k$)]]-$B$4)^2+(Table38910111213[[#This Row],[Spending Score (1-100)]]-$C$4)^2)</f>
        <v>4.3502851378382354</v>
      </c>
      <c r="M198">
        <f>SQRT((Table38910111213[[#This Row],[Annual Income (k$)]]-$B$5)^2+(Table38910111213[[#This Row],[Spending Score (1-100)]]-$C$5)^2)</f>
        <v>3.155293079219847</v>
      </c>
      <c r="N198">
        <f>SQRT((Table38910111213[[#This Row],[Annual Income (k$)]]-$B$6)^2+(Table38910111213[[#This Row],[Spending Score (1-100)]]-$C$6)^2)</f>
        <v>3.7438334796167179</v>
      </c>
      <c r="O198">
        <f>SQRT((Table38910111213[[#This Row],[Annual Income (k$)]]-$B$7)^2+(Table38910111213[[#This Row],[Spending Score (1-100)]]-$C$7)^2)</f>
        <v>1.5944616024620433</v>
      </c>
      <c r="P198">
        <f>SQRT((Table38910111213[[#This Row],[Annual Income (k$)]]-$B$8)^2+(Table38910111213[[#This Row],[Spending Score (1-100)]]-$C$8)^2)</f>
        <v>2.5456668466596057</v>
      </c>
      <c r="Q198">
        <f>SQRT((Table38910111213[[#This Row],[Annual Income (k$)]]-$B$9)^2+(Table38910111213[[#This Row],[Spending Score (1-100)]]-$C$9)^2)</f>
        <v>2.7027090082823881</v>
      </c>
      <c r="R198">
        <f>MIN(Table38910111213[[#This Row],[DIst1]:[DIst7]])</f>
        <v>1.5944616024620433</v>
      </c>
      <c r="S198" t="str">
        <f>IF(MIN(Table38910111213[[#This Row],[DIst1]:[DIst7]])=Table38910111213[[#This Row],[DIst1]],"Cluster1",IF(MIN(Table38910111213[[#This Row],[DIst1]:[DIst7]])=Table38910111213[[#This Row],[DIst2]],"Cluster2",IF(MIN(Table38910111213[[#This Row],[DIst1]:[DIst7]])=Table38910111213[[#This Row],[DIst3]],"Cluster3",IF(MIN(Table38910111213[[#This Row],[DIst1]:[DIst7]])=Table38910111213[[#This Row],[DIst4]],"Cluster4",IF(MIN(Table38910111213[[#This Row],[DIst1]:[DIst7]])=Table38910111213[[#This Row],[DIst5]],"Cluster5",IF(MIN(Table38910111213[[#This Row],[DIst1]:[DIst7]])=Table38910111213[[#This Row],[DIst6]],"Cluster6","Cluster7"))))))</f>
        <v>Cluster5</v>
      </c>
    </row>
    <row r="199" spans="7:19" x14ac:dyDescent="0.3">
      <c r="G199">
        <v>198</v>
      </c>
      <c r="H199">
        <v>2.4978074449999998</v>
      </c>
      <c r="I199">
        <v>0.92395314500000003</v>
      </c>
      <c r="K199">
        <f>SQRT((Table38910111213[[#This Row],[Annual Income (k$)]]-$B$3)^2+(Table38910111213[[#This Row],[Spending Score (1-100)]]-$C$3)^2)</f>
        <v>4.6395845190475722</v>
      </c>
      <c r="L199">
        <f>SQRT((Table38910111213[[#This Row],[Annual Income (k$)]]-$B$4)^2+(Table38910111213[[#This Row],[Spending Score (1-100)]]-$C$4)^2)</f>
        <v>3.8924779620136856</v>
      </c>
      <c r="M199">
        <f>SQRT((Table38910111213[[#This Row],[Annual Income (k$)]]-$B$5)^2+(Table38910111213[[#This Row],[Spending Score (1-100)]]-$C$5)^2)</f>
        <v>3.1335760048130337</v>
      </c>
      <c r="N199">
        <f>SQRT((Table38910111213[[#This Row],[Annual Income (k$)]]-$B$6)^2+(Table38910111213[[#This Row],[Spending Score (1-100)]]-$C$6)^2)</f>
        <v>4.0804209338773116</v>
      </c>
      <c r="O199">
        <f>SQRT((Table38910111213[[#This Row],[Annual Income (k$)]]-$B$7)^2+(Table38910111213[[#This Row],[Spending Score (1-100)]]-$C$7)^2)</f>
        <v>2.7577319235495192</v>
      </c>
      <c r="P199">
        <f>SQRT((Table38910111213[[#This Row],[Annual Income (k$)]]-$B$8)^2+(Table38910111213[[#This Row],[Spending Score (1-100)]]-$C$8)^2)</f>
        <v>2.6442795976355935</v>
      </c>
      <c r="Q199">
        <f>SQRT((Table38910111213[[#This Row],[Annual Income (k$)]]-$B$9)^2+(Table38910111213[[#This Row],[Spending Score (1-100)]]-$C$9)^2)</f>
        <v>1.7110197302973404</v>
      </c>
      <c r="R199">
        <f>MIN(Table38910111213[[#This Row],[DIst1]:[DIst7]])</f>
        <v>1.7110197302973404</v>
      </c>
      <c r="S199" t="str">
        <f>IF(MIN(Table38910111213[[#This Row],[DIst1]:[DIst7]])=Table38910111213[[#This Row],[DIst1]],"Cluster1",IF(MIN(Table38910111213[[#This Row],[DIst1]:[DIst7]])=Table38910111213[[#This Row],[DIst2]],"Cluster2",IF(MIN(Table38910111213[[#This Row],[DIst1]:[DIst7]])=Table38910111213[[#This Row],[DIst3]],"Cluster3",IF(MIN(Table38910111213[[#This Row],[DIst1]:[DIst7]])=Table38910111213[[#This Row],[DIst4]],"Cluster4",IF(MIN(Table38910111213[[#This Row],[DIst1]:[DIst7]])=Table38910111213[[#This Row],[DIst5]],"Cluster5",IF(MIN(Table38910111213[[#This Row],[DIst1]:[DIst7]])=Table38910111213[[#This Row],[DIst6]],"Cluster6","Cluster7"))))))</f>
        <v>Cluster7</v>
      </c>
    </row>
    <row r="200" spans="7:19" x14ac:dyDescent="0.3">
      <c r="G200">
        <v>199</v>
      </c>
      <c r="H200">
        <v>2.9176711659999999</v>
      </c>
      <c r="I200">
        <v>-1.250054255</v>
      </c>
      <c r="K200">
        <f>SQRT((Table38910111213[[#This Row],[Annual Income (k$)]]-$B$3)^2+(Table38910111213[[#This Row],[Spending Score (1-100)]]-$C$3)^2)</f>
        <v>4.3405639157089446</v>
      </c>
      <c r="L200">
        <f>SQRT((Table38910111213[[#This Row],[Annual Income (k$)]]-$B$4)^2+(Table38910111213[[#This Row],[Spending Score (1-100)]]-$C$4)^2)</f>
        <v>4.9021757286779142</v>
      </c>
      <c r="M200">
        <f>SQRT((Table38910111213[[#This Row],[Annual Income (k$)]]-$B$5)^2+(Table38910111213[[#This Row],[Spending Score (1-100)]]-$C$5)^2)</f>
        <v>3.6793236151473718</v>
      </c>
      <c r="N200">
        <f>SQRT((Table38910111213[[#This Row],[Annual Income (k$)]]-$B$6)^2+(Table38910111213[[#This Row],[Spending Score (1-100)]]-$C$6)^2)</f>
        <v>4.1958472142599419</v>
      </c>
      <c r="O200">
        <f>SQRT((Table38910111213[[#This Row],[Annual Income (k$)]]-$B$7)^2+(Table38910111213[[#This Row],[Spending Score (1-100)]]-$C$7)^2)</f>
        <v>1.9303721091757606</v>
      </c>
      <c r="P200">
        <f>SQRT((Table38910111213[[#This Row],[Annual Income (k$)]]-$B$8)^2+(Table38910111213[[#This Row],[Spending Score (1-100)]]-$C$8)^2)</f>
        <v>3.0712080289242132</v>
      </c>
      <c r="Q200">
        <f>SQRT((Table38910111213[[#This Row],[Annual Income (k$)]]-$B$9)^2+(Table38910111213[[#This Row],[Spending Score (1-100)]]-$C$9)^2)</f>
        <v>3.2689167148212386</v>
      </c>
      <c r="R200">
        <f>MIN(Table38910111213[[#This Row],[DIst1]:[DIst7]])</f>
        <v>1.9303721091757606</v>
      </c>
      <c r="S200" t="str">
        <f>IF(MIN(Table38910111213[[#This Row],[DIst1]:[DIst7]])=Table38910111213[[#This Row],[DIst1]],"Cluster1",IF(MIN(Table38910111213[[#This Row],[DIst1]:[DIst7]])=Table38910111213[[#This Row],[DIst2]],"Cluster2",IF(MIN(Table38910111213[[#This Row],[DIst1]:[DIst7]])=Table38910111213[[#This Row],[DIst3]],"Cluster3",IF(MIN(Table38910111213[[#This Row],[DIst1]:[DIst7]])=Table38910111213[[#This Row],[DIst4]],"Cluster4",IF(MIN(Table38910111213[[#This Row],[DIst1]:[DIst7]])=Table38910111213[[#This Row],[DIst5]],"Cluster5",IF(MIN(Table38910111213[[#This Row],[DIst1]:[DIst7]])=Table38910111213[[#This Row],[DIst6]],"Cluster6","Cluster7"))))))</f>
        <v>Cluster5</v>
      </c>
    </row>
    <row r="201" spans="7:19" x14ac:dyDescent="0.3">
      <c r="G201">
        <v>200</v>
      </c>
      <c r="H201">
        <v>2.9176711659999999</v>
      </c>
      <c r="I201">
        <v>1.273347191</v>
      </c>
      <c r="K201">
        <f>SQRT((Table38910111213[[#This Row],[Annual Income (k$)]]-$B$3)^2+(Table38910111213[[#This Row],[Spending Score (1-100)]]-$C$3)^2)</f>
        <v>5.1819955210308448</v>
      </c>
      <c r="L201">
        <f>SQRT((Table38910111213[[#This Row],[Annual Income (k$)]]-$B$4)^2+(Table38910111213[[#This Row],[Spending Score (1-100)]]-$C$4)^2)</f>
        <v>4.3129003165317892</v>
      </c>
      <c r="M201">
        <f>SQRT((Table38910111213[[#This Row],[Annual Income (k$)]]-$B$5)^2+(Table38910111213[[#This Row],[Spending Score (1-100)]]-$C$5)^2)</f>
        <v>3.6395703434510676</v>
      </c>
      <c r="N201">
        <f>SQRT((Table38910111213[[#This Row],[Annual Income (k$)]]-$B$6)^2+(Table38910111213[[#This Row],[Spending Score (1-100)]]-$C$6)^2)</f>
        <v>4.6074381476063717</v>
      </c>
      <c r="O201">
        <f>SQRT((Table38910111213[[#This Row],[Annual Income (k$)]]-$B$7)^2+(Table38910111213[[#This Row],[Spending Score (1-100)]]-$C$7)^2)</f>
        <v>3.2836411053274093</v>
      </c>
      <c r="P201">
        <f>SQRT((Table38910111213[[#This Row],[Annual Income (k$)]]-$B$8)^2+(Table38910111213[[#This Row],[Spending Score (1-100)]]-$C$8)^2)</f>
        <v>3.1713632422026761</v>
      </c>
      <c r="Q201">
        <f>SQRT((Table38910111213[[#This Row],[Annual Income (k$)]]-$B$9)^2+(Table38910111213[[#This Row],[Spending Score (1-100)]]-$C$9)^2)</f>
        <v>2.0983078255996155</v>
      </c>
      <c r="R201">
        <f>MIN(Table38910111213[[#This Row],[DIst1]:[DIst7]])</f>
        <v>2.0983078255996155</v>
      </c>
      <c r="S201" t="str">
        <f>IF(MIN(Table38910111213[[#This Row],[DIst1]:[DIst7]])=Table38910111213[[#This Row],[DIst1]],"Cluster1",IF(MIN(Table38910111213[[#This Row],[DIst1]:[DIst7]])=Table38910111213[[#This Row],[DIst2]],"Cluster2",IF(MIN(Table38910111213[[#This Row],[DIst1]:[DIst7]])=Table38910111213[[#This Row],[DIst3]],"Cluster3",IF(MIN(Table38910111213[[#This Row],[DIst1]:[DIst7]])=Table38910111213[[#This Row],[DIst4]],"Cluster4",IF(MIN(Table38910111213[[#This Row],[DIst1]:[DIst7]])=Table38910111213[[#This Row],[DIst5]],"Cluster5",IF(MIN(Table38910111213[[#This Row],[DIst1]:[DIst7]])=Table38910111213[[#This Row],[DIst6]],"Cluster6","Cluster7"))))))</f>
        <v>Cluster7</v>
      </c>
    </row>
    <row r="202" spans="7:19" x14ac:dyDescent="0.3">
      <c r="K202" s="1" t="s">
        <v>43</v>
      </c>
      <c r="L202" s="1"/>
      <c r="M202" s="1"/>
      <c r="N202" s="1"/>
      <c r="O202" s="1"/>
      <c r="P202" s="1"/>
      <c r="Q202" s="1"/>
      <c r="R202" s="1">
        <f>SUM(R2:R201)</f>
        <v>83.4772687857226</v>
      </c>
    </row>
  </sheetData>
  <phoneticPr fontId="2" type="noConversion"/>
  <conditionalFormatting sqref="G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I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F1C4B-73E0-4A7E-88CA-0DD365BDF0AB}">
  <dimension ref="A1:G38"/>
  <sheetViews>
    <sheetView showGridLines="0" workbookViewId="0">
      <selection activeCell="H24" sqref="H24"/>
    </sheetView>
  </sheetViews>
  <sheetFormatPr defaultRowHeight="14.4" x14ac:dyDescent="0.3"/>
  <cols>
    <col min="1" max="1" width="2.33203125" customWidth="1"/>
    <col min="2" max="2" width="4" bestFit="1" customWidth="1"/>
    <col min="3" max="3" width="34.5546875" bestFit="1" customWidth="1"/>
    <col min="4" max="5" width="12.6640625" bestFit="1" customWidth="1"/>
    <col min="6" max="6" width="7" bestFit="1" customWidth="1"/>
  </cols>
  <sheetData>
    <row r="1" spans="1:5" x14ac:dyDescent="0.3">
      <c r="A1" s="2" t="s">
        <v>19</v>
      </c>
    </row>
    <row r="2" spans="1:5" x14ac:dyDescent="0.3">
      <c r="A2" s="2" t="s">
        <v>72</v>
      </c>
    </row>
    <row r="3" spans="1:5" x14ac:dyDescent="0.3">
      <c r="A3" s="2" t="s">
        <v>100</v>
      </c>
    </row>
    <row r="4" spans="1:5" x14ac:dyDescent="0.3">
      <c r="A4" s="2" t="s">
        <v>20</v>
      </c>
    </row>
    <row r="5" spans="1:5" x14ac:dyDescent="0.3">
      <c r="A5" s="2" t="s">
        <v>21</v>
      </c>
    </row>
    <row r="6" spans="1:5" x14ac:dyDescent="0.3">
      <c r="A6" s="2"/>
      <c r="B6" t="s">
        <v>22</v>
      </c>
    </row>
    <row r="7" spans="1:5" x14ac:dyDescent="0.3">
      <c r="A7" s="2"/>
      <c r="B7" t="s">
        <v>101</v>
      </c>
    </row>
    <row r="8" spans="1:5" x14ac:dyDescent="0.3">
      <c r="A8" s="2"/>
      <c r="B8" t="s">
        <v>102</v>
      </c>
    </row>
    <row r="9" spans="1:5" x14ac:dyDescent="0.3">
      <c r="A9" s="2" t="s">
        <v>24</v>
      </c>
    </row>
    <row r="10" spans="1:5" x14ac:dyDescent="0.3">
      <c r="B10" t="s">
        <v>44</v>
      </c>
    </row>
    <row r="11" spans="1:5" x14ac:dyDescent="0.3">
      <c r="B11" t="s">
        <v>45</v>
      </c>
    </row>
    <row r="12" spans="1:5" x14ac:dyDescent="0.3">
      <c r="B12" t="s">
        <v>85</v>
      </c>
    </row>
    <row r="14" spans="1:5" ht="15" thickBot="1" x14ac:dyDescent="0.35">
      <c r="A14" t="s">
        <v>27</v>
      </c>
    </row>
    <row r="15" spans="1:5" ht="15" thickBot="1" x14ac:dyDescent="0.35">
      <c r="B15" s="4" t="s">
        <v>28</v>
      </c>
      <c r="C15" s="4" t="s">
        <v>29</v>
      </c>
      <c r="D15" s="4" t="s">
        <v>30</v>
      </c>
      <c r="E15" s="4" t="s">
        <v>31</v>
      </c>
    </row>
    <row r="16" spans="1:5" ht="15" thickBot="1" x14ac:dyDescent="0.35">
      <c r="B16" s="3" t="s">
        <v>73</v>
      </c>
      <c r="C16" s="3" t="s">
        <v>46</v>
      </c>
      <c r="D16" s="6">
        <v>174.83077119172106</v>
      </c>
      <c r="E16" s="6">
        <v>83.4772687857226</v>
      </c>
    </row>
    <row r="19" spans="1:6" ht="15" thickBot="1" x14ac:dyDescent="0.35">
      <c r="A19" t="s">
        <v>32</v>
      </c>
    </row>
    <row r="20" spans="1:6" ht="15" thickBot="1" x14ac:dyDescent="0.35">
      <c r="B20" s="4" t="s">
        <v>28</v>
      </c>
      <c r="C20" s="4" t="s">
        <v>29</v>
      </c>
      <c r="D20" s="4" t="s">
        <v>30</v>
      </c>
      <c r="E20" s="4" t="s">
        <v>31</v>
      </c>
      <c r="F20" s="4" t="s">
        <v>33</v>
      </c>
    </row>
    <row r="21" spans="1:6" x14ac:dyDescent="0.3">
      <c r="B21" s="5" t="s">
        <v>37</v>
      </c>
      <c r="C21" s="5" t="s">
        <v>14</v>
      </c>
      <c r="D21" s="7">
        <v>-1.7008297640000001</v>
      </c>
      <c r="E21" s="7">
        <v>-1.4106366828622632</v>
      </c>
      <c r="F21" s="5" t="s">
        <v>38</v>
      </c>
    </row>
    <row r="22" spans="1:6" x14ac:dyDescent="0.3">
      <c r="B22" s="5" t="s">
        <v>39</v>
      </c>
      <c r="C22" s="5" t="s">
        <v>14</v>
      </c>
      <c r="D22" s="7">
        <v>-1.7159129829999999</v>
      </c>
      <c r="E22" s="7">
        <v>-1.576008656461152</v>
      </c>
      <c r="F22" s="5" t="s">
        <v>38</v>
      </c>
    </row>
    <row r="23" spans="1:6" x14ac:dyDescent="0.3">
      <c r="B23" s="5" t="s">
        <v>40</v>
      </c>
      <c r="C23" s="5" t="s">
        <v>17</v>
      </c>
      <c r="D23" s="7">
        <v>-1.5481520470000001</v>
      </c>
      <c r="E23" s="7">
        <v>-1.3912282199213279</v>
      </c>
      <c r="F23" s="5" t="s">
        <v>38</v>
      </c>
    </row>
    <row r="24" spans="1:6" x14ac:dyDescent="0.3">
      <c r="B24" s="5" t="s">
        <v>41</v>
      </c>
      <c r="C24" s="5" t="s">
        <v>17</v>
      </c>
      <c r="D24" s="7">
        <v>1.040417827</v>
      </c>
      <c r="E24" s="7">
        <v>1.0876182962452856</v>
      </c>
      <c r="F24" s="5" t="s">
        <v>38</v>
      </c>
    </row>
    <row r="25" spans="1:6" x14ac:dyDescent="0.3">
      <c r="B25" s="5" t="s">
        <v>54</v>
      </c>
      <c r="C25" s="5" t="s">
        <v>47</v>
      </c>
      <c r="D25" s="7">
        <v>-1.395474331</v>
      </c>
      <c r="E25" s="7">
        <v>-0.51696636903412929</v>
      </c>
      <c r="F25" s="5" t="s">
        <v>38</v>
      </c>
    </row>
    <row r="26" spans="1:6" x14ac:dyDescent="0.3">
      <c r="B26" s="5" t="s">
        <v>55</v>
      </c>
      <c r="C26" s="5" t="s">
        <v>47</v>
      </c>
      <c r="D26" s="7">
        <v>-0.59008772300000001</v>
      </c>
      <c r="E26" s="7">
        <v>6.9296823339576652E-2</v>
      </c>
      <c r="F26" s="5" t="s">
        <v>38</v>
      </c>
    </row>
    <row r="27" spans="1:6" x14ac:dyDescent="0.3">
      <c r="B27" s="5" t="s">
        <v>56</v>
      </c>
      <c r="C27" s="5" t="s">
        <v>51</v>
      </c>
      <c r="D27" s="7">
        <v>-1.1664577549999999</v>
      </c>
      <c r="E27" s="7">
        <v>-1.2427938394758549</v>
      </c>
      <c r="F27" s="5" t="s">
        <v>38</v>
      </c>
    </row>
    <row r="28" spans="1:6" x14ac:dyDescent="0.3">
      <c r="B28" s="5" t="s">
        <v>57</v>
      </c>
      <c r="C28" s="5" t="s">
        <v>51</v>
      </c>
      <c r="D28" s="7">
        <v>-1.793556105</v>
      </c>
      <c r="E28" s="7">
        <v>-0.7063035918981414</v>
      </c>
      <c r="F28" s="5" t="s">
        <v>38</v>
      </c>
    </row>
    <row r="29" spans="1:6" x14ac:dyDescent="0.3">
      <c r="B29" s="5" t="s">
        <v>62</v>
      </c>
      <c r="C29" s="5" t="s">
        <v>58</v>
      </c>
      <c r="D29" s="7">
        <v>-0.51757746000000004</v>
      </c>
      <c r="E29" s="7">
        <v>0.99212442776459531</v>
      </c>
      <c r="F29" s="5" t="s">
        <v>38</v>
      </c>
    </row>
    <row r="30" spans="1:6" x14ac:dyDescent="0.3">
      <c r="B30" s="5" t="s">
        <v>63</v>
      </c>
      <c r="C30" s="5" t="s">
        <v>58</v>
      </c>
      <c r="D30" s="7">
        <v>6.9878809E-2</v>
      </c>
      <c r="E30" s="7">
        <v>-1.3864589424365719</v>
      </c>
      <c r="F30" s="5" t="s">
        <v>38</v>
      </c>
    </row>
    <row r="31" spans="1:6" x14ac:dyDescent="0.3">
      <c r="B31" s="5" t="s">
        <v>68</v>
      </c>
      <c r="C31" s="5" t="s">
        <v>65</v>
      </c>
      <c r="D31" s="7">
        <v>-0.47940802999999999</v>
      </c>
      <c r="E31" s="7">
        <v>6.5006545616707531E-2</v>
      </c>
      <c r="F31" s="5" t="s">
        <v>38</v>
      </c>
    </row>
    <row r="32" spans="1:6" x14ac:dyDescent="0.3">
      <c r="B32" s="5" t="s">
        <v>69</v>
      </c>
      <c r="C32" s="5" t="s">
        <v>65</v>
      </c>
      <c r="D32" s="7">
        <v>0.34162973400000002</v>
      </c>
      <c r="E32" s="7">
        <v>-0.11223910281490213</v>
      </c>
      <c r="F32" s="5" t="s">
        <v>38</v>
      </c>
    </row>
    <row r="33" spans="1:7" x14ac:dyDescent="0.3">
      <c r="B33" s="5" t="s">
        <v>74</v>
      </c>
      <c r="C33" s="5" t="s">
        <v>70</v>
      </c>
      <c r="D33" s="7">
        <v>1.5014732647557876</v>
      </c>
      <c r="E33" s="7">
        <v>0.81943035444266532</v>
      </c>
      <c r="F33" s="5" t="s">
        <v>38</v>
      </c>
    </row>
    <row r="34" spans="1:7" ht="15" thickBot="1" x14ac:dyDescent="0.35">
      <c r="B34" s="3" t="s">
        <v>75</v>
      </c>
      <c r="C34" s="3" t="s">
        <v>70</v>
      </c>
      <c r="D34" s="6">
        <v>2.50147326475579</v>
      </c>
      <c r="E34" s="6">
        <v>1.2565773464031451</v>
      </c>
      <c r="F34" s="3" t="s">
        <v>38</v>
      </c>
    </row>
    <row r="37" spans="1:7" ht="15" thickBot="1" x14ac:dyDescent="0.35">
      <c r="A37" t="s">
        <v>34</v>
      </c>
    </row>
    <row r="38" spans="1:7" ht="15" thickBot="1" x14ac:dyDescent="0.35">
      <c r="B38" s="8" t="s">
        <v>35</v>
      </c>
      <c r="C38" s="8"/>
      <c r="D38" s="8"/>
      <c r="E38" s="8"/>
      <c r="F38" s="8"/>
      <c r="G38" s="8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C8E71-D8BF-4AA2-81D7-F8D9FF178F27}">
  <dimension ref="A1:T202"/>
  <sheetViews>
    <sheetView workbookViewId="0">
      <selection activeCell="S202" sqref="S202"/>
    </sheetView>
  </sheetViews>
  <sheetFormatPr defaultRowHeight="14.4" x14ac:dyDescent="0.3"/>
  <cols>
    <col min="1" max="1" width="15.77734375" customWidth="1"/>
    <col min="2" max="2" width="18.44140625" customWidth="1"/>
    <col min="3" max="3" width="21.33203125" customWidth="1"/>
    <col min="4" max="4" width="15.44140625" customWidth="1"/>
    <col min="7" max="7" width="12.5546875" customWidth="1"/>
    <col min="8" max="8" width="18.44140625" customWidth="1"/>
    <col min="9" max="9" width="21.33203125" customWidth="1"/>
    <col min="10" max="10" width="14.33203125" customWidth="1"/>
  </cols>
  <sheetData>
    <row r="1" spans="1:20" x14ac:dyDescent="0.3">
      <c r="G1" t="s">
        <v>0</v>
      </c>
      <c r="H1" t="s">
        <v>4</v>
      </c>
      <c r="I1" t="s">
        <v>5</v>
      </c>
      <c r="J1" t="s">
        <v>12</v>
      </c>
      <c r="K1" t="s">
        <v>13</v>
      </c>
      <c r="L1" t="s">
        <v>18</v>
      </c>
      <c r="M1" t="s">
        <v>48</v>
      </c>
      <c r="N1" t="s">
        <v>50</v>
      </c>
      <c r="O1" t="s">
        <v>59</v>
      </c>
      <c r="P1" t="s">
        <v>64</v>
      </c>
      <c r="Q1" t="s">
        <v>71</v>
      </c>
      <c r="R1" t="s">
        <v>104</v>
      </c>
      <c r="S1" t="s">
        <v>15</v>
      </c>
      <c r="T1" t="s">
        <v>6</v>
      </c>
    </row>
    <row r="2" spans="1:20" x14ac:dyDescent="0.3">
      <c r="G2">
        <v>1</v>
      </c>
      <c r="H2">
        <v>-1.7389991929999999</v>
      </c>
      <c r="I2">
        <v>-0.43480148000000002</v>
      </c>
      <c r="K2">
        <f>SQRT((Table3891011121314[[#This Row],[Annual Income (k$)]]-$B$3)^2+(Table3891011121314[[#This Row],[Spending Score (1-100)]]-$C$3)^2)</f>
        <v>1.1868360609797983</v>
      </c>
      <c r="L2">
        <f>SQRT((Table3891011121314[[#This Row],[Annual Income (k$)]]-$B$4)^2+(Table3891011121314[[#This Row],[Spending Score (1-100)]]-$C$4)^2)</f>
        <v>1.5613400293839399</v>
      </c>
      <c r="M2">
        <f>SQRT((Table3891011121314[[#This Row],[Annual Income (k$)]]-$B$5)^2+(Table3891011121314[[#This Row],[Spending Score (1-100)]]-$C$5)^2)</f>
        <v>0.56564071702835161</v>
      </c>
      <c r="N2">
        <f>SQRT((Table3891011121314[[#This Row],[Annual Income (k$)]]-$B$6)^2+(Table3891011121314[[#This Row],[Spending Score (1-100)]]-$C$6)^2)</f>
        <v>2.6224768110348275</v>
      </c>
      <c r="O2">
        <f>SQRT((Table3891011121314[[#This Row],[Annual Income (k$)]]-$B$7)^2+(Table3891011121314[[#This Row],[Spending Score (1-100)]]-$C$7)^2)</f>
        <v>1.3222425247910468</v>
      </c>
      <c r="P2">
        <f>SQRT((Table3891011121314[[#This Row],[Annual Income (k$)]]-$B$8)^2+(Table3891011121314[[#This Row],[Spending Score (1-100)]]-$C$8)^2)</f>
        <v>3.0673895934557178</v>
      </c>
      <c r="Q2">
        <f>SQRT((Table3891011121314[[#This Row],[Annual Income (k$)]]-$B$9)^2+(Table3891011121314[[#This Row],[Spending Score (1-100)]]-$C$9)^2)</f>
        <v>1.8316532098118627</v>
      </c>
      <c r="R2">
        <f>SQRT((Table3891011121314[[#This Row],[Annual Income (k$)]]-$B$10)^2+(Table3891011121314[[#This Row],[Spending Score (1-100)]]-$C$10)^2)</f>
        <v>3.4437419641627174</v>
      </c>
      <c r="S2">
        <f>MIN(Table3891011121314[[#This Row],[DIst1]:[DIst8]])</f>
        <v>0.56564071702835161</v>
      </c>
      <c r="T2" t="str">
        <f>IF(MIN(Table3891011121314[[#This Row],[DIst1]:[DIst8]])=Table3891011121314[[#This Row],[DIst1]],"Cluster1",IF(MIN(Table3891011121314[[#This Row],[DIst1]:[DIst8]])=Table3891011121314[[#This Row],[DIst2]],"Cluster2",IF(MIN(Table3891011121314[[#This Row],[DIst1]:[DIst8]])=Table3891011121314[[#This Row],[DIst3]],"Cluster3",IF(MIN(Table3891011121314[[#This Row],[DIst1]:[DIst8]])=Table3891011121314[[#This Row],[DIst4]],"Cluster4",IF(MIN(Table3891011121314[[#This Row],[DIst1]:[DIst8]])=Table3891011121314[[#This Row],[DIst5]],"Cluster5",IF(MIN(Table3891011121314[[#This Row],[DIst1]:[DIst8]])=Table3891011121314[[#This Row],[DIst6]],"Cluster6",IF(MIN(Table3891011121314[[#This Row],[DIst1]:[DIst8]])=Table3891011121314[[#This Row],[DIst7]],"Cluster7","Cluster8")))))))</f>
        <v>Cluster3</v>
      </c>
    </row>
    <row r="3" spans="1:20" x14ac:dyDescent="0.3">
      <c r="A3" t="s">
        <v>14</v>
      </c>
      <c r="B3">
        <v>-1.4108131130975716</v>
      </c>
      <c r="C3">
        <v>-1.5753599978325226</v>
      </c>
      <c r="G3">
        <v>2</v>
      </c>
      <c r="H3">
        <v>-1.7389991929999999</v>
      </c>
      <c r="I3">
        <v>1.1957040699999999</v>
      </c>
      <c r="K3">
        <f>SQRT((Table3891011121314[[#This Row],[Annual Income (k$)]]-$B$3)^2+(Table3891011121314[[#This Row],[Spending Score (1-100)]]-$C$3)^2)</f>
        <v>2.7904304634006292</v>
      </c>
      <c r="L3">
        <f>SQRT((Table3891011121314[[#This Row],[Annual Income (k$)]]-$B$4)^2+(Table3891011121314[[#This Row],[Spending Score (1-100)]]-$C$4)^2)</f>
        <v>0.36429602258195332</v>
      </c>
      <c r="M3">
        <f>SQRT((Table3891011121314[[#This Row],[Annual Income (k$)]]-$B$5)^2+(Table3891011121314[[#This Row],[Spending Score (1-100)]]-$C$5)^2)</f>
        <v>1.9657996298908442</v>
      </c>
      <c r="N3">
        <f>SQRT((Table3891011121314[[#This Row],[Annual Income (k$)]]-$B$6)^2+(Table3891011121314[[#This Row],[Spending Score (1-100)]]-$C$6)^2)</f>
        <v>3.5842942310613681</v>
      </c>
      <c r="O3">
        <f>SQRT((Table3891011121314[[#This Row],[Annual Income (k$)]]-$B$7)^2+(Table3891011121314[[#This Row],[Spending Score (1-100)]]-$C$7)^2)</f>
        <v>1.6617827102674696</v>
      </c>
      <c r="P3">
        <f>SQRT((Table3891011121314[[#This Row],[Annual Income (k$)]]-$B$8)^2+(Table3891011121314[[#This Row],[Spending Score (1-100)]]-$C$8)^2)</f>
        <v>2.5593384291926768</v>
      </c>
      <c r="Q3">
        <f>SQRT((Table3891011121314[[#This Row],[Annual Income (k$)]]-$B$9)^2+(Table3891011121314[[#This Row],[Spending Score (1-100)]]-$C$9)^2)</f>
        <v>2.2207685520587979</v>
      </c>
      <c r="R3">
        <f>SQRT((Table3891011121314[[#This Row],[Annual Income (k$)]]-$B$10)^2+(Table3891011121314[[#This Row],[Spending Score (1-100)]]-$C$10)^2)</f>
        <v>4.0856004391744447</v>
      </c>
      <c r="S3">
        <f>MIN(Table3891011121314[[#This Row],[DIst1]:[DIst8]])</f>
        <v>0.36429602258195332</v>
      </c>
      <c r="T3" t="str">
        <f>IF(MIN(Table3891011121314[[#This Row],[DIst1]:[DIst8]])=Table3891011121314[[#This Row],[DIst1]],"Cluster1",IF(MIN(Table3891011121314[[#This Row],[DIst1]:[DIst8]])=Table3891011121314[[#This Row],[DIst2]],"Cluster2",IF(MIN(Table3891011121314[[#This Row],[DIst1]:[DIst8]])=Table3891011121314[[#This Row],[DIst3]],"Cluster3",IF(MIN(Table3891011121314[[#This Row],[DIst1]:[DIst8]])=Table3891011121314[[#This Row],[DIst4]],"Cluster4",IF(MIN(Table3891011121314[[#This Row],[DIst1]:[DIst8]])=Table3891011121314[[#This Row],[DIst5]],"Cluster5",IF(MIN(Table3891011121314[[#This Row],[DIst1]:[DIst8]])=Table3891011121314[[#This Row],[DIst6]],"Cluster6",IF(MIN(Table3891011121314[[#This Row],[DIst1]:[DIst8]])=Table3891011121314[[#This Row],[DIst7]],"Cluster7","Cluster8")))))))</f>
        <v>Cluster2</v>
      </c>
    </row>
    <row r="4" spans="1:20" x14ac:dyDescent="0.3">
      <c r="A4" t="s">
        <v>17</v>
      </c>
      <c r="B4">
        <v>-1.3912031047120819</v>
      </c>
      <c r="C4">
        <v>1.0873090837660706</v>
      </c>
      <c r="G4">
        <v>3</v>
      </c>
      <c r="H4">
        <v>-1.7008297640000001</v>
      </c>
      <c r="I4">
        <v>-1.7159129829999999</v>
      </c>
      <c r="J4">
        <v>1</v>
      </c>
      <c r="K4">
        <f>SQRT((Table3891011121314[[#This Row],[Annual Income (k$)]]-$B$3)^2+(Table3891011121314[[#This Row],[Spending Score (1-100)]]-$C$3)^2)</f>
        <v>0.32228062219151521</v>
      </c>
      <c r="L4">
        <f>SQRT((Table3891011121314[[#This Row],[Annual Income (k$)]]-$B$4)^2+(Table3891011121314[[#This Row],[Spending Score (1-100)]]-$C$4)^2)</f>
        <v>2.8202699558279942</v>
      </c>
      <c r="M4">
        <f>SQRT((Table3891011121314[[#This Row],[Annual Income (k$)]]-$B$5)^2+(Table3891011121314[[#This Row],[Spending Score (1-100)]]-$C$5)^2)</f>
        <v>1.1084842628404876</v>
      </c>
      <c r="N4">
        <f>SQRT((Table3891011121314[[#This Row],[Annual Income (k$)]]-$B$6)^2+(Table3891011121314[[#This Row],[Spending Score (1-100)]]-$C$6)^2)</f>
        <v>2.3945405407026015</v>
      </c>
      <c r="O4">
        <f>SQRT((Table3891011121314[[#This Row],[Annual Income (k$)]]-$B$7)^2+(Table3891011121314[[#This Row],[Spending Score (1-100)]]-$C$7)^2)</f>
        <v>2.1425463007533359</v>
      </c>
      <c r="P4">
        <f>SQRT((Table3891011121314[[#This Row],[Annual Income (k$)]]-$B$8)^2+(Table3891011121314[[#This Row],[Spending Score (1-100)]]-$C$8)^2)</f>
        <v>3.8975910016756026</v>
      </c>
      <c r="Q4">
        <f>SQRT((Table3891011121314[[#This Row],[Annual Income (k$)]]-$B$9)^2+(Table3891011121314[[#This Row],[Spending Score (1-100)]]-$C$9)^2)</f>
        <v>2.3895692285550747</v>
      </c>
      <c r="R4">
        <f>SQRT((Table3891011121314[[#This Row],[Annual Income (k$)]]-$B$10)^2+(Table3891011121314[[#This Row],[Spending Score (1-100)]]-$C$10)^2)</f>
        <v>3.3964431896813956</v>
      </c>
      <c r="S4">
        <f>MIN(Table3891011121314[[#This Row],[DIst1]:[DIst8]])</f>
        <v>0.32228062219151521</v>
      </c>
      <c r="T4" t="str">
        <f>IF(MIN(Table3891011121314[[#This Row],[DIst1]:[DIst8]])=Table3891011121314[[#This Row],[DIst1]],"Cluster1",IF(MIN(Table3891011121314[[#This Row],[DIst1]:[DIst8]])=Table3891011121314[[#This Row],[DIst2]],"Cluster2",IF(MIN(Table3891011121314[[#This Row],[DIst1]:[DIst8]])=Table3891011121314[[#This Row],[DIst3]],"Cluster3",IF(MIN(Table3891011121314[[#This Row],[DIst1]:[DIst8]])=Table3891011121314[[#This Row],[DIst4]],"Cluster4",IF(MIN(Table3891011121314[[#This Row],[DIst1]:[DIst8]])=Table3891011121314[[#This Row],[DIst5]],"Cluster5",IF(MIN(Table3891011121314[[#This Row],[DIst1]:[DIst8]])=Table3891011121314[[#This Row],[DIst6]],"Cluster6",IF(MIN(Table3891011121314[[#This Row],[DIst1]:[DIst8]])=Table3891011121314[[#This Row],[DIst7]],"Cluster7","Cluster8")))))))</f>
        <v>Cluster1</v>
      </c>
    </row>
    <row r="5" spans="1:20" x14ac:dyDescent="0.3">
      <c r="A5" t="s">
        <v>47</v>
      </c>
      <c r="B5">
        <v>-1.2428612005352384</v>
      </c>
      <c r="C5">
        <v>-0.70645661651205627</v>
      </c>
      <c r="G5">
        <v>4</v>
      </c>
      <c r="H5">
        <v>-1.7008297640000001</v>
      </c>
      <c r="I5">
        <v>1.040417827</v>
      </c>
      <c r="K5">
        <f>SQRT((Table3891011121314[[#This Row],[Annual Income (k$)]]-$B$3)^2+(Table3891011121314[[#This Row],[Spending Score (1-100)]]-$C$3)^2)</f>
        <v>2.6318060883519183</v>
      </c>
      <c r="L5">
        <f>SQRT((Table3891011121314[[#This Row],[Annual Income (k$)]]-$B$4)^2+(Table3891011121314[[#This Row],[Spending Score (1-100)]]-$C$4)^2)</f>
        <v>0.31315724181774585</v>
      </c>
      <c r="M5">
        <f>SQRT((Table3891011121314[[#This Row],[Annual Income (k$)]]-$B$5)^2+(Table3891011121314[[#This Row],[Spending Score (1-100)]]-$C$5)^2)</f>
        <v>1.8059085044701277</v>
      </c>
      <c r="N5">
        <f>SQRT((Table3891011121314[[#This Row],[Annual Income (k$)]]-$B$6)^2+(Table3891011121314[[#This Row],[Spending Score (1-100)]]-$C$6)^2)</f>
        <v>3.4447654275648696</v>
      </c>
      <c r="O5">
        <f>SQRT((Table3891011121314[[#This Row],[Annual Income (k$)]]-$B$7)^2+(Table3891011121314[[#This Row],[Spending Score (1-100)]]-$C$7)^2)</f>
        <v>1.5310459876939377</v>
      </c>
      <c r="P5">
        <f>SQRT((Table3891011121314[[#This Row],[Annual Income (k$)]]-$B$8)^2+(Table3891011121314[[#This Row],[Spending Score (1-100)]]-$C$8)^2)</f>
        <v>2.5297276362863883</v>
      </c>
      <c r="Q5">
        <f>SQRT((Table3891011121314[[#This Row],[Annual Income (k$)]]-$B$9)^2+(Table3891011121314[[#This Row],[Spending Score (1-100)]]-$C$9)^2)</f>
        <v>2.1015463693837217</v>
      </c>
      <c r="R5">
        <f>SQRT((Table3891011121314[[#This Row],[Annual Income (k$)]]-$B$10)^2+(Table3891011121314[[#This Row],[Spending Score (1-100)]]-$C$10)^2)</f>
        <v>3.9681639796666892</v>
      </c>
      <c r="S5">
        <f>MIN(Table3891011121314[[#This Row],[DIst1]:[DIst8]])</f>
        <v>0.31315724181774585</v>
      </c>
      <c r="T5" t="str">
        <f>IF(MIN(Table3891011121314[[#This Row],[DIst1]:[DIst8]])=Table3891011121314[[#This Row],[DIst1]],"Cluster1",IF(MIN(Table3891011121314[[#This Row],[DIst1]:[DIst8]])=Table3891011121314[[#This Row],[DIst2]],"Cluster2",IF(MIN(Table3891011121314[[#This Row],[DIst1]:[DIst8]])=Table3891011121314[[#This Row],[DIst3]],"Cluster3",IF(MIN(Table3891011121314[[#This Row],[DIst1]:[DIst8]])=Table3891011121314[[#This Row],[DIst4]],"Cluster4",IF(MIN(Table3891011121314[[#This Row],[DIst1]:[DIst8]])=Table3891011121314[[#This Row],[DIst5]],"Cluster5",IF(MIN(Table3891011121314[[#This Row],[DIst1]:[DIst8]])=Table3891011121314[[#This Row],[DIst6]],"Cluster6",IF(MIN(Table3891011121314[[#This Row],[DIst1]:[DIst8]])=Table3891011121314[[#This Row],[DIst7]],"Cluster7","Cluster8")))))))</f>
        <v>Cluster2</v>
      </c>
    </row>
    <row r="6" spans="1:20" x14ac:dyDescent="0.3">
      <c r="A6" t="s">
        <v>51</v>
      </c>
      <c r="B6">
        <v>0.67892275279663516</v>
      </c>
      <c r="C6">
        <v>-1.450201937184461</v>
      </c>
      <c r="G6">
        <v>5</v>
      </c>
      <c r="H6">
        <v>-1.662660335</v>
      </c>
      <c r="I6">
        <v>-0.39597991900000001</v>
      </c>
      <c r="K6">
        <f>SQRT((Table3891011121314[[#This Row],[Annual Income (k$)]]-$B$3)^2+(Table3891011121314[[#This Row],[Spending Score (1-100)]]-$C$3)^2)</f>
        <v>1.2059703120421241</v>
      </c>
      <c r="L6">
        <f>SQRT((Table3891011121314[[#This Row],[Annual Income (k$)]]-$B$4)^2+(Table3891011121314[[#This Row],[Spending Score (1-100)]]-$C$4)^2)</f>
        <v>1.507924167059588</v>
      </c>
      <c r="M6">
        <f>SQRT((Table3891011121314[[#This Row],[Annual Income (k$)]]-$B$5)^2+(Table3891011121314[[#This Row],[Spending Score (1-100)]]-$C$5)^2)</f>
        <v>0.52213704426649887</v>
      </c>
      <c r="N6">
        <f>SQRT((Table3891011121314[[#This Row],[Annual Income (k$)]]-$B$6)^2+(Table3891011121314[[#This Row],[Spending Score (1-100)]]-$C$6)^2)</f>
        <v>2.5679554942950515</v>
      </c>
      <c r="O6">
        <f>SQRT((Table3891011121314[[#This Row],[Annual Income (k$)]]-$B$7)^2+(Table3891011121314[[#This Row],[Spending Score (1-100)]]-$C$7)^2)</f>
        <v>1.2368846301207599</v>
      </c>
      <c r="P6">
        <f>SQRT((Table3891011121314[[#This Row],[Annual Income (k$)]]-$B$8)^2+(Table3891011121314[[#This Row],[Spending Score (1-100)]]-$C$8)^2)</f>
        <v>2.9823161819497823</v>
      </c>
      <c r="Q6">
        <f>SQRT((Table3891011121314[[#This Row],[Annual Income (k$)]]-$B$9)^2+(Table3891011121314[[#This Row],[Spending Score (1-100)]]-$C$9)^2)</f>
        <v>1.7497156867817145</v>
      </c>
      <c r="R6">
        <f>SQRT((Table3891011121314[[#This Row],[Annual Income (k$)]]-$B$10)^2+(Table3891011121314[[#This Row],[Spending Score (1-100)]]-$C$10)^2)</f>
        <v>3.3767775008619081</v>
      </c>
      <c r="S6">
        <f>MIN(Table3891011121314[[#This Row],[DIst1]:[DIst8]])</f>
        <v>0.52213704426649887</v>
      </c>
      <c r="T6" t="str">
        <f>IF(MIN(Table3891011121314[[#This Row],[DIst1]:[DIst8]])=Table3891011121314[[#This Row],[DIst1]],"Cluster1",IF(MIN(Table3891011121314[[#This Row],[DIst1]:[DIst8]])=Table3891011121314[[#This Row],[DIst2]],"Cluster2",IF(MIN(Table3891011121314[[#This Row],[DIst1]:[DIst8]])=Table3891011121314[[#This Row],[DIst3]],"Cluster3",IF(MIN(Table3891011121314[[#This Row],[DIst1]:[DIst8]])=Table3891011121314[[#This Row],[DIst4]],"Cluster4",IF(MIN(Table3891011121314[[#This Row],[DIst1]:[DIst8]])=Table3891011121314[[#This Row],[DIst5]],"Cluster5",IF(MIN(Table3891011121314[[#This Row],[DIst1]:[DIst8]])=Table3891011121314[[#This Row],[DIst6]],"Cluster6",IF(MIN(Table3891011121314[[#This Row],[DIst1]:[DIst8]])=Table3891011121314[[#This Row],[DIst7]],"Cluster7","Cluster8")))))))</f>
        <v>Cluster3</v>
      </c>
    </row>
    <row r="7" spans="1:20" x14ac:dyDescent="0.3">
      <c r="A7" t="s">
        <v>58</v>
      </c>
      <c r="B7">
        <v>-0.51680776173668019</v>
      </c>
      <c r="C7">
        <v>6.9751192881949947E-2</v>
      </c>
      <c r="G7">
        <v>6</v>
      </c>
      <c r="H7">
        <v>-1.662660335</v>
      </c>
      <c r="I7">
        <v>1.001596266</v>
      </c>
      <c r="K7">
        <f>SQRT((Table3891011121314[[#This Row],[Annual Income (k$)]]-$B$3)^2+(Table3891011121314[[#This Row],[Spending Score (1-100)]]-$C$3)^2)</f>
        <v>2.5892335948858776</v>
      </c>
      <c r="L7">
        <f>SQRT((Table3891011121314[[#This Row],[Annual Income (k$)]]-$B$4)^2+(Table3891011121314[[#This Row],[Spending Score (1-100)]]-$C$4)^2)</f>
        <v>0.28466772736822038</v>
      </c>
      <c r="M7">
        <f>SQRT((Table3891011121314[[#This Row],[Annual Income (k$)]]-$B$5)^2+(Table3891011121314[[#This Row],[Spending Score (1-100)]]-$C$5)^2)</f>
        <v>1.7588848634163372</v>
      </c>
      <c r="N7">
        <f>SQRT((Table3891011121314[[#This Row],[Annual Income (k$)]]-$B$6)^2+(Table3891011121314[[#This Row],[Spending Score (1-100)]]-$C$6)^2)</f>
        <v>3.3903282711551364</v>
      </c>
      <c r="O7">
        <f>SQRT((Table3891011121314[[#This Row],[Annual Income (k$)]]-$B$7)^2+(Table3891011121314[[#This Row],[Spending Score (1-100)]]-$C$7)^2)</f>
        <v>1.4769269988555818</v>
      </c>
      <c r="P7">
        <f>SQRT((Table3891011121314[[#This Row],[Annual Income (k$)]]-$B$8)^2+(Table3891011121314[[#This Row],[Spending Score (1-100)]]-$C$8)^2)</f>
        <v>2.4953758334078211</v>
      </c>
      <c r="Q7">
        <f>SQRT((Table3891011121314[[#This Row],[Annual Income (k$)]]-$B$9)^2+(Table3891011121314[[#This Row],[Spending Score (1-100)]]-$C$9)^2)</f>
        <v>2.048432197923415</v>
      </c>
      <c r="R7">
        <f>SQRT((Table3891011121314[[#This Row],[Annual Income (k$)]]-$B$10)^2+(Table3891011121314[[#This Row],[Spending Score (1-100)]]-$C$10)^2)</f>
        <v>3.9150961843508263</v>
      </c>
      <c r="S7">
        <f>MIN(Table3891011121314[[#This Row],[DIst1]:[DIst8]])</f>
        <v>0.28466772736822038</v>
      </c>
      <c r="T7" t="str">
        <f>IF(MIN(Table3891011121314[[#This Row],[DIst1]:[DIst8]])=Table3891011121314[[#This Row],[DIst1]],"Cluster1",IF(MIN(Table3891011121314[[#This Row],[DIst1]:[DIst8]])=Table3891011121314[[#This Row],[DIst2]],"Cluster2",IF(MIN(Table3891011121314[[#This Row],[DIst1]:[DIst8]])=Table3891011121314[[#This Row],[DIst3]],"Cluster3",IF(MIN(Table3891011121314[[#This Row],[DIst1]:[DIst8]])=Table3891011121314[[#This Row],[DIst4]],"Cluster4",IF(MIN(Table3891011121314[[#This Row],[DIst1]:[DIst8]])=Table3891011121314[[#This Row],[DIst5]],"Cluster5",IF(MIN(Table3891011121314[[#This Row],[DIst1]:[DIst8]])=Table3891011121314[[#This Row],[DIst6]],"Cluster6",IF(MIN(Table3891011121314[[#This Row],[DIst1]:[DIst8]])=Table3891011121314[[#This Row],[DIst7]],"Cluster7","Cluster8")))))))</f>
        <v>Cluster2</v>
      </c>
    </row>
    <row r="8" spans="1:20" x14ac:dyDescent="0.3">
      <c r="A8" t="s">
        <v>65</v>
      </c>
      <c r="B8">
        <v>0.81960341929104841</v>
      </c>
      <c r="C8">
        <v>1.2570707345652306</v>
      </c>
      <c r="G8">
        <v>7</v>
      </c>
      <c r="H8">
        <v>-1.6244909059999999</v>
      </c>
      <c r="I8">
        <v>-1.7159129829999999</v>
      </c>
      <c r="K8">
        <f>SQRT((Table3891011121314[[#This Row],[Annual Income (k$)]]-$B$3)^2+(Table3891011121314[[#This Row],[Spending Score (1-100)]]-$C$3)^2)</f>
        <v>0.25576031908633157</v>
      </c>
      <c r="L8">
        <f>SQRT((Table3891011121314[[#This Row],[Annual Income (k$)]]-$B$4)^2+(Table3891011121314[[#This Row],[Spending Score (1-100)]]-$C$4)^2)</f>
        <v>2.8129125748650616</v>
      </c>
      <c r="M8">
        <f>SQRT((Table3891011121314[[#This Row],[Annual Income (k$)]]-$B$5)^2+(Table3891011121314[[#This Row],[Spending Score (1-100)]]-$C$5)^2)</f>
        <v>1.079186447253746</v>
      </c>
      <c r="N8">
        <f>SQRT((Table3891011121314[[#This Row],[Annual Income (k$)]]-$B$6)^2+(Table3891011121314[[#This Row],[Spending Score (1-100)]]-$C$6)^2)</f>
        <v>2.3186886042328512</v>
      </c>
      <c r="O8">
        <f>SQRT((Table3891011121314[[#This Row],[Annual Income (k$)]]-$B$7)^2+(Table3891011121314[[#This Row],[Spending Score (1-100)]]-$C$7)^2)</f>
        <v>2.1013230349266241</v>
      </c>
      <c r="P8">
        <f>SQRT((Table3891011121314[[#This Row],[Annual Income (k$)]]-$B$8)^2+(Table3891011121314[[#This Row],[Spending Score (1-100)]]-$C$8)^2)</f>
        <v>3.8486659059767554</v>
      </c>
      <c r="Q8">
        <f>SQRT((Table3891011121314[[#This Row],[Annual Income (k$)]]-$B$9)^2+(Table3891011121314[[#This Row],[Spending Score (1-100)]]-$C$9)^2)</f>
        <v>2.3338096765368328</v>
      </c>
      <c r="R8">
        <f>SQRT((Table3891011121314[[#This Row],[Annual Income (k$)]]-$B$10)^2+(Table3891011121314[[#This Row],[Spending Score (1-100)]]-$C$10)^2)</f>
        <v>3.3213923567152732</v>
      </c>
      <c r="S8">
        <f>MIN(Table3891011121314[[#This Row],[DIst1]:[DIst8]])</f>
        <v>0.25576031908633157</v>
      </c>
      <c r="T8" t="str">
        <f>IF(MIN(Table3891011121314[[#This Row],[DIst1]:[DIst8]])=Table3891011121314[[#This Row],[DIst1]],"Cluster1",IF(MIN(Table3891011121314[[#This Row],[DIst1]:[DIst8]])=Table3891011121314[[#This Row],[DIst2]],"Cluster2",IF(MIN(Table3891011121314[[#This Row],[DIst1]:[DIst8]])=Table3891011121314[[#This Row],[DIst3]],"Cluster3",IF(MIN(Table3891011121314[[#This Row],[DIst1]:[DIst8]])=Table3891011121314[[#This Row],[DIst4]],"Cluster4",IF(MIN(Table3891011121314[[#This Row],[DIst1]:[DIst8]])=Table3891011121314[[#This Row],[DIst5]],"Cluster5",IF(MIN(Table3891011121314[[#This Row],[DIst1]:[DIst8]])=Table3891011121314[[#This Row],[DIst6]],"Cluster6",IF(MIN(Table3891011121314[[#This Row],[DIst1]:[DIst8]])=Table3891011121314[[#This Row],[DIst7]],"Cluster7","Cluster8")))))))</f>
        <v>Cluster1</v>
      </c>
    </row>
    <row r="9" spans="1:20" x14ac:dyDescent="0.3">
      <c r="A9" t="s">
        <v>70</v>
      </c>
      <c r="B9">
        <v>6.2368691242037089E-2</v>
      </c>
      <c r="C9">
        <v>-0.10309795780666199</v>
      </c>
      <c r="G9">
        <v>8</v>
      </c>
      <c r="H9">
        <v>-1.6244909059999999</v>
      </c>
      <c r="I9">
        <v>1.7003843590000001</v>
      </c>
      <c r="K9">
        <f>SQRT((Table3891011121314[[#This Row],[Annual Income (k$)]]-$B$3)^2+(Table3891011121314[[#This Row],[Spending Score (1-100)]]-$C$3)^2)</f>
        <v>3.2827060926162384</v>
      </c>
      <c r="L9">
        <f>SQRT((Table3891011121314[[#This Row],[Annual Income (k$)]]-$B$4)^2+(Table3891011121314[[#This Row],[Spending Score (1-100)]]-$C$4)^2)</f>
        <v>0.65596073917034814</v>
      </c>
      <c r="M9">
        <f>SQRT((Table3891011121314[[#This Row],[Annual Income (k$)]]-$B$5)^2+(Table3891011121314[[#This Row],[Spending Score (1-100)]]-$C$5)^2)</f>
        <v>2.4369088439038804</v>
      </c>
      <c r="N9">
        <f>SQRT((Table3891011121314[[#This Row],[Annual Income (k$)]]-$B$6)^2+(Table3891011121314[[#This Row],[Spending Score (1-100)]]-$C$6)^2)</f>
        <v>3.9028077704693862</v>
      </c>
      <c r="O9">
        <f>SQRT((Table3891011121314[[#This Row],[Annual Income (k$)]]-$B$7)^2+(Table3891011121314[[#This Row],[Spending Score (1-100)]]-$C$7)^2)</f>
        <v>1.971275341125448</v>
      </c>
      <c r="P9">
        <f>SQRT((Table3891011121314[[#This Row],[Annual Income (k$)]]-$B$8)^2+(Table3891011121314[[#This Row],[Spending Score (1-100)]]-$C$8)^2)</f>
        <v>2.4839734379677645</v>
      </c>
      <c r="Q9">
        <f>SQRT((Table3891011121314[[#This Row],[Annual Income (k$)]]-$B$9)^2+(Table3891011121314[[#This Row],[Spending Score (1-100)]]-$C$9)^2)</f>
        <v>2.4694217476652085</v>
      </c>
      <c r="R9">
        <f>SQRT((Table3891011121314[[#This Row],[Annual Income (k$)]]-$B$10)^2+(Table3891011121314[[#This Row],[Spending Score (1-100)]]-$C$10)^2)</f>
        <v>4.301736368019573</v>
      </c>
      <c r="S9">
        <f>MIN(Table3891011121314[[#This Row],[DIst1]:[DIst8]])</f>
        <v>0.65596073917034814</v>
      </c>
      <c r="T9" t="str">
        <f>IF(MIN(Table3891011121314[[#This Row],[DIst1]:[DIst8]])=Table3891011121314[[#This Row],[DIst1]],"Cluster1",IF(MIN(Table3891011121314[[#This Row],[DIst1]:[DIst8]])=Table3891011121314[[#This Row],[DIst2]],"Cluster2",IF(MIN(Table3891011121314[[#This Row],[DIst1]:[DIst8]])=Table3891011121314[[#This Row],[DIst3]],"Cluster3",IF(MIN(Table3891011121314[[#This Row],[DIst1]:[DIst8]])=Table3891011121314[[#This Row],[DIst4]],"Cluster4",IF(MIN(Table3891011121314[[#This Row],[DIst1]:[DIst8]])=Table3891011121314[[#This Row],[DIst5]],"Cluster5",IF(MIN(Table3891011121314[[#This Row],[DIst1]:[DIst8]])=Table3891011121314[[#This Row],[DIst6]],"Cluster6",IF(MIN(Table3891011121314[[#This Row],[DIst1]:[DIst8]])=Table3891011121314[[#This Row],[DIst7]],"Cluster7","Cluster8")))))))</f>
        <v>Cluster2</v>
      </c>
    </row>
    <row r="10" spans="1:20" x14ac:dyDescent="0.3">
      <c r="A10" t="s">
        <v>103</v>
      </c>
      <c r="B10">
        <v>1.6395842013702713</v>
      </c>
      <c r="C10">
        <v>-1.1015345322936037</v>
      </c>
      <c r="G10">
        <v>9</v>
      </c>
      <c r="H10">
        <v>-1.586321476</v>
      </c>
      <c r="I10">
        <v>-1.832377666</v>
      </c>
      <c r="K10">
        <f>SQRT((Table3891011121314[[#This Row],[Annual Income (k$)]]-$B$3)^2+(Table3891011121314[[#This Row],[Spending Score (1-100)]]-$C$3)^2)</f>
        <v>0.3112254282653299</v>
      </c>
      <c r="L10">
        <f>SQRT((Table3891011121314[[#This Row],[Annual Income (k$)]]-$B$4)^2+(Table3891011121314[[#This Row],[Spending Score (1-100)]]-$C$4)^2)</f>
        <v>2.9261992234934397</v>
      </c>
      <c r="M10">
        <f>SQRT((Table3891011121314[[#This Row],[Annual Income (k$)]]-$B$5)^2+(Table3891011121314[[#This Row],[Spending Score (1-100)]]-$C$5)^2)</f>
        <v>1.1771419500223252</v>
      </c>
      <c r="N10">
        <f>SQRT((Table3891011121314[[#This Row],[Annual Income (k$)]]-$B$6)^2+(Table3891011121314[[#This Row],[Spending Score (1-100)]]-$C$6)^2)</f>
        <v>2.2972569955910789</v>
      </c>
      <c r="O10">
        <f>SQRT((Table3891011121314[[#This Row],[Annual Income (k$)]]-$B$7)^2+(Table3891011121314[[#This Row],[Spending Score (1-100)]]-$C$7)^2)</f>
        <v>2.1821901339683647</v>
      </c>
      <c r="P10">
        <f>SQRT((Table3891011121314[[#This Row],[Annual Income (k$)]]-$B$8)^2+(Table3891011121314[[#This Row],[Spending Score (1-100)]]-$C$8)^2)</f>
        <v>3.9157586776429807</v>
      </c>
      <c r="Q10">
        <f>SQRT((Table3891011121314[[#This Row],[Annual Income (k$)]]-$B$9)^2+(Table3891011121314[[#This Row],[Spending Score (1-100)]]-$C$9)^2)</f>
        <v>2.3892650704201515</v>
      </c>
      <c r="R10">
        <f>SQRT((Table3891011121314[[#This Row],[Annual Income (k$)]]-$B$10)^2+(Table3891011121314[[#This Row],[Spending Score (1-100)]]-$C$10)^2)</f>
        <v>3.3076576493608787</v>
      </c>
      <c r="S10">
        <f>MIN(Table3891011121314[[#This Row],[DIst1]:[DIst8]])</f>
        <v>0.3112254282653299</v>
      </c>
      <c r="T10" t="str">
        <f>IF(MIN(Table3891011121314[[#This Row],[DIst1]:[DIst8]])=Table3891011121314[[#This Row],[DIst1]],"Cluster1",IF(MIN(Table3891011121314[[#This Row],[DIst1]:[DIst8]])=Table3891011121314[[#This Row],[DIst2]],"Cluster2",IF(MIN(Table3891011121314[[#This Row],[DIst1]:[DIst8]])=Table3891011121314[[#This Row],[DIst3]],"Cluster3",IF(MIN(Table3891011121314[[#This Row],[DIst1]:[DIst8]])=Table3891011121314[[#This Row],[DIst4]],"Cluster4",IF(MIN(Table3891011121314[[#This Row],[DIst1]:[DIst8]])=Table3891011121314[[#This Row],[DIst5]],"Cluster5",IF(MIN(Table3891011121314[[#This Row],[DIst1]:[DIst8]])=Table3891011121314[[#This Row],[DIst6]],"Cluster6",IF(MIN(Table3891011121314[[#This Row],[DIst1]:[DIst8]])=Table3891011121314[[#This Row],[DIst7]],"Cluster7","Cluster8")))))))</f>
        <v>Cluster1</v>
      </c>
    </row>
    <row r="11" spans="1:20" x14ac:dyDescent="0.3">
      <c r="G11">
        <v>10</v>
      </c>
      <c r="H11">
        <v>-1.586321476</v>
      </c>
      <c r="I11">
        <v>0.84631002399999999</v>
      </c>
      <c r="K11">
        <f>SQRT((Table3891011121314[[#This Row],[Annual Income (k$)]]-$B$3)^2+(Table3891011121314[[#This Row],[Spending Score (1-100)]]-$C$3)^2)</f>
        <v>2.4280215979457473</v>
      </c>
      <c r="L11">
        <f>SQRT((Table3891011121314[[#This Row],[Annual Income (k$)]]-$B$4)^2+(Table3891011121314[[#This Row],[Spending Score (1-100)]]-$C$4)^2)</f>
        <v>0.31008341719959798</v>
      </c>
      <c r="M11">
        <f>SQRT((Table3891011121314[[#This Row],[Annual Income (k$)]]-$B$5)^2+(Table3891011121314[[#This Row],[Spending Score (1-100)]]-$C$5)^2)</f>
        <v>1.5902984627765404</v>
      </c>
      <c r="N11">
        <f>SQRT((Table3891011121314[[#This Row],[Annual Income (k$)]]-$B$6)^2+(Table3891011121314[[#This Row],[Spending Score (1-100)]]-$C$6)^2)</f>
        <v>3.2257245083794368</v>
      </c>
      <c r="O11">
        <f>SQRT((Table3891011121314[[#This Row],[Annual Income (k$)]]-$B$7)^2+(Table3891011121314[[#This Row],[Spending Score (1-100)]]-$C$7)^2)</f>
        <v>1.3217046580778755</v>
      </c>
      <c r="P11">
        <f>SQRT((Table3891011121314[[#This Row],[Annual Income (k$)]]-$B$8)^2+(Table3891011121314[[#This Row],[Spending Score (1-100)]]-$C$8)^2)</f>
        <v>2.4407373810234674</v>
      </c>
      <c r="Q11">
        <f>SQRT((Table3891011121314[[#This Row],[Annual Income (k$)]]-$B$9)^2+(Table3891011121314[[#This Row],[Spending Score (1-100)]]-$C$9)^2)</f>
        <v>1.9025127551422027</v>
      </c>
      <c r="R11">
        <f>SQRT((Table3891011121314[[#This Row],[Annual Income (k$)]]-$B$10)^2+(Table3891011121314[[#This Row],[Spending Score (1-100)]]-$C$10)^2)</f>
        <v>3.7683638166679674</v>
      </c>
      <c r="S11">
        <f>MIN(Table3891011121314[[#This Row],[DIst1]:[DIst8]])</f>
        <v>0.31008341719959798</v>
      </c>
      <c r="T11" t="str">
        <f>IF(MIN(Table3891011121314[[#This Row],[DIst1]:[DIst8]])=Table3891011121314[[#This Row],[DIst1]],"Cluster1",IF(MIN(Table3891011121314[[#This Row],[DIst1]:[DIst8]])=Table3891011121314[[#This Row],[DIst2]],"Cluster2",IF(MIN(Table3891011121314[[#This Row],[DIst1]:[DIst8]])=Table3891011121314[[#This Row],[DIst3]],"Cluster3",IF(MIN(Table3891011121314[[#This Row],[DIst1]:[DIst8]])=Table3891011121314[[#This Row],[DIst4]],"Cluster4",IF(MIN(Table3891011121314[[#This Row],[DIst1]:[DIst8]])=Table3891011121314[[#This Row],[DIst5]],"Cluster5",IF(MIN(Table3891011121314[[#This Row],[DIst1]:[DIst8]])=Table3891011121314[[#This Row],[DIst6]],"Cluster6",IF(MIN(Table3891011121314[[#This Row],[DIst1]:[DIst8]])=Table3891011121314[[#This Row],[DIst7]],"Cluster7","Cluster8")))))))</f>
        <v>Cluster2</v>
      </c>
    </row>
    <row r="12" spans="1:20" x14ac:dyDescent="0.3">
      <c r="G12">
        <v>11</v>
      </c>
      <c r="H12">
        <v>-1.586321476</v>
      </c>
      <c r="I12">
        <v>-1.4053404979999999</v>
      </c>
      <c r="K12">
        <f>SQRT((Table3891011121314[[#This Row],[Annual Income (k$)]]-$B$3)^2+(Table3891011121314[[#This Row],[Spending Score (1-100)]]-$C$3)^2)</f>
        <v>0.24435592027203196</v>
      </c>
      <c r="L12">
        <f>SQRT((Table3891011121314[[#This Row],[Annual Income (k$)]]-$B$4)^2+(Table3891011121314[[#This Row],[Spending Score (1-100)]]-$C$4)^2)</f>
        <v>2.5002746081765932</v>
      </c>
      <c r="M12">
        <f>SQRT((Table3891011121314[[#This Row],[Annual Income (k$)]]-$B$5)^2+(Table3891011121314[[#This Row],[Spending Score (1-100)]]-$C$5)^2)</f>
        <v>0.77871923093370687</v>
      </c>
      <c r="N12">
        <f>SQRT((Table3891011121314[[#This Row],[Annual Income (k$)]]-$B$6)^2+(Table3891011121314[[#This Row],[Spending Score (1-100)]]-$C$6)^2)</f>
        <v>2.265688408590679</v>
      </c>
      <c r="O12">
        <f>SQRT((Table3891011121314[[#This Row],[Annual Income (k$)]]-$B$7)^2+(Table3891011121314[[#This Row],[Spending Score (1-100)]]-$C$7)^2)</f>
        <v>1.8220195063462661</v>
      </c>
      <c r="P12">
        <f>SQRT((Table3891011121314[[#This Row],[Annual Income (k$)]]-$B$8)^2+(Table3891011121314[[#This Row],[Spending Score (1-100)]]-$C$8)^2)</f>
        <v>3.5884409111856299</v>
      </c>
      <c r="Q12">
        <f>SQRT((Table3891011121314[[#This Row],[Annual Income (k$)]]-$B$9)^2+(Table3891011121314[[#This Row],[Spending Score (1-100)]]-$C$9)^2)</f>
        <v>2.1009557113489503</v>
      </c>
      <c r="R12">
        <f>SQRT((Table3891011121314[[#This Row],[Annual Income (k$)]]-$B$10)^2+(Table3891011121314[[#This Row],[Spending Score (1-100)]]-$C$10)^2)</f>
        <v>3.240179856750014</v>
      </c>
      <c r="S12">
        <f>MIN(Table3891011121314[[#This Row],[DIst1]:[DIst8]])</f>
        <v>0.24435592027203196</v>
      </c>
      <c r="T12" t="str">
        <f>IF(MIN(Table3891011121314[[#This Row],[DIst1]:[DIst8]])=Table3891011121314[[#This Row],[DIst1]],"Cluster1",IF(MIN(Table3891011121314[[#This Row],[DIst1]:[DIst8]])=Table3891011121314[[#This Row],[DIst2]],"Cluster2",IF(MIN(Table3891011121314[[#This Row],[DIst1]:[DIst8]])=Table3891011121314[[#This Row],[DIst3]],"Cluster3",IF(MIN(Table3891011121314[[#This Row],[DIst1]:[DIst8]])=Table3891011121314[[#This Row],[DIst4]],"Cluster4",IF(MIN(Table3891011121314[[#This Row],[DIst1]:[DIst8]])=Table3891011121314[[#This Row],[DIst5]],"Cluster5",IF(MIN(Table3891011121314[[#This Row],[DIst1]:[DIst8]])=Table3891011121314[[#This Row],[DIst6]],"Cluster6",IF(MIN(Table3891011121314[[#This Row],[DIst1]:[DIst8]])=Table3891011121314[[#This Row],[DIst7]],"Cluster7","Cluster8")))))))</f>
        <v>Cluster1</v>
      </c>
    </row>
    <row r="13" spans="1:20" x14ac:dyDescent="0.3">
      <c r="G13">
        <v>12</v>
      </c>
      <c r="H13">
        <v>-1.586321476</v>
      </c>
      <c r="I13">
        <v>1.894492163</v>
      </c>
      <c r="K13">
        <f>SQRT((Table3891011121314[[#This Row],[Annual Income (k$)]]-$B$3)^2+(Table3891011121314[[#This Row],[Spending Score (1-100)]]-$C$3)^2)</f>
        <v>3.4742880138933239</v>
      </c>
      <c r="L13">
        <f>SQRT((Table3891011121314[[#This Row],[Annual Income (k$)]]-$B$4)^2+(Table3891011121314[[#This Row],[Spending Score (1-100)]]-$C$4)^2)</f>
        <v>0.83043103399115437</v>
      </c>
      <c r="M13">
        <f>SQRT((Table3891011121314[[#This Row],[Annual Income (k$)]]-$B$5)^2+(Table3891011121314[[#This Row],[Spending Score (1-100)]]-$C$5)^2)</f>
        <v>2.6235280662626015</v>
      </c>
      <c r="N13">
        <f>SQRT((Table3891011121314[[#This Row],[Annual Income (k$)]]-$B$6)^2+(Table3891011121314[[#This Row],[Spending Score (1-100)]]-$C$6)^2)</f>
        <v>4.0395928062002993</v>
      </c>
      <c r="O13">
        <f>SQRT((Table3891011121314[[#This Row],[Annual Income (k$)]]-$B$7)^2+(Table3891011121314[[#This Row],[Spending Score (1-100)]]-$C$7)^2)</f>
        <v>2.1150742760065624</v>
      </c>
      <c r="P13">
        <f>SQRT((Table3891011121314[[#This Row],[Annual Income (k$)]]-$B$8)^2+(Table3891011121314[[#This Row],[Spending Score (1-100)]]-$C$8)^2)</f>
        <v>2.4889316340970602</v>
      </c>
      <c r="Q13">
        <f>SQRT((Table3891011121314[[#This Row],[Annual Income (k$)]]-$B$9)^2+(Table3891011121314[[#This Row],[Spending Score (1-100)]]-$C$9)^2)</f>
        <v>2.590086013688532</v>
      </c>
      <c r="R13">
        <f>SQRT((Table3891011121314[[#This Row],[Annual Income (k$)]]-$B$10)^2+(Table3891011121314[[#This Row],[Spending Score (1-100)]]-$C$10)^2)</f>
        <v>4.4025723614952268</v>
      </c>
      <c r="S13">
        <f>MIN(Table3891011121314[[#This Row],[DIst1]:[DIst8]])</f>
        <v>0.83043103399115437</v>
      </c>
      <c r="T13" t="str">
        <f>IF(MIN(Table3891011121314[[#This Row],[DIst1]:[DIst8]])=Table3891011121314[[#This Row],[DIst1]],"Cluster1",IF(MIN(Table3891011121314[[#This Row],[DIst1]:[DIst8]])=Table3891011121314[[#This Row],[DIst2]],"Cluster2",IF(MIN(Table3891011121314[[#This Row],[DIst1]:[DIst8]])=Table3891011121314[[#This Row],[DIst3]],"Cluster3",IF(MIN(Table3891011121314[[#This Row],[DIst1]:[DIst8]])=Table3891011121314[[#This Row],[DIst4]],"Cluster4",IF(MIN(Table3891011121314[[#This Row],[DIst1]:[DIst8]])=Table3891011121314[[#This Row],[DIst5]],"Cluster5",IF(MIN(Table3891011121314[[#This Row],[DIst1]:[DIst8]])=Table3891011121314[[#This Row],[DIst6]],"Cluster6",IF(MIN(Table3891011121314[[#This Row],[DIst1]:[DIst8]])=Table3891011121314[[#This Row],[DIst7]],"Cluster7","Cluster8")))))))</f>
        <v>Cluster2</v>
      </c>
    </row>
    <row r="14" spans="1:20" x14ac:dyDescent="0.3">
      <c r="G14">
        <v>13</v>
      </c>
      <c r="H14">
        <v>-1.5481520470000001</v>
      </c>
      <c r="I14">
        <v>-1.3665189369999999</v>
      </c>
      <c r="K14">
        <f>SQRT((Table3891011121314[[#This Row],[Annual Income (k$)]]-$B$3)^2+(Table3891011121314[[#This Row],[Spending Score (1-100)]]-$C$3)^2)</f>
        <v>0.24995313851822112</v>
      </c>
      <c r="L14">
        <f>SQRT((Table3891011121314[[#This Row],[Annual Income (k$)]]-$B$4)^2+(Table3891011121314[[#This Row],[Spending Score (1-100)]]-$C$4)^2)</f>
        <v>2.4588421921672863</v>
      </c>
      <c r="M14">
        <f>SQRT((Table3891011121314[[#This Row],[Annual Income (k$)]]-$B$5)^2+(Table3891011121314[[#This Row],[Spending Score (1-100)]]-$C$5)^2)</f>
        <v>0.72724464099991792</v>
      </c>
      <c r="N14">
        <f>SQRT((Table3891011121314[[#This Row],[Annual Income (k$)]]-$B$6)^2+(Table3891011121314[[#This Row],[Spending Score (1-100)]]-$C$6)^2)</f>
        <v>2.2286464520890465</v>
      </c>
      <c r="O14">
        <f>SQRT((Table3891011121314[[#This Row],[Annual Income (k$)]]-$B$7)^2+(Table3891011121314[[#This Row],[Spending Score (1-100)]]-$C$7)^2)</f>
        <v>1.768203302998957</v>
      </c>
      <c r="P14">
        <f>SQRT((Table3891011121314[[#This Row],[Annual Income (k$)]]-$B$8)^2+(Table3891011121314[[#This Row],[Spending Score (1-100)]]-$C$8)^2)</f>
        <v>3.5340470728182005</v>
      </c>
      <c r="Q14">
        <f>SQRT((Table3891011121314[[#This Row],[Annual Income (k$)]]-$B$9)^2+(Table3891011121314[[#This Row],[Spending Score (1-100)]]-$C$9)^2)</f>
        <v>2.0469512986325613</v>
      </c>
      <c r="R14">
        <f>SQRT((Table3891011121314[[#This Row],[Annual Income (k$)]]-$B$10)^2+(Table3891011121314[[#This Row],[Spending Score (1-100)]]-$C$10)^2)</f>
        <v>3.1987308614372938</v>
      </c>
      <c r="S14">
        <f>MIN(Table3891011121314[[#This Row],[DIst1]:[DIst8]])</f>
        <v>0.24995313851822112</v>
      </c>
      <c r="T14" t="str">
        <f>IF(MIN(Table3891011121314[[#This Row],[DIst1]:[DIst8]])=Table3891011121314[[#This Row],[DIst1]],"Cluster1",IF(MIN(Table3891011121314[[#This Row],[DIst1]:[DIst8]])=Table3891011121314[[#This Row],[DIst2]],"Cluster2",IF(MIN(Table3891011121314[[#This Row],[DIst1]:[DIst8]])=Table3891011121314[[#This Row],[DIst3]],"Cluster3",IF(MIN(Table3891011121314[[#This Row],[DIst1]:[DIst8]])=Table3891011121314[[#This Row],[DIst4]],"Cluster4",IF(MIN(Table3891011121314[[#This Row],[DIst1]:[DIst8]])=Table3891011121314[[#This Row],[DIst5]],"Cluster5",IF(MIN(Table3891011121314[[#This Row],[DIst1]:[DIst8]])=Table3891011121314[[#This Row],[DIst6]],"Cluster6",IF(MIN(Table3891011121314[[#This Row],[DIst1]:[DIst8]])=Table3891011121314[[#This Row],[DIst7]],"Cluster7","Cluster8")))))))</f>
        <v>Cluster1</v>
      </c>
    </row>
    <row r="15" spans="1:20" x14ac:dyDescent="0.3">
      <c r="G15">
        <v>14</v>
      </c>
      <c r="H15">
        <v>-1.5481520470000001</v>
      </c>
      <c r="I15">
        <v>1.040417827</v>
      </c>
      <c r="J15">
        <v>2</v>
      </c>
      <c r="K15">
        <f>SQRT((Table3891011121314[[#This Row],[Annual Income (k$)]]-$B$3)^2+(Table3891011121314[[#This Row],[Spending Score (1-100)]]-$C$3)^2)</f>
        <v>2.6193807687411579</v>
      </c>
      <c r="L15">
        <f>SQRT((Table3891011121314[[#This Row],[Annual Income (k$)]]-$B$4)^2+(Table3891011121314[[#This Row],[Spending Score (1-100)]]-$C$4)^2)</f>
        <v>0.16380403061706952</v>
      </c>
      <c r="M15">
        <f>SQRT((Table3891011121314[[#This Row],[Annual Income (k$)]]-$B$5)^2+(Table3891011121314[[#This Row],[Spending Score (1-100)]]-$C$5)^2)</f>
        <v>1.7733507330279386</v>
      </c>
      <c r="N15">
        <f>SQRT((Table3891011121314[[#This Row],[Annual Income (k$)]]-$B$6)^2+(Table3891011121314[[#This Row],[Spending Score (1-100)]]-$C$6)^2)</f>
        <v>3.3411149297256273</v>
      </c>
      <c r="O15">
        <f>SQRT((Table3891011121314[[#This Row],[Annual Income (k$)]]-$B$7)^2+(Table3891011121314[[#This Row],[Spending Score (1-100)]]-$C$7)^2)</f>
        <v>1.4162855465390347</v>
      </c>
      <c r="P15">
        <f>SQRT((Table3891011121314[[#This Row],[Annual Income (k$)]]-$B$8)^2+(Table3891011121314[[#This Row],[Spending Score (1-100)]]-$C$8)^2)</f>
        <v>2.3776468262775294</v>
      </c>
      <c r="Q15">
        <f>SQRT((Table3891011121314[[#This Row],[Annual Income (k$)]]-$B$9)^2+(Table3891011121314[[#This Row],[Spending Score (1-100)]]-$C$9)^2)</f>
        <v>1.9751975593367042</v>
      </c>
      <c r="R15">
        <f>SQRT((Table3891011121314[[#This Row],[Annual Income (k$)]]-$B$10)^2+(Table3891011121314[[#This Row],[Spending Score (1-100)]]-$C$10)^2)</f>
        <v>3.8405237010930167</v>
      </c>
      <c r="S15">
        <f>MIN(Table3891011121314[[#This Row],[DIst1]:[DIst8]])</f>
        <v>0.16380403061706952</v>
      </c>
      <c r="T15" t="str">
        <f>IF(MIN(Table3891011121314[[#This Row],[DIst1]:[DIst8]])=Table3891011121314[[#This Row],[DIst1]],"Cluster1",IF(MIN(Table3891011121314[[#This Row],[DIst1]:[DIst8]])=Table3891011121314[[#This Row],[DIst2]],"Cluster2",IF(MIN(Table3891011121314[[#This Row],[DIst1]:[DIst8]])=Table3891011121314[[#This Row],[DIst3]],"Cluster3",IF(MIN(Table3891011121314[[#This Row],[DIst1]:[DIst8]])=Table3891011121314[[#This Row],[DIst4]],"Cluster4",IF(MIN(Table3891011121314[[#This Row],[DIst1]:[DIst8]])=Table3891011121314[[#This Row],[DIst5]],"Cluster5",IF(MIN(Table3891011121314[[#This Row],[DIst1]:[DIst8]])=Table3891011121314[[#This Row],[DIst6]],"Cluster6",IF(MIN(Table3891011121314[[#This Row],[DIst1]:[DIst8]])=Table3891011121314[[#This Row],[DIst7]],"Cluster7","Cluster8")))))))</f>
        <v>Cluster2</v>
      </c>
    </row>
    <row r="16" spans="1:20" x14ac:dyDescent="0.3">
      <c r="G16">
        <v>15</v>
      </c>
      <c r="H16">
        <v>-1.5481520470000001</v>
      </c>
      <c r="I16">
        <v>-1.4441620580000001</v>
      </c>
      <c r="K16">
        <f>SQRT((Table3891011121314[[#This Row],[Annual Income (k$)]]-$B$3)^2+(Table3891011121314[[#This Row],[Spending Score (1-100)]]-$C$3)^2)</f>
        <v>0.18993388897654312</v>
      </c>
      <c r="L16">
        <f>SQRT((Table3891011121314[[#This Row],[Annual Income (k$)]]-$B$4)^2+(Table3891011121314[[#This Row],[Spending Score (1-100)]]-$C$4)^2)</f>
        <v>2.5363318221557112</v>
      </c>
      <c r="M16">
        <f>SQRT((Table3891011121314[[#This Row],[Annual Income (k$)]]-$B$5)^2+(Table3891011121314[[#This Row],[Spending Score (1-100)]]-$C$5)^2)</f>
        <v>0.79838074835011696</v>
      </c>
      <c r="N16">
        <f>SQRT((Table3891011121314[[#This Row],[Annual Income (k$)]]-$B$6)^2+(Table3891011121314[[#This Row],[Spending Score (1-100)]]-$C$6)^2)</f>
        <v>2.2270829899287059</v>
      </c>
      <c r="O16">
        <f>SQRT((Table3891011121314[[#This Row],[Annual Income (k$)]]-$B$7)^2+(Table3891011121314[[#This Row],[Spending Score (1-100)]]-$C$7)^2)</f>
        <v>1.831830878094717</v>
      </c>
      <c r="P16">
        <f>SQRT((Table3891011121314[[#This Row],[Annual Income (k$)]]-$B$8)^2+(Table3891011121314[[#This Row],[Spending Score (1-100)]]-$C$8)^2)</f>
        <v>3.5920641068584636</v>
      </c>
      <c r="Q16">
        <f>SQRT((Table3891011121314[[#This Row],[Annual Income (k$)]]-$B$9)^2+(Table3891011121314[[#This Row],[Spending Score (1-100)]]-$C$9)^2)</f>
        <v>2.0957647695137553</v>
      </c>
      <c r="R16">
        <f>SQRT((Table3891011121314[[#This Row],[Annual Income (k$)]]-$B$10)^2+(Table3891011121314[[#This Row],[Spending Score (1-100)]]-$C$10)^2)</f>
        <v>3.2060966938858</v>
      </c>
      <c r="S16">
        <f>MIN(Table3891011121314[[#This Row],[DIst1]:[DIst8]])</f>
        <v>0.18993388897654312</v>
      </c>
      <c r="T16" t="str">
        <f>IF(MIN(Table3891011121314[[#This Row],[DIst1]:[DIst8]])=Table3891011121314[[#This Row],[DIst1]],"Cluster1",IF(MIN(Table3891011121314[[#This Row],[DIst1]:[DIst8]])=Table3891011121314[[#This Row],[DIst2]],"Cluster2",IF(MIN(Table3891011121314[[#This Row],[DIst1]:[DIst8]])=Table3891011121314[[#This Row],[DIst3]],"Cluster3",IF(MIN(Table3891011121314[[#This Row],[DIst1]:[DIst8]])=Table3891011121314[[#This Row],[DIst4]],"Cluster4",IF(MIN(Table3891011121314[[#This Row],[DIst1]:[DIst8]])=Table3891011121314[[#This Row],[DIst5]],"Cluster5",IF(MIN(Table3891011121314[[#This Row],[DIst1]:[DIst8]])=Table3891011121314[[#This Row],[DIst6]],"Cluster6",IF(MIN(Table3891011121314[[#This Row],[DIst1]:[DIst8]])=Table3891011121314[[#This Row],[DIst7]],"Cluster7","Cluster8")))))))</f>
        <v>Cluster1</v>
      </c>
    </row>
    <row r="17" spans="7:20" x14ac:dyDescent="0.3">
      <c r="G17">
        <v>16</v>
      </c>
      <c r="H17">
        <v>-1.5481520470000001</v>
      </c>
      <c r="I17">
        <v>1.1180609480000001</v>
      </c>
      <c r="K17">
        <f>SQRT((Table3891011121314[[#This Row],[Annual Income (k$)]]-$B$3)^2+(Table3891011121314[[#This Row],[Spending Score (1-100)]]-$C$3)^2)</f>
        <v>2.69692016459791</v>
      </c>
      <c r="L17">
        <f>SQRT((Table3891011121314[[#This Row],[Annual Income (k$)]]-$B$4)^2+(Table3891011121314[[#This Row],[Spending Score (1-100)]]-$C$4)^2)</f>
        <v>0.15993325995288885</v>
      </c>
      <c r="M17">
        <f>SQRT((Table3891011121314[[#This Row],[Annual Income (k$)]]-$B$5)^2+(Table3891011121314[[#This Row],[Spending Score (1-100)]]-$C$5)^2)</f>
        <v>1.8498829271465198</v>
      </c>
      <c r="N17">
        <f>SQRT((Table3891011121314[[#This Row],[Annual Income (k$)]]-$B$6)^2+(Table3891011121314[[#This Row],[Spending Score (1-100)]]-$C$6)^2)</f>
        <v>3.3993876524023019</v>
      </c>
      <c r="O17">
        <f>SQRT((Table3891011121314[[#This Row],[Annual Income (k$)]]-$B$7)^2+(Table3891011121314[[#This Row],[Spending Score (1-100)]]-$C$7)^2)</f>
        <v>1.4705864059690523</v>
      </c>
      <c r="P17">
        <f>SQRT((Table3891011121314[[#This Row],[Annual Income (k$)]]-$B$8)^2+(Table3891011121314[[#This Row],[Spending Score (1-100)]]-$C$8)^2)</f>
        <v>2.3718325549903496</v>
      </c>
      <c r="Q17">
        <f>SQRT((Table3891011121314[[#This Row],[Annual Income (k$)]]-$B$9)^2+(Table3891011121314[[#This Row],[Spending Score (1-100)]]-$C$9)^2)</f>
        <v>2.0211398075191633</v>
      </c>
      <c r="R17">
        <f>SQRT((Table3891011121314[[#This Row],[Annual Income (k$)]]-$B$10)^2+(Table3891011121314[[#This Row],[Spending Score (1-100)]]-$C$10)^2)</f>
        <v>3.8843617860999462</v>
      </c>
      <c r="S17">
        <f>MIN(Table3891011121314[[#This Row],[DIst1]:[DIst8]])</f>
        <v>0.15993325995288885</v>
      </c>
      <c r="T17" t="str">
        <f>IF(MIN(Table3891011121314[[#This Row],[DIst1]:[DIst8]])=Table3891011121314[[#This Row],[DIst1]],"Cluster1",IF(MIN(Table3891011121314[[#This Row],[DIst1]:[DIst8]])=Table3891011121314[[#This Row],[DIst2]],"Cluster2",IF(MIN(Table3891011121314[[#This Row],[DIst1]:[DIst8]])=Table3891011121314[[#This Row],[DIst3]],"Cluster3",IF(MIN(Table3891011121314[[#This Row],[DIst1]:[DIst8]])=Table3891011121314[[#This Row],[DIst4]],"Cluster4",IF(MIN(Table3891011121314[[#This Row],[DIst1]:[DIst8]])=Table3891011121314[[#This Row],[DIst5]],"Cluster5",IF(MIN(Table3891011121314[[#This Row],[DIst1]:[DIst8]])=Table3891011121314[[#This Row],[DIst6]],"Cluster6",IF(MIN(Table3891011121314[[#This Row],[DIst1]:[DIst8]])=Table3891011121314[[#This Row],[DIst7]],"Cluster7","Cluster8")))))))</f>
        <v>Cluster2</v>
      </c>
    </row>
    <row r="18" spans="7:20" x14ac:dyDescent="0.3">
      <c r="G18">
        <v>17</v>
      </c>
      <c r="H18">
        <v>-1.509982618</v>
      </c>
      <c r="I18">
        <v>-0.59008772300000001</v>
      </c>
      <c r="K18">
        <f>SQRT((Table3891011121314[[#This Row],[Annual Income (k$)]]-$B$3)^2+(Table3891011121314[[#This Row],[Spending Score (1-100)]]-$C$3)^2)</f>
        <v>0.99025049672102994</v>
      </c>
      <c r="L18">
        <f>SQRT((Table3891011121314[[#This Row],[Annual Income (k$)]]-$B$4)^2+(Table3891011121314[[#This Row],[Spending Score (1-100)]]-$C$4)^2)</f>
        <v>1.6815970445162913</v>
      </c>
      <c r="M18">
        <f>SQRT((Table3891011121314[[#This Row],[Annual Income (k$)]]-$B$5)^2+(Table3891011121314[[#This Row],[Spending Score (1-100)]]-$C$5)^2)</f>
        <v>0.29136844552148011</v>
      </c>
      <c r="N18">
        <f>SQRT((Table3891011121314[[#This Row],[Annual Income (k$)]]-$B$6)^2+(Table3891011121314[[#This Row],[Spending Score (1-100)]]-$C$6)^2)</f>
        <v>2.3518297522874629</v>
      </c>
      <c r="O18">
        <f>SQRT((Table3891011121314[[#This Row],[Annual Income (k$)]]-$B$7)^2+(Table3891011121314[[#This Row],[Spending Score (1-100)]]-$C$7)^2)</f>
        <v>1.1923857136119727</v>
      </c>
      <c r="P18">
        <f>SQRT((Table3891011121314[[#This Row],[Annual Income (k$)]]-$B$8)^2+(Table3891011121314[[#This Row],[Spending Score (1-100)]]-$C$8)^2)</f>
        <v>2.9730397697468112</v>
      </c>
      <c r="Q18">
        <f>SQRT((Table3891011121314[[#This Row],[Annual Income (k$)]]-$B$9)^2+(Table3891011121314[[#This Row],[Spending Score (1-100)]]-$C$9)^2)</f>
        <v>1.6460399968039083</v>
      </c>
      <c r="R18">
        <f>SQRT((Table3891011121314[[#This Row],[Annual Income (k$)]]-$B$10)^2+(Table3891011121314[[#This Row],[Spending Score (1-100)]]-$C$10)^2)</f>
        <v>3.1908226193906133</v>
      </c>
      <c r="S18">
        <f>MIN(Table3891011121314[[#This Row],[DIst1]:[DIst8]])</f>
        <v>0.29136844552148011</v>
      </c>
      <c r="T18" t="str">
        <f>IF(MIN(Table3891011121314[[#This Row],[DIst1]:[DIst8]])=Table3891011121314[[#This Row],[DIst1]],"Cluster1",IF(MIN(Table3891011121314[[#This Row],[DIst1]:[DIst8]])=Table3891011121314[[#This Row],[DIst2]],"Cluster2",IF(MIN(Table3891011121314[[#This Row],[DIst1]:[DIst8]])=Table3891011121314[[#This Row],[DIst3]],"Cluster3",IF(MIN(Table3891011121314[[#This Row],[DIst1]:[DIst8]])=Table3891011121314[[#This Row],[DIst4]],"Cluster4",IF(MIN(Table3891011121314[[#This Row],[DIst1]:[DIst8]])=Table3891011121314[[#This Row],[DIst5]],"Cluster5",IF(MIN(Table3891011121314[[#This Row],[DIst1]:[DIst8]])=Table3891011121314[[#This Row],[DIst6]],"Cluster6",IF(MIN(Table3891011121314[[#This Row],[DIst1]:[DIst8]])=Table3891011121314[[#This Row],[DIst7]],"Cluster7","Cluster8")))))))</f>
        <v>Cluster3</v>
      </c>
    </row>
    <row r="19" spans="7:20" x14ac:dyDescent="0.3">
      <c r="G19">
        <v>18</v>
      </c>
      <c r="H19">
        <v>-1.509982618</v>
      </c>
      <c r="I19">
        <v>0.61338065900000005</v>
      </c>
      <c r="K19">
        <f>SQRT((Table3891011121314[[#This Row],[Annual Income (k$)]]-$B$3)^2+(Table3891011121314[[#This Row],[Spending Score (1-100)]]-$C$3)^2)</f>
        <v>2.1909861372391783</v>
      </c>
      <c r="L19">
        <f>SQRT((Table3891011121314[[#This Row],[Annual Income (k$)]]-$B$4)^2+(Table3891011121314[[#This Row],[Spending Score (1-100)]]-$C$4)^2)</f>
        <v>0.4885864555819816</v>
      </c>
      <c r="M19">
        <f>SQRT((Table3891011121314[[#This Row],[Annual Income (k$)]]-$B$5)^2+(Table3891011121314[[#This Row],[Spending Score (1-100)]]-$C$5)^2)</f>
        <v>1.3465972989351609</v>
      </c>
      <c r="N19">
        <f>SQRT((Table3891011121314[[#This Row],[Annual Income (k$)]]-$B$6)^2+(Table3891011121314[[#This Row],[Spending Score (1-100)]]-$C$6)^2)</f>
        <v>3.0082685806918499</v>
      </c>
      <c r="O19">
        <f>SQRT((Table3891011121314[[#This Row],[Annual Income (k$)]]-$B$7)^2+(Table3891011121314[[#This Row],[Spending Score (1-100)]]-$C$7)^2)</f>
        <v>1.1322231633143098</v>
      </c>
      <c r="P19">
        <f>SQRT((Table3891011121314[[#This Row],[Annual Income (k$)]]-$B$8)^2+(Table3891011121314[[#This Row],[Spending Score (1-100)]]-$C$8)^2)</f>
        <v>2.416879810524839</v>
      </c>
      <c r="Q19">
        <f>SQRT((Table3891011121314[[#This Row],[Annual Income (k$)]]-$B$9)^2+(Table3891011121314[[#This Row],[Spending Score (1-100)]]-$C$9)^2)</f>
        <v>1.7278976381766185</v>
      </c>
      <c r="R19">
        <f>SQRT((Table3891011121314[[#This Row],[Annual Income (k$)]]-$B$10)^2+(Table3891011121314[[#This Row],[Spending Score (1-100)]]-$C$10)^2)</f>
        <v>3.5861825473625495</v>
      </c>
      <c r="S19">
        <f>MIN(Table3891011121314[[#This Row],[DIst1]:[DIst8]])</f>
        <v>0.4885864555819816</v>
      </c>
      <c r="T19" t="str">
        <f>IF(MIN(Table3891011121314[[#This Row],[DIst1]:[DIst8]])=Table3891011121314[[#This Row],[DIst1]],"Cluster1",IF(MIN(Table3891011121314[[#This Row],[DIst1]:[DIst8]])=Table3891011121314[[#This Row],[DIst2]],"Cluster2",IF(MIN(Table3891011121314[[#This Row],[DIst1]:[DIst8]])=Table3891011121314[[#This Row],[DIst3]],"Cluster3",IF(MIN(Table3891011121314[[#This Row],[DIst1]:[DIst8]])=Table3891011121314[[#This Row],[DIst4]],"Cluster4",IF(MIN(Table3891011121314[[#This Row],[DIst1]:[DIst8]])=Table3891011121314[[#This Row],[DIst5]],"Cluster5",IF(MIN(Table3891011121314[[#This Row],[DIst1]:[DIst8]])=Table3891011121314[[#This Row],[DIst6]],"Cluster6",IF(MIN(Table3891011121314[[#This Row],[DIst1]:[DIst8]])=Table3891011121314[[#This Row],[DIst7]],"Cluster7","Cluster8")))))))</f>
        <v>Cluster2</v>
      </c>
    </row>
    <row r="20" spans="7:20" x14ac:dyDescent="0.3">
      <c r="G20">
        <v>19</v>
      </c>
      <c r="H20">
        <v>-1.43364376</v>
      </c>
      <c r="I20">
        <v>-0.82301708699999998</v>
      </c>
      <c r="K20">
        <f>SQRT((Table3891011121314[[#This Row],[Annual Income (k$)]]-$B$3)^2+(Table3891011121314[[#This Row],[Spending Score (1-100)]]-$C$3)^2)</f>
        <v>0.75268924126623227</v>
      </c>
      <c r="L20">
        <f>SQRT((Table3891011121314[[#This Row],[Annual Income (k$)]]-$B$4)^2+(Table3891011121314[[#This Row],[Spending Score (1-100)]]-$C$4)^2)</f>
        <v>1.910797552838873</v>
      </c>
      <c r="M20">
        <f>SQRT((Table3891011121314[[#This Row],[Annual Income (k$)]]-$B$5)^2+(Table3891011121314[[#This Row],[Spending Score (1-100)]]-$C$5)^2)</f>
        <v>0.22357175196409787</v>
      </c>
      <c r="N20">
        <f>SQRT((Table3891011121314[[#This Row],[Annual Income (k$)]]-$B$6)^2+(Table3891011121314[[#This Row],[Spending Score (1-100)]]-$C$6)^2)</f>
        <v>2.2037010022438706</v>
      </c>
      <c r="O20">
        <f>SQRT((Table3891011121314[[#This Row],[Annual Income (k$)]]-$B$7)^2+(Table3891011121314[[#This Row],[Spending Score (1-100)]]-$C$7)^2)</f>
        <v>1.2796966239210268</v>
      </c>
      <c r="P20">
        <f>SQRT((Table3891011121314[[#This Row],[Annual Income (k$)]]-$B$8)^2+(Table3891011121314[[#This Row],[Spending Score (1-100)]]-$C$8)^2)</f>
        <v>3.066575972710778</v>
      </c>
      <c r="Q20">
        <f>SQRT((Table3891011121314[[#This Row],[Annual Income (k$)]]-$B$9)^2+(Table3891011121314[[#This Row],[Spending Score (1-100)]]-$C$9)^2)</f>
        <v>1.6602219149408017</v>
      </c>
      <c r="R20">
        <f>SQRT((Table3891011121314[[#This Row],[Annual Income (k$)]]-$B$10)^2+(Table3891011121314[[#This Row],[Spending Score (1-100)]]-$C$10)^2)</f>
        <v>3.0858227541258669</v>
      </c>
      <c r="S20">
        <f>MIN(Table3891011121314[[#This Row],[DIst1]:[DIst8]])</f>
        <v>0.22357175196409787</v>
      </c>
      <c r="T20" t="str">
        <f>IF(MIN(Table3891011121314[[#This Row],[DIst1]:[DIst8]])=Table3891011121314[[#This Row],[DIst1]],"Cluster1",IF(MIN(Table3891011121314[[#This Row],[DIst1]:[DIst8]])=Table3891011121314[[#This Row],[DIst2]],"Cluster2",IF(MIN(Table3891011121314[[#This Row],[DIst1]:[DIst8]])=Table3891011121314[[#This Row],[DIst3]],"Cluster3",IF(MIN(Table3891011121314[[#This Row],[DIst1]:[DIst8]])=Table3891011121314[[#This Row],[DIst4]],"Cluster4",IF(MIN(Table3891011121314[[#This Row],[DIst1]:[DIst8]])=Table3891011121314[[#This Row],[DIst5]],"Cluster5",IF(MIN(Table3891011121314[[#This Row],[DIst1]:[DIst8]])=Table3891011121314[[#This Row],[DIst6]],"Cluster6",IF(MIN(Table3891011121314[[#This Row],[DIst1]:[DIst8]])=Table3891011121314[[#This Row],[DIst7]],"Cluster7","Cluster8")))))))</f>
        <v>Cluster3</v>
      </c>
    </row>
    <row r="21" spans="7:20" x14ac:dyDescent="0.3">
      <c r="G21">
        <v>20</v>
      </c>
      <c r="H21">
        <v>-1.43364376</v>
      </c>
      <c r="I21">
        <v>1.855670602</v>
      </c>
      <c r="K21">
        <f>SQRT((Table3891011121314[[#This Row],[Annual Income (k$)]]-$B$3)^2+(Table3891011121314[[#This Row],[Spending Score (1-100)]]-$C$3)^2)</f>
        <v>3.4311065584480329</v>
      </c>
      <c r="L21">
        <f>SQRT((Table3891011121314[[#This Row],[Annual Income (k$)]]-$B$4)^2+(Table3891011121314[[#This Row],[Spending Score (1-100)]]-$C$4)^2)</f>
        <v>0.76953273609640349</v>
      </c>
      <c r="M21">
        <f>SQRT((Table3891011121314[[#This Row],[Annual Income (k$)]]-$B$5)^2+(Table3891011121314[[#This Row],[Spending Score (1-100)]]-$C$5)^2)</f>
        <v>2.5692204788293767</v>
      </c>
      <c r="N21">
        <f>SQRT((Table3891011121314[[#This Row],[Annual Income (k$)]]-$B$6)^2+(Table3891011121314[[#This Row],[Spending Score (1-100)]]-$C$6)^2)</f>
        <v>3.9232296028047671</v>
      </c>
      <c r="O21">
        <f>SQRT((Table3891011121314[[#This Row],[Annual Income (k$)]]-$B$7)^2+(Table3891011121314[[#This Row],[Spending Score (1-100)]]-$C$7)^2)</f>
        <v>2.0075099958844698</v>
      </c>
      <c r="P21">
        <f>SQRT((Table3891011121314[[#This Row],[Annual Income (k$)]]-$B$8)^2+(Table3891011121314[[#This Row],[Spending Score (1-100)]]-$C$8)^2)</f>
        <v>2.3314040088058507</v>
      </c>
      <c r="Q21">
        <f>SQRT((Table3891011121314[[#This Row],[Annual Income (k$)]]-$B$9)^2+(Table3891011121314[[#This Row],[Spending Score (1-100)]]-$C$9)^2)</f>
        <v>2.4647165202429009</v>
      </c>
      <c r="R21">
        <f>SQRT((Table3891011121314[[#This Row],[Annual Income (k$)]]-$B$10)^2+(Table3891011121314[[#This Row],[Spending Score (1-100)]]-$C$10)^2)</f>
        <v>4.2649492738883223</v>
      </c>
      <c r="S21">
        <f>MIN(Table3891011121314[[#This Row],[DIst1]:[DIst8]])</f>
        <v>0.76953273609640349</v>
      </c>
      <c r="T21" t="str">
        <f>IF(MIN(Table3891011121314[[#This Row],[DIst1]:[DIst8]])=Table3891011121314[[#This Row],[DIst1]],"Cluster1",IF(MIN(Table3891011121314[[#This Row],[DIst1]:[DIst8]])=Table3891011121314[[#This Row],[DIst2]],"Cluster2",IF(MIN(Table3891011121314[[#This Row],[DIst1]:[DIst8]])=Table3891011121314[[#This Row],[DIst3]],"Cluster3",IF(MIN(Table3891011121314[[#This Row],[DIst1]:[DIst8]])=Table3891011121314[[#This Row],[DIst4]],"Cluster4",IF(MIN(Table3891011121314[[#This Row],[DIst1]:[DIst8]])=Table3891011121314[[#This Row],[DIst5]],"Cluster5",IF(MIN(Table3891011121314[[#This Row],[DIst1]:[DIst8]])=Table3891011121314[[#This Row],[DIst6]],"Cluster6",IF(MIN(Table3891011121314[[#This Row],[DIst1]:[DIst8]])=Table3891011121314[[#This Row],[DIst7]],"Cluster7","Cluster8")))))))</f>
        <v>Cluster2</v>
      </c>
    </row>
    <row r="22" spans="7:20" x14ac:dyDescent="0.3">
      <c r="G22">
        <v>21</v>
      </c>
      <c r="H22">
        <v>-1.395474331</v>
      </c>
      <c r="I22">
        <v>-0.59008772300000001</v>
      </c>
      <c r="J22">
        <v>3</v>
      </c>
      <c r="K22">
        <f>SQRT((Table3891011121314[[#This Row],[Annual Income (k$)]]-$B$3)^2+(Table3891011121314[[#This Row],[Spending Score (1-100)]]-$C$3)^2)</f>
        <v>0.98539166517171772</v>
      </c>
      <c r="L22">
        <f>SQRT((Table3891011121314[[#This Row],[Annual Income (k$)]]-$B$4)^2+(Table3891011121314[[#This Row],[Spending Score (1-100)]]-$C$4)^2)</f>
        <v>1.6774022447591435</v>
      </c>
      <c r="M22">
        <f>SQRT((Table3891011121314[[#This Row],[Annual Income (k$)]]-$B$5)^2+(Table3891011121314[[#This Row],[Spending Score (1-100)]]-$C$5)^2)</f>
        <v>0.19191791726536275</v>
      </c>
      <c r="N22">
        <f>SQRT((Table3891011121314[[#This Row],[Annual Income (k$)]]-$B$6)^2+(Table3891011121314[[#This Row],[Spending Score (1-100)]]-$C$6)^2)</f>
        <v>2.2456446118444782</v>
      </c>
      <c r="O22">
        <f>SQRT((Table3891011121314[[#This Row],[Annual Income (k$)]]-$B$7)^2+(Table3891011121314[[#This Row],[Spending Score (1-100)]]-$C$7)^2)</f>
        <v>1.0988368099282255</v>
      </c>
      <c r="P22">
        <f>SQRT((Table3891011121314[[#This Row],[Annual Income (k$)]]-$B$8)^2+(Table3891011121314[[#This Row],[Spending Score (1-100)]]-$C$8)^2)</f>
        <v>2.884192054491034</v>
      </c>
      <c r="Q22">
        <f>SQRT((Table3891011121314[[#This Row],[Annual Income (k$)]]-$B$9)^2+(Table3891011121314[[#This Row],[Spending Score (1-100)]]-$C$9)^2)</f>
        <v>1.5370313298377685</v>
      </c>
      <c r="R22">
        <f>SQRT((Table3891011121314[[#This Row],[Annual Income (k$)]]-$B$10)^2+(Table3891011121314[[#This Row],[Spending Score (1-100)]]-$C$10)^2)</f>
        <v>3.0778495956836802</v>
      </c>
      <c r="S22">
        <f>MIN(Table3891011121314[[#This Row],[DIst1]:[DIst8]])</f>
        <v>0.19191791726536275</v>
      </c>
      <c r="T22" t="str">
        <f>IF(MIN(Table3891011121314[[#This Row],[DIst1]:[DIst8]])=Table3891011121314[[#This Row],[DIst1]],"Cluster1",IF(MIN(Table3891011121314[[#This Row],[DIst1]:[DIst8]])=Table3891011121314[[#This Row],[DIst2]],"Cluster2",IF(MIN(Table3891011121314[[#This Row],[DIst1]:[DIst8]])=Table3891011121314[[#This Row],[DIst3]],"Cluster3",IF(MIN(Table3891011121314[[#This Row],[DIst1]:[DIst8]])=Table3891011121314[[#This Row],[DIst4]],"Cluster4",IF(MIN(Table3891011121314[[#This Row],[DIst1]:[DIst8]])=Table3891011121314[[#This Row],[DIst5]],"Cluster5",IF(MIN(Table3891011121314[[#This Row],[DIst1]:[DIst8]])=Table3891011121314[[#This Row],[DIst6]],"Cluster6",IF(MIN(Table3891011121314[[#This Row],[DIst1]:[DIst8]])=Table3891011121314[[#This Row],[DIst7]],"Cluster7","Cluster8")))))))</f>
        <v>Cluster3</v>
      </c>
    </row>
    <row r="23" spans="7:20" x14ac:dyDescent="0.3">
      <c r="G23">
        <v>22</v>
      </c>
      <c r="H23">
        <v>-1.395474331</v>
      </c>
      <c r="I23">
        <v>0.88513158400000003</v>
      </c>
      <c r="K23">
        <f>SQRT((Table3891011121314[[#This Row],[Annual Income (k$)]]-$B$3)^2+(Table3891011121314[[#This Row],[Spending Score (1-100)]]-$C$3)^2)</f>
        <v>2.460539392593613</v>
      </c>
      <c r="L23">
        <f>SQRT((Table3891011121314[[#This Row],[Annual Income (k$)]]-$B$4)^2+(Table3891011121314[[#This Row],[Spending Score (1-100)]]-$C$4)^2)</f>
        <v>0.20222261195440552</v>
      </c>
      <c r="M23">
        <f>SQRT((Table3891011121314[[#This Row],[Annual Income (k$)]]-$B$5)^2+(Table3891011121314[[#This Row],[Spending Score (1-100)]]-$C$5)^2)</f>
        <v>1.5988882911571589</v>
      </c>
      <c r="N23">
        <f>SQRT((Table3891011121314[[#This Row],[Annual Income (k$)]]-$B$6)^2+(Table3891011121314[[#This Row],[Spending Score (1-100)]]-$C$6)^2)</f>
        <v>3.123604635102176</v>
      </c>
      <c r="O23">
        <f>SQRT((Table3891011121314[[#This Row],[Annual Income (k$)]]-$B$7)^2+(Table3891011121314[[#This Row],[Spending Score (1-100)]]-$C$7)^2)</f>
        <v>1.198707688371438</v>
      </c>
      <c r="P23">
        <f>SQRT((Table3891011121314[[#This Row],[Annual Income (k$)]]-$B$8)^2+(Table3891011121314[[#This Row],[Spending Score (1-100)]]-$C$8)^2)</f>
        <v>2.2460873027461861</v>
      </c>
      <c r="Q23">
        <f>SQRT((Table3891011121314[[#This Row],[Annual Income (k$)]]-$B$9)^2+(Table3891011121314[[#This Row],[Spending Score (1-100)]]-$C$9)^2)</f>
        <v>1.7612222758071174</v>
      </c>
      <c r="R23">
        <f>SQRT((Table3891011121314[[#This Row],[Annual Income (k$)]]-$B$10)^2+(Table3891011121314[[#This Row],[Spending Score (1-100)]]-$C$10)^2)</f>
        <v>3.6274540041939463</v>
      </c>
      <c r="S23">
        <f>MIN(Table3891011121314[[#This Row],[DIst1]:[DIst8]])</f>
        <v>0.20222261195440552</v>
      </c>
      <c r="T23" t="str">
        <f>IF(MIN(Table3891011121314[[#This Row],[DIst1]:[DIst8]])=Table3891011121314[[#This Row],[DIst1]],"Cluster1",IF(MIN(Table3891011121314[[#This Row],[DIst1]:[DIst8]])=Table3891011121314[[#This Row],[DIst2]],"Cluster2",IF(MIN(Table3891011121314[[#This Row],[DIst1]:[DIst8]])=Table3891011121314[[#This Row],[DIst3]],"Cluster3",IF(MIN(Table3891011121314[[#This Row],[DIst1]:[DIst8]])=Table3891011121314[[#This Row],[DIst4]],"Cluster4",IF(MIN(Table3891011121314[[#This Row],[DIst1]:[DIst8]])=Table3891011121314[[#This Row],[DIst5]],"Cluster5",IF(MIN(Table3891011121314[[#This Row],[DIst1]:[DIst8]])=Table3891011121314[[#This Row],[DIst6]],"Cluster6",IF(MIN(Table3891011121314[[#This Row],[DIst1]:[DIst8]])=Table3891011121314[[#This Row],[DIst7]],"Cluster7","Cluster8")))))))</f>
        <v>Cluster2</v>
      </c>
    </row>
    <row r="24" spans="7:20" x14ac:dyDescent="0.3">
      <c r="G24">
        <v>23</v>
      </c>
      <c r="H24">
        <v>-1.357304901</v>
      </c>
      <c r="I24">
        <v>-1.754734544</v>
      </c>
      <c r="K24">
        <f>SQRT((Table3891011121314[[#This Row],[Annual Income (k$)]]-$B$3)^2+(Table3891011121314[[#This Row],[Spending Score (1-100)]]-$C$3)^2)</f>
        <v>0.1871853535260363</v>
      </c>
      <c r="L24">
        <f>SQRT((Table3891011121314[[#This Row],[Annual Income (k$)]]-$B$4)^2+(Table3891011121314[[#This Row],[Spending Score (1-100)]]-$C$4)^2)</f>
        <v>2.842245779368954</v>
      </c>
      <c r="M24">
        <f>SQRT((Table3891011121314[[#This Row],[Annual Income (k$)]]-$B$5)^2+(Table3891011121314[[#This Row],[Spending Score (1-100)]]-$C$5)^2)</f>
        <v>1.0545065072508972</v>
      </c>
      <c r="N24">
        <f>SQRT((Table3891011121314[[#This Row],[Annual Income (k$)]]-$B$6)^2+(Table3891011121314[[#This Row],[Spending Score (1-100)]]-$C$6)^2)</f>
        <v>2.0588742474226098</v>
      </c>
      <c r="O24">
        <f>SQRT((Table3891011121314[[#This Row],[Annual Income (k$)]]-$B$7)^2+(Table3891011121314[[#This Row],[Spending Score (1-100)]]-$C$7)^2)</f>
        <v>2.0087766538855174</v>
      </c>
      <c r="P24">
        <f>SQRT((Table3891011121314[[#This Row],[Annual Income (k$)]]-$B$8)^2+(Table3891011121314[[#This Row],[Spending Score (1-100)]]-$C$8)^2)</f>
        <v>3.7161674976978336</v>
      </c>
      <c r="Q24">
        <f>SQRT((Table3891011121314[[#This Row],[Annual Income (k$)]]-$B$9)^2+(Table3891011121314[[#This Row],[Spending Score (1-100)]]-$C$9)^2)</f>
        <v>2.1779294114736119</v>
      </c>
      <c r="R24">
        <f>SQRT((Table3891011121314[[#This Row],[Annual Income (k$)]]-$B$10)^2+(Table3891011121314[[#This Row],[Spending Score (1-100)]]-$C$10)^2)</f>
        <v>3.0672486934056926</v>
      </c>
      <c r="S24">
        <f>MIN(Table3891011121314[[#This Row],[DIst1]:[DIst8]])</f>
        <v>0.1871853535260363</v>
      </c>
      <c r="T24" t="str">
        <f>IF(MIN(Table3891011121314[[#This Row],[DIst1]:[DIst8]])=Table3891011121314[[#This Row],[DIst1]],"Cluster1",IF(MIN(Table3891011121314[[#This Row],[DIst1]:[DIst8]])=Table3891011121314[[#This Row],[DIst2]],"Cluster2",IF(MIN(Table3891011121314[[#This Row],[DIst1]:[DIst8]])=Table3891011121314[[#This Row],[DIst3]],"Cluster3",IF(MIN(Table3891011121314[[#This Row],[DIst1]:[DIst8]])=Table3891011121314[[#This Row],[DIst4]],"Cluster4",IF(MIN(Table3891011121314[[#This Row],[DIst1]:[DIst8]])=Table3891011121314[[#This Row],[DIst5]],"Cluster5",IF(MIN(Table3891011121314[[#This Row],[DIst1]:[DIst8]])=Table3891011121314[[#This Row],[DIst6]],"Cluster6",IF(MIN(Table3891011121314[[#This Row],[DIst1]:[DIst8]])=Table3891011121314[[#This Row],[DIst7]],"Cluster7","Cluster8")))))))</f>
        <v>Cluster1</v>
      </c>
    </row>
    <row r="25" spans="7:20" x14ac:dyDescent="0.3">
      <c r="G25">
        <v>24</v>
      </c>
      <c r="H25">
        <v>-1.357304901</v>
      </c>
      <c r="I25">
        <v>0.88513158400000003</v>
      </c>
      <c r="K25">
        <f>SQRT((Table3891011121314[[#This Row],[Annual Income (k$)]]-$B$3)^2+(Table3891011121314[[#This Row],[Spending Score (1-100)]]-$C$3)^2)</f>
        <v>2.4610733335336819</v>
      </c>
      <c r="L25">
        <f>SQRT((Table3891011121314[[#This Row],[Annual Income (k$)]]-$B$4)^2+(Table3891011121314[[#This Row],[Spending Score (1-100)]]-$C$4)^2)</f>
        <v>0.20499958445461608</v>
      </c>
      <c r="M25">
        <f>SQRT((Table3891011121314[[#This Row],[Annual Income (k$)]]-$B$5)^2+(Table3891011121314[[#This Row],[Spending Score (1-100)]]-$C$5)^2)</f>
        <v>1.5956974527100285</v>
      </c>
      <c r="N25">
        <f>SQRT((Table3891011121314[[#This Row],[Annual Income (k$)]]-$B$6)^2+(Table3891011121314[[#This Row],[Spending Score (1-100)]]-$C$6)^2)</f>
        <v>3.0983875989381904</v>
      </c>
      <c r="O25">
        <f>SQRT((Table3891011121314[[#This Row],[Annual Income (k$)]]-$B$7)^2+(Table3891011121314[[#This Row],[Spending Score (1-100)]]-$C$7)^2)</f>
        <v>1.17101691846431</v>
      </c>
      <c r="P25">
        <f>SQRT((Table3891011121314[[#This Row],[Annual Income (k$)]]-$B$8)^2+(Table3891011121314[[#This Row],[Spending Score (1-100)]]-$C$8)^2)</f>
        <v>2.2084538860197149</v>
      </c>
      <c r="Q25">
        <f>SQRT((Table3891011121314[[#This Row],[Annual Income (k$)]]-$B$9)^2+(Table3891011121314[[#This Row],[Spending Score (1-100)]]-$C$9)^2)</f>
        <v>1.7297603116642535</v>
      </c>
      <c r="R25">
        <f>SQRT((Table3891011121314[[#This Row],[Annual Income (k$)]]-$B$10)^2+(Table3891011121314[[#This Row],[Spending Score (1-100)]]-$C$10)^2)</f>
        <v>3.5955787502896945</v>
      </c>
      <c r="S25">
        <f>MIN(Table3891011121314[[#This Row],[DIst1]:[DIst8]])</f>
        <v>0.20499958445461608</v>
      </c>
      <c r="T25" t="str">
        <f>IF(MIN(Table3891011121314[[#This Row],[DIst1]:[DIst8]])=Table3891011121314[[#This Row],[DIst1]],"Cluster1",IF(MIN(Table3891011121314[[#This Row],[DIst1]:[DIst8]])=Table3891011121314[[#This Row],[DIst2]],"Cluster2",IF(MIN(Table3891011121314[[#This Row],[DIst1]:[DIst8]])=Table3891011121314[[#This Row],[DIst3]],"Cluster3",IF(MIN(Table3891011121314[[#This Row],[DIst1]:[DIst8]])=Table3891011121314[[#This Row],[DIst4]],"Cluster4",IF(MIN(Table3891011121314[[#This Row],[DIst1]:[DIst8]])=Table3891011121314[[#This Row],[DIst5]],"Cluster5",IF(MIN(Table3891011121314[[#This Row],[DIst1]:[DIst8]])=Table3891011121314[[#This Row],[DIst6]],"Cluster6",IF(MIN(Table3891011121314[[#This Row],[DIst1]:[DIst8]])=Table3891011121314[[#This Row],[DIst7]],"Cluster7","Cluster8")))))))</f>
        <v>Cluster2</v>
      </c>
    </row>
    <row r="26" spans="7:20" x14ac:dyDescent="0.3">
      <c r="G26">
        <v>25</v>
      </c>
      <c r="H26">
        <v>-1.242796614</v>
      </c>
      <c r="I26">
        <v>-1.4053404979999999</v>
      </c>
      <c r="K26">
        <f>SQRT((Table3891011121314[[#This Row],[Annual Income (k$)]]-$B$3)^2+(Table3891011121314[[#This Row],[Spending Score (1-100)]]-$C$3)^2)</f>
        <v>0.23903174327336832</v>
      </c>
      <c r="L26">
        <f>SQRT((Table3891011121314[[#This Row],[Annual Income (k$)]]-$B$4)^2+(Table3891011121314[[#This Row],[Spending Score (1-100)]]-$C$4)^2)</f>
        <v>2.4970635602571356</v>
      </c>
      <c r="M26">
        <f>SQRT((Table3891011121314[[#This Row],[Annual Income (k$)]]-$B$5)^2+(Table3891011121314[[#This Row],[Spending Score (1-100)]]-$C$5)^2)</f>
        <v>0.69888388447228811</v>
      </c>
      <c r="N26">
        <f>SQRT((Table3891011121314[[#This Row],[Annual Income (k$)]]-$B$6)^2+(Table3891011121314[[#This Row],[Spending Score (1-100)]]-$C$6)^2)</f>
        <v>1.9222429277921564</v>
      </c>
      <c r="O26">
        <f>SQRT((Table3891011121314[[#This Row],[Annual Income (k$)]]-$B$7)^2+(Table3891011121314[[#This Row],[Spending Score (1-100)]]-$C$7)^2)</f>
        <v>1.6440666988050034</v>
      </c>
      <c r="P26">
        <f>SQRT((Table3891011121314[[#This Row],[Annual Income (k$)]]-$B$8)^2+(Table3891011121314[[#This Row],[Spending Score (1-100)]]-$C$8)^2)</f>
        <v>3.3677778235222746</v>
      </c>
      <c r="Q26">
        <f>SQRT((Table3891011121314[[#This Row],[Annual Income (k$)]]-$B$9)^2+(Table3891011121314[[#This Row],[Spending Score (1-100)]]-$C$9)^2)</f>
        <v>1.8437169271601153</v>
      </c>
      <c r="R26">
        <f>SQRT((Table3891011121314[[#This Row],[Annual Income (k$)]]-$B$10)^2+(Table3891011121314[[#This Row],[Spending Score (1-100)]]-$C$10)^2)</f>
        <v>2.8983473272907414</v>
      </c>
      <c r="S26">
        <f>MIN(Table3891011121314[[#This Row],[DIst1]:[DIst8]])</f>
        <v>0.23903174327336832</v>
      </c>
      <c r="T26" t="str">
        <f>IF(MIN(Table3891011121314[[#This Row],[DIst1]:[DIst8]])=Table3891011121314[[#This Row],[DIst1]],"Cluster1",IF(MIN(Table3891011121314[[#This Row],[DIst1]:[DIst8]])=Table3891011121314[[#This Row],[DIst2]],"Cluster2",IF(MIN(Table3891011121314[[#This Row],[DIst1]:[DIst8]])=Table3891011121314[[#This Row],[DIst3]],"Cluster3",IF(MIN(Table3891011121314[[#This Row],[DIst1]:[DIst8]])=Table3891011121314[[#This Row],[DIst4]],"Cluster4",IF(MIN(Table3891011121314[[#This Row],[DIst1]:[DIst8]])=Table3891011121314[[#This Row],[DIst5]],"Cluster5",IF(MIN(Table3891011121314[[#This Row],[DIst1]:[DIst8]])=Table3891011121314[[#This Row],[DIst6]],"Cluster6",IF(MIN(Table3891011121314[[#This Row],[DIst1]:[DIst8]])=Table3891011121314[[#This Row],[DIst7]],"Cluster7","Cluster8")))))))</f>
        <v>Cluster1</v>
      </c>
    </row>
    <row r="27" spans="7:20" x14ac:dyDescent="0.3">
      <c r="G27">
        <v>26</v>
      </c>
      <c r="H27">
        <v>-1.242796614</v>
      </c>
      <c r="I27">
        <v>1.2345256309999999</v>
      </c>
      <c r="K27">
        <f>SQRT((Table3891011121314[[#This Row],[Annual Income (k$)]]-$B$3)^2+(Table3891011121314[[#This Row],[Spending Score (1-100)]]-$C$3)^2)</f>
        <v>2.8149044017672331</v>
      </c>
      <c r="L27">
        <f>SQRT((Table3891011121314[[#This Row],[Annual Income (k$)]]-$B$4)^2+(Table3891011121314[[#This Row],[Spending Score (1-100)]]-$C$4)^2)</f>
        <v>0.20903874823810772</v>
      </c>
      <c r="M27">
        <f>SQRT((Table3891011121314[[#This Row],[Annual Income (k$)]]-$B$5)^2+(Table3891011121314[[#This Row],[Spending Score (1-100)]]-$C$5)^2)</f>
        <v>1.9409822485866204</v>
      </c>
      <c r="N27">
        <f>SQRT((Table3891011121314[[#This Row],[Annual Income (k$)]]-$B$6)^2+(Table3891011121314[[#This Row],[Spending Score (1-100)]]-$C$6)^2)</f>
        <v>3.3016310272486398</v>
      </c>
      <c r="O27">
        <f>SQRT((Table3891011121314[[#This Row],[Annual Income (k$)]]-$B$7)^2+(Table3891011121314[[#This Row],[Spending Score (1-100)]]-$C$7)^2)</f>
        <v>1.3725011130428388</v>
      </c>
      <c r="P27">
        <f>SQRT((Table3891011121314[[#This Row],[Annual Income (k$)]]-$B$8)^2+(Table3891011121314[[#This Row],[Spending Score (1-100)]]-$C$8)^2)</f>
        <v>2.0625232553873629</v>
      </c>
      <c r="Q27">
        <f>SQRT((Table3891011121314[[#This Row],[Annual Income (k$)]]-$B$9)^2+(Table3891011121314[[#This Row],[Spending Score (1-100)]]-$C$9)^2)</f>
        <v>1.8688748859513185</v>
      </c>
      <c r="R27">
        <f>SQRT((Table3891011121314[[#This Row],[Annual Income (k$)]]-$B$10)^2+(Table3891011121314[[#This Row],[Spending Score (1-100)]]-$C$10)^2)</f>
        <v>3.7101612163546109</v>
      </c>
      <c r="S27">
        <f>MIN(Table3891011121314[[#This Row],[DIst1]:[DIst8]])</f>
        <v>0.20903874823810772</v>
      </c>
      <c r="T27" t="str">
        <f>IF(MIN(Table3891011121314[[#This Row],[DIst1]:[DIst8]])=Table3891011121314[[#This Row],[DIst1]],"Cluster1",IF(MIN(Table3891011121314[[#This Row],[DIst1]:[DIst8]])=Table3891011121314[[#This Row],[DIst2]],"Cluster2",IF(MIN(Table3891011121314[[#This Row],[DIst1]:[DIst8]])=Table3891011121314[[#This Row],[DIst3]],"Cluster3",IF(MIN(Table3891011121314[[#This Row],[DIst1]:[DIst8]])=Table3891011121314[[#This Row],[DIst4]],"Cluster4",IF(MIN(Table3891011121314[[#This Row],[DIst1]:[DIst8]])=Table3891011121314[[#This Row],[DIst5]],"Cluster5",IF(MIN(Table3891011121314[[#This Row],[DIst1]:[DIst8]])=Table3891011121314[[#This Row],[DIst6]],"Cluster6",IF(MIN(Table3891011121314[[#This Row],[DIst1]:[DIst8]])=Table3891011121314[[#This Row],[DIst7]],"Cluster7","Cluster8")))))))</f>
        <v>Cluster2</v>
      </c>
    </row>
    <row r="28" spans="7:20" x14ac:dyDescent="0.3">
      <c r="G28">
        <v>27</v>
      </c>
      <c r="H28">
        <v>-1.242796614</v>
      </c>
      <c r="I28">
        <v>-0.70655240500000005</v>
      </c>
      <c r="K28">
        <f>SQRT((Table3891011121314[[#This Row],[Annual Income (k$)]]-$B$3)^2+(Table3891011121314[[#This Row],[Spending Score (1-100)]]-$C$3)^2)</f>
        <v>0.88490461482153349</v>
      </c>
      <c r="L28">
        <f>SQRT((Table3891011121314[[#This Row],[Annual Income (k$)]]-$B$4)^2+(Table3891011121314[[#This Row],[Spending Score (1-100)]]-$C$4)^2)</f>
        <v>1.7999898686835709</v>
      </c>
      <c r="M28">
        <f>SQRT((Table3891011121314[[#This Row],[Annual Income (k$)]]-$B$5)^2+(Table3891011121314[[#This Row],[Spending Score (1-100)]]-$C$5)^2)</f>
        <v>1.1552858934767023E-4</v>
      </c>
      <c r="N28">
        <f>SQRT((Table3891011121314[[#This Row],[Annual Income (k$)]]-$B$6)^2+(Table3891011121314[[#This Row],[Spending Score (1-100)]]-$C$6)^2)</f>
        <v>2.0605872831402769</v>
      </c>
      <c r="O28">
        <f>SQRT((Table3891011121314[[#This Row],[Annual Income (k$)]]-$B$7)^2+(Table3891011121314[[#This Row],[Spending Score (1-100)]]-$C$7)^2)</f>
        <v>1.0628767989259493</v>
      </c>
      <c r="P28">
        <f>SQRT((Table3891011121314[[#This Row],[Annual Income (k$)]]-$B$8)^2+(Table3891011121314[[#This Row],[Spending Score (1-100)]]-$C$8)^2)</f>
        <v>2.8476849775835338</v>
      </c>
      <c r="Q28">
        <f>SQRT((Table3891011121314[[#This Row],[Annual Income (k$)]]-$B$9)^2+(Table3891011121314[[#This Row],[Spending Score (1-100)]]-$C$9)^2)</f>
        <v>1.4379199365211393</v>
      </c>
      <c r="R28">
        <f>SQRT((Table3891011121314[[#This Row],[Annual Income (k$)]]-$B$10)^2+(Table3891011121314[[#This Row],[Spending Score (1-100)]]-$C$10)^2)</f>
        <v>2.9093177973016235</v>
      </c>
      <c r="S28">
        <f>MIN(Table3891011121314[[#This Row],[DIst1]:[DIst8]])</f>
        <v>1.1552858934767023E-4</v>
      </c>
      <c r="T28" t="str">
        <f>IF(MIN(Table3891011121314[[#This Row],[DIst1]:[DIst8]])=Table3891011121314[[#This Row],[DIst1]],"Cluster1",IF(MIN(Table3891011121314[[#This Row],[DIst1]:[DIst8]])=Table3891011121314[[#This Row],[DIst2]],"Cluster2",IF(MIN(Table3891011121314[[#This Row],[DIst1]:[DIst8]])=Table3891011121314[[#This Row],[DIst3]],"Cluster3",IF(MIN(Table3891011121314[[#This Row],[DIst1]:[DIst8]])=Table3891011121314[[#This Row],[DIst4]],"Cluster4",IF(MIN(Table3891011121314[[#This Row],[DIst1]:[DIst8]])=Table3891011121314[[#This Row],[DIst5]],"Cluster5",IF(MIN(Table3891011121314[[#This Row],[DIst1]:[DIst8]])=Table3891011121314[[#This Row],[DIst6]],"Cluster6",IF(MIN(Table3891011121314[[#This Row],[DIst1]:[DIst8]])=Table3891011121314[[#This Row],[DIst7]],"Cluster7","Cluster8")))))))</f>
        <v>Cluster3</v>
      </c>
    </row>
    <row r="29" spans="7:20" x14ac:dyDescent="0.3">
      <c r="G29">
        <v>28</v>
      </c>
      <c r="H29">
        <v>-1.242796614</v>
      </c>
      <c r="I29">
        <v>0.41927285600000003</v>
      </c>
      <c r="K29">
        <f>SQRT((Table3891011121314[[#This Row],[Annual Income (k$)]]-$B$3)^2+(Table3891011121314[[#This Row],[Spending Score (1-100)]]-$C$3)^2)</f>
        <v>2.0016967216731603</v>
      </c>
      <c r="L29">
        <f>SQRT((Table3891011121314[[#This Row],[Annual Income (k$)]]-$B$4)^2+(Table3891011121314[[#This Row],[Spending Score (1-100)]]-$C$4)^2)</f>
        <v>0.68432221072634813</v>
      </c>
      <c r="M29">
        <f>SQRT((Table3891011121314[[#This Row],[Annual Income (k$)]]-$B$5)^2+(Table3891011121314[[#This Row],[Spending Score (1-100)]]-$C$5)^2)</f>
        <v>1.1257294743648196</v>
      </c>
      <c r="N29">
        <f>SQRT((Table3891011121314[[#This Row],[Annual Income (k$)]]-$B$6)^2+(Table3891011121314[[#This Row],[Spending Score (1-100)]]-$C$6)^2)</f>
        <v>2.6810336303510525</v>
      </c>
      <c r="O29">
        <f>SQRT((Table3891011121314[[#This Row],[Annual Income (k$)]]-$B$7)^2+(Table3891011121314[[#This Row],[Spending Score (1-100)]]-$C$7)^2)</f>
        <v>0.80574512508573082</v>
      </c>
      <c r="P29">
        <f>SQRT((Table3891011121314[[#This Row],[Annual Income (k$)]]-$B$8)^2+(Table3891011121314[[#This Row],[Spending Score (1-100)]]-$C$8)^2)</f>
        <v>2.2260725915044457</v>
      </c>
      <c r="Q29">
        <f>SQRT((Table3891011121314[[#This Row],[Annual Income (k$)]]-$B$9)^2+(Table3891011121314[[#This Row],[Spending Score (1-100)]]-$C$9)^2)</f>
        <v>1.4058192419811923</v>
      </c>
      <c r="R29">
        <f>SQRT((Table3891011121314[[#This Row],[Annual Income (k$)]]-$B$10)^2+(Table3891011121314[[#This Row],[Spending Score (1-100)]]-$C$10)^2)</f>
        <v>3.2589836263938183</v>
      </c>
      <c r="S29">
        <f>MIN(Table3891011121314[[#This Row],[DIst1]:[DIst8]])</f>
        <v>0.68432221072634813</v>
      </c>
      <c r="T29" t="str">
        <f>IF(MIN(Table3891011121314[[#This Row],[DIst1]:[DIst8]])=Table3891011121314[[#This Row],[DIst1]],"Cluster1",IF(MIN(Table3891011121314[[#This Row],[DIst1]:[DIst8]])=Table3891011121314[[#This Row],[DIst2]],"Cluster2",IF(MIN(Table3891011121314[[#This Row],[DIst1]:[DIst8]])=Table3891011121314[[#This Row],[DIst3]],"Cluster3",IF(MIN(Table3891011121314[[#This Row],[DIst1]:[DIst8]])=Table3891011121314[[#This Row],[DIst4]],"Cluster4",IF(MIN(Table3891011121314[[#This Row],[DIst1]:[DIst8]])=Table3891011121314[[#This Row],[DIst5]],"Cluster5",IF(MIN(Table3891011121314[[#This Row],[DIst1]:[DIst8]])=Table3891011121314[[#This Row],[DIst6]],"Cluster6",IF(MIN(Table3891011121314[[#This Row],[DIst1]:[DIst8]])=Table3891011121314[[#This Row],[DIst7]],"Cluster7","Cluster8")))))))</f>
        <v>Cluster2</v>
      </c>
    </row>
    <row r="30" spans="7:20" x14ac:dyDescent="0.3">
      <c r="G30">
        <v>29</v>
      </c>
      <c r="H30">
        <v>-1.2046271850000001</v>
      </c>
      <c r="I30">
        <v>-0.74537396600000005</v>
      </c>
      <c r="K30">
        <f>SQRT((Table3891011121314[[#This Row],[Annual Income (k$)]]-$B$3)^2+(Table3891011121314[[#This Row],[Spending Score (1-100)]]-$C$3)^2)</f>
        <v>0.85521310208775092</v>
      </c>
      <c r="L30">
        <f>SQRT((Table3891011121314[[#This Row],[Annual Income (k$)]]-$B$4)^2+(Table3891011121314[[#This Row],[Spending Score (1-100)]]-$C$4)^2)</f>
        <v>1.8421557303106257</v>
      </c>
      <c r="M30">
        <f>SQRT((Table3891011121314[[#This Row],[Annual Income (k$)]]-$B$5)^2+(Table3891011121314[[#This Row],[Spending Score (1-100)]]-$C$5)^2)</f>
        <v>5.4556393164464263E-2</v>
      </c>
      <c r="N30">
        <f>SQRT((Table3891011121314[[#This Row],[Annual Income (k$)]]-$B$6)^2+(Table3891011121314[[#This Row],[Spending Score (1-100)]]-$C$6)^2)</f>
        <v>2.0111048796961617</v>
      </c>
      <c r="O30">
        <f>SQRT((Table3891011121314[[#This Row],[Annual Income (k$)]]-$B$7)^2+(Table3891011121314[[#This Row],[Spending Score (1-100)]]-$C$7)^2)</f>
        <v>1.0665479753206653</v>
      </c>
      <c r="P30">
        <f>SQRT((Table3891011121314[[#This Row],[Annual Income (k$)]]-$B$8)^2+(Table3891011121314[[#This Row],[Spending Score (1-100)]]-$C$8)^2)</f>
        <v>2.8473310868548953</v>
      </c>
      <c r="Q30">
        <f>SQRT((Table3891011121314[[#This Row],[Annual Income (k$)]]-$B$9)^2+(Table3891011121314[[#This Row],[Spending Score (1-100)]]-$C$9)^2)</f>
        <v>1.4204918236706245</v>
      </c>
      <c r="R30">
        <f>SQRT((Table3891011121314[[#This Row],[Annual Income (k$)]]-$B$10)^2+(Table3891011121314[[#This Row],[Spending Score (1-100)]]-$C$10)^2)</f>
        <v>2.8664243857706908</v>
      </c>
      <c r="S30">
        <f>MIN(Table3891011121314[[#This Row],[DIst1]:[DIst8]])</f>
        <v>5.4556393164464263E-2</v>
      </c>
      <c r="T30" t="str">
        <f>IF(MIN(Table3891011121314[[#This Row],[DIst1]:[DIst8]])=Table3891011121314[[#This Row],[DIst1]],"Cluster1",IF(MIN(Table3891011121314[[#This Row],[DIst1]:[DIst8]])=Table3891011121314[[#This Row],[DIst2]],"Cluster2",IF(MIN(Table3891011121314[[#This Row],[DIst1]:[DIst8]])=Table3891011121314[[#This Row],[DIst3]],"Cluster3",IF(MIN(Table3891011121314[[#This Row],[DIst1]:[DIst8]])=Table3891011121314[[#This Row],[DIst4]],"Cluster4",IF(MIN(Table3891011121314[[#This Row],[DIst1]:[DIst8]])=Table3891011121314[[#This Row],[DIst5]],"Cluster5",IF(MIN(Table3891011121314[[#This Row],[DIst1]:[DIst8]])=Table3891011121314[[#This Row],[DIst6]],"Cluster6",IF(MIN(Table3891011121314[[#This Row],[DIst1]:[DIst8]])=Table3891011121314[[#This Row],[DIst7]],"Cluster7","Cluster8")))))))</f>
        <v>Cluster3</v>
      </c>
    </row>
    <row r="31" spans="7:20" x14ac:dyDescent="0.3">
      <c r="G31">
        <v>30</v>
      </c>
      <c r="H31">
        <v>-1.2046271850000001</v>
      </c>
      <c r="I31">
        <v>1.428633434</v>
      </c>
      <c r="K31">
        <f>SQRT((Table3891011121314[[#This Row],[Annual Income (k$)]]-$B$3)^2+(Table3891011121314[[#This Row],[Spending Score (1-100)]]-$C$3)^2)</f>
        <v>3.0110611377782406</v>
      </c>
      <c r="L31">
        <f>SQRT((Table3891011121314[[#This Row],[Annual Income (k$)]]-$B$4)^2+(Table3891011121314[[#This Row],[Spending Score (1-100)]]-$C$4)^2)</f>
        <v>0.38898957039877463</v>
      </c>
      <c r="M31">
        <f>SQRT((Table3891011121314[[#This Row],[Annual Income (k$)]]-$B$5)^2+(Table3891011121314[[#This Row],[Spending Score (1-100)]]-$C$5)^2)</f>
        <v>2.1354323599073615</v>
      </c>
      <c r="N31">
        <f>SQRT((Table3891011121314[[#This Row],[Annual Income (k$)]]-$B$6)^2+(Table3891011121314[[#This Row],[Spending Score (1-100)]]-$C$6)^2)</f>
        <v>3.4402693880794395</v>
      </c>
      <c r="O31">
        <f>SQRT((Table3891011121314[[#This Row],[Annual Income (k$)]]-$B$7)^2+(Table3891011121314[[#This Row],[Spending Score (1-100)]]-$C$7)^2)</f>
        <v>1.5230418589928185</v>
      </c>
      <c r="P31">
        <f>SQRT((Table3891011121314[[#This Row],[Annual Income (k$)]]-$B$8)^2+(Table3891011121314[[#This Row],[Spending Score (1-100)]]-$C$8)^2)</f>
        <v>2.0314879520159228</v>
      </c>
      <c r="Q31">
        <f>SQRT((Table3891011121314[[#This Row],[Annual Income (k$)]]-$B$9)^2+(Table3891011121314[[#This Row],[Spending Score (1-100)]]-$C$9)^2)</f>
        <v>1.9878328921366357</v>
      </c>
      <c r="R31">
        <f>SQRT((Table3891011121314[[#This Row],[Annual Income (k$)]]-$B$10)^2+(Table3891011121314[[#This Row],[Spending Score (1-100)]]-$C$10)^2)</f>
        <v>3.8067424851198712</v>
      </c>
      <c r="S31">
        <f>MIN(Table3891011121314[[#This Row],[DIst1]:[DIst8]])</f>
        <v>0.38898957039877463</v>
      </c>
      <c r="T31" t="str">
        <f>IF(MIN(Table3891011121314[[#This Row],[DIst1]:[DIst8]])=Table3891011121314[[#This Row],[DIst1]],"Cluster1",IF(MIN(Table3891011121314[[#This Row],[DIst1]:[DIst8]])=Table3891011121314[[#This Row],[DIst2]],"Cluster2",IF(MIN(Table3891011121314[[#This Row],[DIst1]:[DIst8]])=Table3891011121314[[#This Row],[DIst3]],"Cluster3",IF(MIN(Table3891011121314[[#This Row],[DIst1]:[DIst8]])=Table3891011121314[[#This Row],[DIst4]],"Cluster4",IF(MIN(Table3891011121314[[#This Row],[DIst1]:[DIst8]])=Table3891011121314[[#This Row],[DIst5]],"Cluster5",IF(MIN(Table3891011121314[[#This Row],[DIst1]:[DIst8]])=Table3891011121314[[#This Row],[DIst6]],"Cluster6",IF(MIN(Table3891011121314[[#This Row],[DIst1]:[DIst8]])=Table3891011121314[[#This Row],[DIst7]],"Cluster7","Cluster8")))))))</f>
        <v>Cluster2</v>
      </c>
    </row>
    <row r="32" spans="7:20" x14ac:dyDescent="0.3">
      <c r="G32">
        <v>31</v>
      </c>
      <c r="H32">
        <v>-1.1664577549999999</v>
      </c>
      <c r="I32">
        <v>-1.793556105</v>
      </c>
      <c r="J32">
        <v>4</v>
      </c>
      <c r="K32">
        <f>SQRT((Table3891011121314[[#This Row],[Annual Income (k$)]]-$B$3)^2+(Table3891011121314[[#This Row],[Spending Score (1-100)]]-$C$3)^2)</f>
        <v>0.32759591299958823</v>
      </c>
      <c r="L32">
        <f>SQRT((Table3891011121314[[#This Row],[Annual Income (k$)]]-$B$4)^2+(Table3891011121314[[#This Row],[Spending Score (1-100)]]-$C$4)^2)</f>
        <v>2.8896184364135991</v>
      </c>
      <c r="M32">
        <f>SQRT((Table3891011121314[[#This Row],[Annual Income (k$)]]-$B$5)^2+(Table3891011121314[[#This Row],[Spending Score (1-100)]]-$C$5)^2)</f>
        <v>1.0897810717572614</v>
      </c>
      <c r="N32">
        <f>SQRT((Table3891011121314[[#This Row],[Annual Income (k$)]]-$B$6)^2+(Table3891011121314[[#This Row],[Spending Score (1-100)]]-$C$6)^2)</f>
        <v>1.8770512254896154</v>
      </c>
      <c r="O32">
        <f>SQRT((Table3891011121314[[#This Row],[Annual Income (k$)]]-$B$7)^2+(Table3891011121314[[#This Row],[Spending Score (1-100)]]-$C$7)^2)</f>
        <v>1.9733117341381123</v>
      </c>
      <c r="P32">
        <f>SQRT((Table3891011121314[[#This Row],[Annual Income (k$)]]-$B$8)^2+(Table3891011121314[[#This Row],[Spending Score (1-100)]]-$C$8)^2)</f>
        <v>3.6401597632936502</v>
      </c>
      <c r="Q32">
        <f>SQRT((Table3891011121314[[#This Row],[Annual Income (k$)]]-$B$9)^2+(Table3891011121314[[#This Row],[Spending Score (1-100)]]-$C$9)^2)</f>
        <v>2.0898954955681797</v>
      </c>
      <c r="R32">
        <f>SQRT((Table3891011121314[[#This Row],[Annual Income (k$)]]-$B$10)^2+(Table3891011121314[[#This Row],[Spending Score (1-100)]]-$C$10)^2)</f>
        <v>2.8901151046284186</v>
      </c>
      <c r="S32">
        <f>MIN(Table3891011121314[[#This Row],[DIst1]:[DIst8]])</f>
        <v>0.32759591299958823</v>
      </c>
      <c r="T32" t="str">
        <f>IF(MIN(Table3891011121314[[#This Row],[DIst1]:[DIst8]])=Table3891011121314[[#This Row],[DIst1]],"Cluster1",IF(MIN(Table3891011121314[[#This Row],[DIst1]:[DIst8]])=Table3891011121314[[#This Row],[DIst2]],"Cluster2",IF(MIN(Table3891011121314[[#This Row],[DIst1]:[DIst8]])=Table3891011121314[[#This Row],[DIst3]],"Cluster3",IF(MIN(Table3891011121314[[#This Row],[DIst1]:[DIst8]])=Table3891011121314[[#This Row],[DIst4]],"Cluster4",IF(MIN(Table3891011121314[[#This Row],[DIst1]:[DIst8]])=Table3891011121314[[#This Row],[DIst5]],"Cluster5",IF(MIN(Table3891011121314[[#This Row],[DIst1]:[DIst8]])=Table3891011121314[[#This Row],[DIst6]],"Cluster6",IF(MIN(Table3891011121314[[#This Row],[DIst1]:[DIst8]])=Table3891011121314[[#This Row],[DIst7]],"Cluster7","Cluster8")))))))</f>
        <v>Cluster1</v>
      </c>
    </row>
    <row r="33" spans="7:20" x14ac:dyDescent="0.3">
      <c r="G33">
        <v>32</v>
      </c>
      <c r="H33">
        <v>-1.1664577549999999</v>
      </c>
      <c r="I33">
        <v>0.88513158400000003</v>
      </c>
      <c r="K33">
        <f>SQRT((Table3891011121314[[#This Row],[Annual Income (k$)]]-$B$3)^2+(Table3891011121314[[#This Row],[Spending Score (1-100)]]-$C$3)^2)</f>
        <v>2.4725954714226308</v>
      </c>
      <c r="L33">
        <f>SQRT((Table3891011121314[[#This Row],[Annual Income (k$)]]-$B$4)^2+(Table3891011121314[[#This Row],[Spending Score (1-100)]]-$C$4)^2)</f>
        <v>0.3023015276654511</v>
      </c>
      <c r="M33">
        <f>SQRT((Table3891011121314[[#This Row],[Annual Income (k$)]]-$B$5)^2+(Table3891011121314[[#This Row],[Spending Score (1-100)]]-$C$5)^2)</f>
        <v>1.5934210010222853</v>
      </c>
      <c r="N33">
        <f>SQRT((Table3891011121314[[#This Row],[Annual Income (k$)]]-$B$6)^2+(Table3891011121314[[#This Row],[Spending Score (1-100)]]-$C$6)^2)</f>
        <v>2.9764428221828116</v>
      </c>
      <c r="O33">
        <f>SQRT((Table3891011121314[[#This Row],[Annual Income (k$)]]-$B$7)^2+(Table3891011121314[[#This Row],[Spending Score (1-100)]]-$C$7)^2)</f>
        <v>1.0425403090369483</v>
      </c>
      <c r="P33">
        <f>SQRT((Table3891011121314[[#This Row],[Annual Income (k$)]]-$B$8)^2+(Table3891011121314[[#This Row],[Spending Score (1-100)]]-$C$8)^2)</f>
        <v>2.0205884587786604</v>
      </c>
      <c r="Q33">
        <f>SQRT((Table3891011121314[[#This Row],[Annual Income (k$)]]-$B$9)^2+(Table3891011121314[[#This Row],[Spending Score (1-100)]]-$C$9)^2)</f>
        <v>1.5768995092532812</v>
      </c>
      <c r="R33">
        <f>SQRT((Table3891011121314[[#This Row],[Annual Income (k$)]]-$B$10)^2+(Table3891011121314[[#This Row],[Spending Score (1-100)]]-$C$10)^2)</f>
        <v>3.4381264837901777</v>
      </c>
      <c r="S33">
        <f>MIN(Table3891011121314[[#This Row],[DIst1]:[DIst8]])</f>
        <v>0.3023015276654511</v>
      </c>
      <c r="T33" t="str">
        <f>IF(MIN(Table3891011121314[[#This Row],[DIst1]:[DIst8]])=Table3891011121314[[#This Row],[DIst1]],"Cluster1",IF(MIN(Table3891011121314[[#This Row],[DIst1]:[DIst8]])=Table3891011121314[[#This Row],[DIst2]],"Cluster2",IF(MIN(Table3891011121314[[#This Row],[DIst1]:[DIst8]])=Table3891011121314[[#This Row],[DIst3]],"Cluster3",IF(MIN(Table3891011121314[[#This Row],[DIst1]:[DIst8]])=Table3891011121314[[#This Row],[DIst4]],"Cluster4",IF(MIN(Table3891011121314[[#This Row],[DIst1]:[DIst8]])=Table3891011121314[[#This Row],[DIst5]],"Cluster5",IF(MIN(Table3891011121314[[#This Row],[DIst1]:[DIst8]])=Table3891011121314[[#This Row],[DIst6]],"Cluster6",IF(MIN(Table3891011121314[[#This Row],[DIst1]:[DIst8]])=Table3891011121314[[#This Row],[DIst7]],"Cluster7","Cluster8")))))))</f>
        <v>Cluster2</v>
      </c>
    </row>
    <row r="34" spans="7:20" x14ac:dyDescent="0.3">
      <c r="G34">
        <v>33</v>
      </c>
      <c r="H34">
        <v>-1.0519494680000001</v>
      </c>
      <c r="I34">
        <v>-1.793556105</v>
      </c>
      <c r="K34">
        <f>SQRT((Table3891011121314[[#This Row],[Annual Income (k$)]]-$B$3)^2+(Table3891011121314[[#This Row],[Spending Score (1-100)]]-$C$3)^2)</f>
        <v>0.41999125818968785</v>
      </c>
      <c r="L34">
        <f>SQRT((Table3891011121314[[#This Row],[Annual Income (k$)]]-$B$4)^2+(Table3891011121314[[#This Row],[Spending Score (1-100)]]-$C$4)^2)</f>
        <v>2.9007718396775952</v>
      </c>
      <c r="M34">
        <f>SQRT((Table3891011121314[[#This Row],[Annual Income (k$)]]-$B$5)^2+(Table3891011121314[[#This Row],[Spending Score (1-100)]]-$C$5)^2)</f>
        <v>1.1037357416928906</v>
      </c>
      <c r="N34">
        <f>SQRT((Table3891011121314[[#This Row],[Annual Income (k$)]]-$B$6)^2+(Table3891011121314[[#This Row],[Spending Score (1-100)]]-$C$6)^2)</f>
        <v>1.7645993112550447</v>
      </c>
      <c r="O34">
        <f>SQRT((Table3891011121314[[#This Row],[Annual Income (k$)]]-$B$7)^2+(Table3891011121314[[#This Row],[Spending Score (1-100)]]-$C$7)^2)</f>
        <v>1.9386311490643471</v>
      </c>
      <c r="P34">
        <f>SQRT((Table3891011121314[[#This Row],[Annual Income (k$)]]-$B$8)^2+(Table3891011121314[[#This Row],[Spending Score (1-100)]]-$C$8)^2)</f>
        <v>3.5789711264835886</v>
      </c>
      <c r="Q34">
        <f>SQRT((Table3891011121314[[#This Row],[Annual Income (k$)]]-$B$9)^2+(Table3891011121314[[#This Row],[Spending Score (1-100)]]-$C$9)^2)</f>
        <v>2.0246860762668608</v>
      </c>
      <c r="R34">
        <f>SQRT((Table3891011121314[[#This Row],[Annual Income (k$)]]-$B$10)^2+(Table3891011121314[[#This Row],[Spending Score (1-100)]]-$C$10)^2)</f>
        <v>2.77907310994958</v>
      </c>
      <c r="S34">
        <f>MIN(Table3891011121314[[#This Row],[DIst1]:[DIst8]])</f>
        <v>0.41999125818968785</v>
      </c>
      <c r="T34" t="str">
        <f>IF(MIN(Table3891011121314[[#This Row],[DIst1]:[DIst8]])=Table3891011121314[[#This Row],[DIst1]],"Cluster1",IF(MIN(Table3891011121314[[#This Row],[DIst1]:[DIst8]])=Table3891011121314[[#This Row],[DIst2]],"Cluster2",IF(MIN(Table3891011121314[[#This Row],[DIst1]:[DIst8]])=Table3891011121314[[#This Row],[DIst3]],"Cluster3",IF(MIN(Table3891011121314[[#This Row],[DIst1]:[DIst8]])=Table3891011121314[[#This Row],[DIst4]],"Cluster4",IF(MIN(Table3891011121314[[#This Row],[DIst1]:[DIst8]])=Table3891011121314[[#This Row],[DIst5]],"Cluster5",IF(MIN(Table3891011121314[[#This Row],[DIst1]:[DIst8]])=Table3891011121314[[#This Row],[DIst6]],"Cluster6",IF(MIN(Table3891011121314[[#This Row],[DIst1]:[DIst8]])=Table3891011121314[[#This Row],[DIst7]],"Cluster7","Cluster8")))))))</f>
        <v>Cluster1</v>
      </c>
    </row>
    <row r="35" spans="7:20" x14ac:dyDescent="0.3">
      <c r="G35">
        <v>34</v>
      </c>
      <c r="H35">
        <v>-1.0519494680000001</v>
      </c>
      <c r="I35">
        <v>1.6227412379999999</v>
      </c>
      <c r="K35">
        <f>SQRT((Table3891011121314[[#This Row],[Annual Income (k$)]]-$B$3)^2+(Table3891011121314[[#This Row],[Spending Score (1-100)]]-$C$3)^2)</f>
        <v>3.2181725606943803</v>
      </c>
      <c r="L35">
        <f>SQRT((Table3891011121314[[#This Row],[Annual Income (k$)]]-$B$4)^2+(Table3891011121314[[#This Row],[Spending Score (1-100)]]-$C$4)^2)</f>
        <v>0.63386167403461102</v>
      </c>
      <c r="M35">
        <f>SQRT((Table3891011121314[[#This Row],[Annual Income (k$)]]-$B$5)^2+(Table3891011121314[[#This Row],[Spending Score (1-100)]]-$C$5)^2)</f>
        <v>2.3370087580244907</v>
      </c>
      <c r="N35">
        <f>SQRT((Table3891011121314[[#This Row],[Annual Income (k$)]]-$B$6)^2+(Table3891011121314[[#This Row],[Spending Score (1-100)]]-$C$6)^2)</f>
        <v>3.526882249613422</v>
      </c>
      <c r="O35">
        <f>SQRT((Table3891011121314[[#This Row],[Annual Income (k$)]]-$B$7)^2+(Table3891011121314[[#This Row],[Spending Score (1-100)]]-$C$7)^2)</f>
        <v>1.6426060775542568</v>
      </c>
      <c r="P35">
        <f>SQRT((Table3891011121314[[#This Row],[Annual Income (k$)]]-$B$8)^2+(Table3891011121314[[#This Row],[Spending Score (1-100)]]-$C$8)^2)</f>
        <v>1.9069413014064429</v>
      </c>
      <c r="Q35">
        <f>SQRT((Table3891011121314[[#This Row],[Annual Income (k$)]]-$B$9)^2+(Table3891011121314[[#This Row],[Spending Score (1-100)]]-$C$9)^2)</f>
        <v>2.0543188383985451</v>
      </c>
      <c r="R35">
        <f>SQRT((Table3891011121314[[#This Row],[Annual Income (k$)]]-$B$10)^2+(Table3891011121314[[#This Row],[Spending Score (1-100)]]-$C$10)^2)</f>
        <v>3.8296255647207347</v>
      </c>
      <c r="S35">
        <f>MIN(Table3891011121314[[#This Row],[DIst1]:[DIst8]])</f>
        <v>0.63386167403461102</v>
      </c>
      <c r="T35" t="str">
        <f>IF(MIN(Table3891011121314[[#This Row],[DIst1]:[DIst8]])=Table3891011121314[[#This Row],[DIst1]],"Cluster1",IF(MIN(Table3891011121314[[#This Row],[DIst1]:[DIst8]])=Table3891011121314[[#This Row],[DIst2]],"Cluster2",IF(MIN(Table3891011121314[[#This Row],[DIst1]:[DIst8]])=Table3891011121314[[#This Row],[DIst3]],"Cluster3",IF(MIN(Table3891011121314[[#This Row],[DIst1]:[DIst8]])=Table3891011121314[[#This Row],[DIst4]],"Cluster4",IF(MIN(Table3891011121314[[#This Row],[DIst1]:[DIst8]])=Table3891011121314[[#This Row],[DIst5]],"Cluster5",IF(MIN(Table3891011121314[[#This Row],[DIst1]:[DIst8]])=Table3891011121314[[#This Row],[DIst6]],"Cluster6",IF(MIN(Table3891011121314[[#This Row],[DIst1]:[DIst8]])=Table3891011121314[[#This Row],[DIst7]],"Cluster7","Cluster8")))))))</f>
        <v>Cluster2</v>
      </c>
    </row>
    <row r="36" spans="7:20" x14ac:dyDescent="0.3">
      <c r="G36">
        <v>35</v>
      </c>
      <c r="H36">
        <v>-1.0519494680000001</v>
      </c>
      <c r="I36">
        <v>-1.4053404979999999</v>
      </c>
      <c r="K36">
        <f>SQRT((Table3891011121314[[#This Row],[Annual Income (k$)]]-$B$3)^2+(Table3891011121314[[#This Row],[Spending Score (1-100)]]-$C$3)^2)</f>
        <v>0.39710168231325449</v>
      </c>
      <c r="L36">
        <f>SQRT((Table3891011121314[[#This Row],[Annual Income (k$)]]-$B$4)^2+(Table3891011121314[[#This Row],[Spending Score (1-100)]]-$C$4)^2)</f>
        <v>2.5156301332868747</v>
      </c>
      <c r="M36">
        <f>SQRT((Table3891011121314[[#This Row],[Annual Income (k$)]]-$B$5)^2+(Table3891011121314[[#This Row],[Spending Score (1-100)]]-$C$5)^2)</f>
        <v>0.72449014446247684</v>
      </c>
      <c r="N36">
        <f>SQRT((Table3891011121314[[#This Row],[Annual Income (k$)]]-$B$6)^2+(Table3891011121314[[#This Row],[Spending Score (1-100)]]-$C$6)^2)</f>
        <v>1.7314534915645807</v>
      </c>
      <c r="O36">
        <f>SQRT((Table3891011121314[[#This Row],[Annual Income (k$)]]-$B$7)^2+(Table3891011121314[[#This Row],[Spending Score (1-100)]]-$C$7)^2)</f>
        <v>1.5691628794651584</v>
      </c>
      <c r="P36">
        <f>SQRT((Table3891011121314[[#This Row],[Annual Income (k$)]]-$B$8)^2+(Table3891011121314[[#This Row],[Spending Score (1-100)]]-$C$8)^2)</f>
        <v>3.2544037520284679</v>
      </c>
      <c r="Q36">
        <f>SQRT((Table3891011121314[[#This Row],[Annual Income (k$)]]-$B$9)^2+(Table3891011121314[[#This Row],[Spending Score (1-100)]]-$C$9)^2)</f>
        <v>1.7139254924020939</v>
      </c>
      <c r="R36">
        <f>SQRT((Table3891011121314[[#This Row],[Annual Income (k$)]]-$B$10)^2+(Table3891011121314[[#This Row],[Spending Score (1-100)]]-$C$10)^2)</f>
        <v>2.7086254001158214</v>
      </c>
      <c r="S36">
        <f>MIN(Table3891011121314[[#This Row],[DIst1]:[DIst8]])</f>
        <v>0.39710168231325449</v>
      </c>
      <c r="T36" t="str">
        <f>IF(MIN(Table3891011121314[[#This Row],[DIst1]:[DIst8]])=Table3891011121314[[#This Row],[DIst1]],"Cluster1",IF(MIN(Table3891011121314[[#This Row],[DIst1]:[DIst8]])=Table3891011121314[[#This Row],[DIst2]],"Cluster2",IF(MIN(Table3891011121314[[#This Row],[DIst1]:[DIst8]])=Table3891011121314[[#This Row],[DIst3]],"Cluster3",IF(MIN(Table3891011121314[[#This Row],[DIst1]:[DIst8]])=Table3891011121314[[#This Row],[DIst4]],"Cluster4",IF(MIN(Table3891011121314[[#This Row],[DIst1]:[DIst8]])=Table3891011121314[[#This Row],[DIst5]],"Cluster5",IF(MIN(Table3891011121314[[#This Row],[DIst1]:[DIst8]])=Table3891011121314[[#This Row],[DIst6]],"Cluster6",IF(MIN(Table3891011121314[[#This Row],[DIst1]:[DIst8]])=Table3891011121314[[#This Row],[DIst7]],"Cluster7","Cluster8")))))))</f>
        <v>Cluster1</v>
      </c>
    </row>
    <row r="37" spans="7:20" x14ac:dyDescent="0.3">
      <c r="G37">
        <v>36</v>
      </c>
      <c r="H37">
        <v>-1.0519494680000001</v>
      </c>
      <c r="I37">
        <v>1.1957040699999999</v>
      </c>
      <c r="K37">
        <f>SQRT((Table3891011121314[[#This Row],[Annual Income (k$)]]-$B$3)^2+(Table3891011121314[[#This Row],[Spending Score (1-100)]]-$C$3)^2)</f>
        <v>2.7942045708582692</v>
      </c>
      <c r="L37">
        <f>SQRT((Table3891011121314[[#This Row],[Annual Income (k$)]]-$B$4)^2+(Table3891011121314[[#This Row],[Spending Score (1-100)]]-$C$4)^2)</f>
        <v>0.35614955154124067</v>
      </c>
      <c r="M37">
        <f>SQRT((Table3891011121314[[#This Row],[Annual Income (k$)]]-$B$5)^2+(Table3891011121314[[#This Row],[Spending Score (1-100)]]-$C$5)^2)</f>
        <v>1.9117171775478776</v>
      </c>
      <c r="N37">
        <f>SQRT((Table3891011121314[[#This Row],[Annual Income (k$)]]-$B$6)^2+(Table3891011121314[[#This Row],[Spending Score (1-100)]]-$C$6)^2)</f>
        <v>3.1617617309943351</v>
      </c>
      <c r="O37">
        <f>SQRT((Table3891011121314[[#This Row],[Annual Income (k$)]]-$B$7)^2+(Table3891011121314[[#This Row],[Spending Score (1-100)]]-$C$7)^2)</f>
        <v>1.2466541329786831</v>
      </c>
      <c r="P37">
        <f>SQRT((Table3891011121314[[#This Row],[Annual Income (k$)]]-$B$8)^2+(Table3891011121314[[#This Row],[Spending Score (1-100)]]-$C$8)^2)</f>
        <v>1.8725586979978284</v>
      </c>
      <c r="Q37">
        <f>SQRT((Table3891011121314[[#This Row],[Annual Income (k$)]]-$B$9)^2+(Table3891011121314[[#This Row],[Spending Score (1-100)]]-$C$9)^2)</f>
        <v>1.7113128490872904</v>
      </c>
      <c r="R37">
        <f>SQRT((Table3891011121314[[#This Row],[Annual Income (k$)]]-$B$10)^2+(Table3891011121314[[#This Row],[Spending Score (1-100)]]-$C$10)^2)</f>
        <v>3.538595581473202</v>
      </c>
      <c r="S37">
        <f>MIN(Table3891011121314[[#This Row],[DIst1]:[DIst8]])</f>
        <v>0.35614955154124067</v>
      </c>
      <c r="T37" t="str">
        <f>IF(MIN(Table3891011121314[[#This Row],[DIst1]:[DIst8]])=Table3891011121314[[#This Row],[DIst1]],"Cluster1",IF(MIN(Table3891011121314[[#This Row],[DIst1]:[DIst8]])=Table3891011121314[[#This Row],[DIst2]],"Cluster2",IF(MIN(Table3891011121314[[#This Row],[DIst1]:[DIst8]])=Table3891011121314[[#This Row],[DIst3]],"Cluster3",IF(MIN(Table3891011121314[[#This Row],[DIst1]:[DIst8]])=Table3891011121314[[#This Row],[DIst4]],"Cluster4",IF(MIN(Table3891011121314[[#This Row],[DIst1]:[DIst8]])=Table3891011121314[[#This Row],[DIst5]],"Cluster5",IF(MIN(Table3891011121314[[#This Row],[DIst1]:[DIst8]])=Table3891011121314[[#This Row],[DIst6]],"Cluster6",IF(MIN(Table3891011121314[[#This Row],[DIst1]:[DIst8]])=Table3891011121314[[#This Row],[DIst7]],"Cluster7","Cluster8")))))))</f>
        <v>Cluster2</v>
      </c>
    </row>
    <row r="38" spans="7:20" x14ac:dyDescent="0.3">
      <c r="G38">
        <v>37</v>
      </c>
      <c r="H38">
        <v>-1.013780039</v>
      </c>
      <c r="I38">
        <v>-1.288875816</v>
      </c>
      <c r="K38">
        <f>SQRT((Table3891011121314[[#This Row],[Annual Income (k$)]]-$B$3)^2+(Table3891011121314[[#This Row],[Spending Score (1-100)]]-$C$3)^2)</f>
        <v>0.48960029449298498</v>
      </c>
      <c r="L38">
        <f>SQRT((Table3891011121314[[#This Row],[Annual Income (k$)]]-$B$4)^2+(Table3891011121314[[#This Row],[Spending Score (1-100)]]-$C$4)^2)</f>
        <v>2.4059723291026849</v>
      </c>
      <c r="M38">
        <f>SQRT((Table3891011121314[[#This Row],[Annual Income (k$)]]-$B$5)^2+(Table3891011121314[[#This Row],[Spending Score (1-100)]]-$C$5)^2)</f>
        <v>0.62585166173983364</v>
      </c>
      <c r="N38">
        <f>SQRT((Table3891011121314[[#This Row],[Annual Income (k$)]]-$B$6)^2+(Table3891011121314[[#This Row],[Spending Score (1-100)]]-$C$6)^2)</f>
        <v>1.7003731527910413</v>
      </c>
      <c r="O38">
        <f>SQRT((Table3891011121314[[#This Row],[Annual Income (k$)]]-$B$7)^2+(Table3891011121314[[#This Row],[Spending Score (1-100)]]-$C$7)^2)</f>
        <v>1.4466681698412405</v>
      </c>
      <c r="P38">
        <f>SQRT((Table3891011121314[[#This Row],[Annual Income (k$)]]-$B$8)^2+(Table3891011121314[[#This Row],[Spending Score (1-100)]]-$C$8)^2)</f>
        <v>3.1373776858182438</v>
      </c>
      <c r="Q38">
        <f>SQRT((Table3891011121314[[#This Row],[Annual Income (k$)]]-$B$9)^2+(Table3891011121314[[#This Row],[Spending Score (1-100)]]-$C$9)^2)</f>
        <v>1.6013011017866468</v>
      </c>
      <c r="R38">
        <f>SQRT((Table3891011121314[[#This Row],[Annual Income (k$)]]-$B$10)^2+(Table3891011121314[[#This Row],[Spending Score (1-100)]]-$C$10)^2)</f>
        <v>2.6599696518299729</v>
      </c>
      <c r="S38">
        <f>MIN(Table3891011121314[[#This Row],[DIst1]:[DIst8]])</f>
        <v>0.48960029449298498</v>
      </c>
      <c r="T38" t="str">
        <f>IF(MIN(Table3891011121314[[#This Row],[DIst1]:[DIst8]])=Table3891011121314[[#This Row],[DIst1]],"Cluster1",IF(MIN(Table3891011121314[[#This Row],[DIst1]:[DIst8]])=Table3891011121314[[#This Row],[DIst2]],"Cluster2",IF(MIN(Table3891011121314[[#This Row],[DIst1]:[DIst8]])=Table3891011121314[[#This Row],[DIst3]],"Cluster3",IF(MIN(Table3891011121314[[#This Row],[DIst1]:[DIst8]])=Table3891011121314[[#This Row],[DIst4]],"Cluster4",IF(MIN(Table3891011121314[[#This Row],[DIst1]:[DIst8]])=Table3891011121314[[#This Row],[DIst5]],"Cluster5",IF(MIN(Table3891011121314[[#This Row],[DIst1]:[DIst8]])=Table3891011121314[[#This Row],[DIst6]],"Cluster6",IF(MIN(Table3891011121314[[#This Row],[DIst1]:[DIst8]])=Table3891011121314[[#This Row],[DIst7]],"Cluster7","Cluster8")))))))</f>
        <v>Cluster1</v>
      </c>
    </row>
    <row r="39" spans="7:20" x14ac:dyDescent="0.3">
      <c r="G39">
        <v>38</v>
      </c>
      <c r="H39">
        <v>-1.013780039</v>
      </c>
      <c r="I39">
        <v>0.88513158400000003</v>
      </c>
      <c r="K39">
        <f>SQRT((Table3891011121314[[#This Row],[Annual Income (k$)]]-$B$3)^2+(Table3891011121314[[#This Row],[Spending Score (1-100)]]-$C$3)^2)</f>
        <v>2.4923190177415244</v>
      </c>
      <c r="L39">
        <f>SQRT((Table3891011121314[[#This Row],[Annual Income (k$)]]-$B$4)^2+(Table3891011121314[[#This Row],[Spending Score (1-100)]]-$C$4)^2)</f>
        <v>0.42816341733404306</v>
      </c>
      <c r="M39">
        <f>SQRT((Table3891011121314[[#This Row],[Annual Income (k$)]]-$B$5)^2+(Table3891011121314[[#This Row],[Spending Score (1-100)]]-$C$5)^2)</f>
        <v>1.6079897943020469</v>
      </c>
      <c r="N39">
        <f>SQRT((Table3891011121314[[#This Row],[Annual Income (k$)]]-$B$6)^2+(Table3891011121314[[#This Row],[Spending Score (1-100)]]-$C$6)^2)</f>
        <v>2.8842720739423902</v>
      </c>
      <c r="O39">
        <f>SQRT((Table3891011121314[[#This Row],[Annual Income (k$)]]-$B$7)^2+(Table3891011121314[[#This Row],[Spending Score (1-100)]]-$C$7)^2)</f>
        <v>0.95489613392667705</v>
      </c>
      <c r="P39">
        <f>SQRT((Table3891011121314[[#This Row],[Annual Income (k$)]]-$B$8)^2+(Table3891011121314[[#This Row],[Spending Score (1-100)]]-$C$8)^2)</f>
        <v>1.8707307761563206</v>
      </c>
      <c r="Q39">
        <f>SQRT((Table3891011121314[[#This Row],[Annual Income (k$)]]-$B$9)^2+(Table3891011121314[[#This Row],[Spending Score (1-100)]]-$C$9)^2)</f>
        <v>1.4610591079422333</v>
      </c>
      <c r="R39">
        <f>SQRT((Table3891011121314[[#This Row],[Annual Income (k$)]]-$B$10)^2+(Table3891011121314[[#This Row],[Spending Score (1-100)]]-$C$10)^2)</f>
        <v>3.3146921500653446</v>
      </c>
      <c r="S39">
        <f>MIN(Table3891011121314[[#This Row],[DIst1]:[DIst8]])</f>
        <v>0.42816341733404306</v>
      </c>
      <c r="T39" t="str">
        <f>IF(MIN(Table3891011121314[[#This Row],[DIst1]:[DIst8]])=Table3891011121314[[#This Row],[DIst1]],"Cluster1",IF(MIN(Table3891011121314[[#This Row],[DIst1]:[DIst8]])=Table3891011121314[[#This Row],[DIst2]],"Cluster2",IF(MIN(Table3891011121314[[#This Row],[DIst1]:[DIst8]])=Table3891011121314[[#This Row],[DIst3]],"Cluster3",IF(MIN(Table3891011121314[[#This Row],[DIst1]:[DIst8]])=Table3891011121314[[#This Row],[DIst4]],"Cluster4",IF(MIN(Table3891011121314[[#This Row],[DIst1]:[DIst8]])=Table3891011121314[[#This Row],[DIst5]],"Cluster5",IF(MIN(Table3891011121314[[#This Row],[DIst1]:[DIst8]])=Table3891011121314[[#This Row],[DIst6]],"Cluster6",IF(MIN(Table3891011121314[[#This Row],[DIst1]:[DIst8]])=Table3891011121314[[#This Row],[DIst7]],"Cluster7","Cluster8")))))))</f>
        <v>Cluster2</v>
      </c>
    </row>
    <row r="40" spans="7:20" x14ac:dyDescent="0.3">
      <c r="G40">
        <v>39</v>
      </c>
      <c r="H40">
        <v>-0.89927175100000001</v>
      </c>
      <c r="I40">
        <v>-0.93948176900000002</v>
      </c>
      <c r="K40">
        <f>SQRT((Table3891011121314[[#This Row],[Annual Income (k$)]]-$B$3)^2+(Table3891011121314[[#This Row],[Spending Score (1-100)]]-$C$3)^2)</f>
        <v>0.81609784158507903</v>
      </c>
      <c r="L40">
        <f>SQRT((Table3891011121314[[#This Row],[Annual Income (k$)]]-$B$4)^2+(Table3891011121314[[#This Row],[Spending Score (1-100)]]-$C$4)^2)</f>
        <v>2.0856360223253763</v>
      </c>
      <c r="M40">
        <f>SQRT((Table3891011121314[[#This Row],[Annual Income (k$)]]-$B$5)^2+(Table3891011121314[[#This Row],[Spending Score (1-100)]]-$C$5)^2)</f>
        <v>0.41515591230760229</v>
      </c>
      <c r="N40">
        <f>SQRT((Table3891011121314[[#This Row],[Annual Income (k$)]]-$B$6)^2+(Table3891011121314[[#This Row],[Spending Score (1-100)]]-$C$6)^2)</f>
        <v>1.6587745422462548</v>
      </c>
      <c r="O40">
        <f>SQRT((Table3891011121314[[#This Row],[Annual Income (k$)]]-$B$7)^2+(Table3891011121314[[#This Row],[Spending Score (1-100)]]-$C$7)^2)</f>
        <v>1.0792728452213678</v>
      </c>
      <c r="P40">
        <f>SQRT((Table3891011121314[[#This Row],[Annual Income (k$)]]-$B$8)^2+(Table3891011121314[[#This Row],[Spending Score (1-100)]]-$C$8)^2)</f>
        <v>2.7891530528032633</v>
      </c>
      <c r="Q40">
        <f>SQRT((Table3891011121314[[#This Row],[Annual Income (k$)]]-$B$9)^2+(Table3891011121314[[#This Row],[Spending Score (1-100)]]-$C$9)^2)</f>
        <v>1.2744764492848637</v>
      </c>
      <c r="R40">
        <f>SQRT((Table3891011121314[[#This Row],[Annual Income (k$)]]-$B$10)^2+(Table3891011121314[[#This Row],[Spending Score (1-100)]]-$C$10)^2)</f>
        <v>2.5440225323249499</v>
      </c>
      <c r="S40">
        <f>MIN(Table3891011121314[[#This Row],[DIst1]:[DIst8]])</f>
        <v>0.41515591230760229</v>
      </c>
      <c r="T40" t="str">
        <f>IF(MIN(Table3891011121314[[#This Row],[DIst1]:[DIst8]])=Table3891011121314[[#This Row],[DIst1]],"Cluster1",IF(MIN(Table3891011121314[[#This Row],[DIst1]:[DIst8]])=Table3891011121314[[#This Row],[DIst2]],"Cluster2",IF(MIN(Table3891011121314[[#This Row],[DIst1]:[DIst8]])=Table3891011121314[[#This Row],[DIst3]],"Cluster3",IF(MIN(Table3891011121314[[#This Row],[DIst1]:[DIst8]])=Table3891011121314[[#This Row],[DIst4]],"Cluster4",IF(MIN(Table3891011121314[[#This Row],[DIst1]:[DIst8]])=Table3891011121314[[#This Row],[DIst5]],"Cluster5",IF(MIN(Table3891011121314[[#This Row],[DIst1]:[DIst8]])=Table3891011121314[[#This Row],[DIst6]],"Cluster6",IF(MIN(Table3891011121314[[#This Row],[DIst1]:[DIst8]])=Table3891011121314[[#This Row],[DIst7]],"Cluster7","Cluster8")))))))</f>
        <v>Cluster3</v>
      </c>
    </row>
    <row r="41" spans="7:20" x14ac:dyDescent="0.3">
      <c r="G41">
        <v>40</v>
      </c>
      <c r="H41">
        <v>-0.89927175100000001</v>
      </c>
      <c r="I41">
        <v>0.96277470600000004</v>
      </c>
      <c r="K41">
        <f>SQRT((Table3891011121314[[#This Row],[Annual Income (k$)]]-$B$3)^2+(Table3891011121314[[#This Row],[Spending Score (1-100)]]-$C$3)^2)</f>
        <v>2.58917020296767</v>
      </c>
      <c r="L41">
        <f>SQRT((Table3891011121314[[#This Row],[Annual Income (k$)]]-$B$4)^2+(Table3891011121314[[#This Row],[Spending Score (1-100)]]-$C$4)^2)</f>
        <v>0.50744976895312877</v>
      </c>
      <c r="M41">
        <f>SQRT((Table3891011121314[[#This Row],[Annual Income (k$)]]-$B$5)^2+(Table3891011121314[[#This Row],[Spending Score (1-100)]]-$C$5)^2)</f>
        <v>1.7042261932875216</v>
      </c>
      <c r="N41">
        <f>SQRT((Table3891011121314[[#This Row],[Annual Income (k$)]]-$B$6)^2+(Table3891011121314[[#This Row],[Spending Score (1-100)]]-$C$6)^2)</f>
        <v>2.8832540943121292</v>
      </c>
      <c r="O41">
        <f>SQRT((Table3891011121314[[#This Row],[Annual Income (k$)]]-$B$7)^2+(Table3891011121314[[#This Row],[Spending Score (1-100)]]-$C$7)^2)</f>
        <v>0.97147809963216203</v>
      </c>
      <c r="P41">
        <f>SQRT((Table3891011121314[[#This Row],[Annual Income (k$)]]-$B$8)^2+(Table3891011121314[[#This Row],[Spending Score (1-100)]]-$C$8)^2)</f>
        <v>1.7438870386215812</v>
      </c>
      <c r="Q41">
        <f>SQRT((Table3891011121314[[#This Row],[Annual Income (k$)]]-$B$9)^2+(Table3891011121314[[#This Row],[Spending Score (1-100)]]-$C$9)^2)</f>
        <v>1.4355615192689479</v>
      </c>
      <c r="R41">
        <f>SQRT((Table3891011121314[[#This Row],[Annual Income (k$)]]-$B$10)^2+(Table3891011121314[[#This Row],[Spending Score (1-100)]]-$C$10)^2)</f>
        <v>3.2721800345015057</v>
      </c>
      <c r="S41">
        <f>MIN(Table3891011121314[[#This Row],[DIst1]:[DIst8]])</f>
        <v>0.50744976895312877</v>
      </c>
      <c r="T41" t="str">
        <f>IF(MIN(Table3891011121314[[#This Row],[DIst1]:[DIst8]])=Table3891011121314[[#This Row],[DIst1]],"Cluster1",IF(MIN(Table3891011121314[[#This Row],[DIst1]:[DIst8]])=Table3891011121314[[#This Row],[DIst2]],"Cluster2",IF(MIN(Table3891011121314[[#This Row],[DIst1]:[DIst8]])=Table3891011121314[[#This Row],[DIst3]],"Cluster3",IF(MIN(Table3891011121314[[#This Row],[DIst1]:[DIst8]])=Table3891011121314[[#This Row],[DIst4]],"Cluster4",IF(MIN(Table3891011121314[[#This Row],[DIst1]:[DIst8]])=Table3891011121314[[#This Row],[DIst5]],"Cluster5",IF(MIN(Table3891011121314[[#This Row],[DIst1]:[DIst8]])=Table3891011121314[[#This Row],[DIst6]],"Cluster6",IF(MIN(Table3891011121314[[#This Row],[DIst1]:[DIst8]])=Table3891011121314[[#This Row],[DIst7]],"Cluster7","Cluster8")))))))</f>
        <v>Cluster2</v>
      </c>
    </row>
    <row r="42" spans="7:20" x14ac:dyDescent="0.3">
      <c r="G42">
        <v>41</v>
      </c>
      <c r="H42">
        <v>-0.86110232200000003</v>
      </c>
      <c r="I42">
        <v>-0.59008772300000001</v>
      </c>
      <c r="K42">
        <f>SQRT((Table3891011121314[[#This Row],[Annual Income (k$)]]-$B$3)^2+(Table3891011121314[[#This Row],[Spending Score (1-100)]]-$C$3)^2)</f>
        <v>1.1282479379120407</v>
      </c>
      <c r="L42">
        <f>SQRT((Table3891011121314[[#This Row],[Annual Income (k$)]]-$B$4)^2+(Table3891011121314[[#This Row],[Spending Score (1-100)]]-$C$4)^2)</f>
        <v>1.7591665319636378</v>
      </c>
      <c r="M42">
        <f>SQRT((Table3891011121314[[#This Row],[Annual Income (k$)]]-$B$5)^2+(Table3891011121314[[#This Row],[Spending Score (1-100)]]-$C$5)^2)</f>
        <v>0.39910094051217571</v>
      </c>
      <c r="N42">
        <f>SQRT((Table3891011121314[[#This Row],[Annual Income (k$)]]-$B$6)^2+(Table3891011121314[[#This Row],[Spending Score (1-100)]]-$C$6)^2)</f>
        <v>1.7639369865288654</v>
      </c>
      <c r="O42">
        <f>SQRT((Table3891011121314[[#This Row],[Annual Income (k$)]]-$B$7)^2+(Table3891011121314[[#This Row],[Spending Score (1-100)]]-$C$7)^2)</f>
        <v>0.74426214409922786</v>
      </c>
      <c r="P42">
        <f>SQRT((Table3891011121314[[#This Row],[Annual Income (k$)]]-$B$8)^2+(Table3891011121314[[#This Row],[Spending Score (1-100)]]-$C$8)^2)</f>
        <v>2.4973518286704128</v>
      </c>
      <c r="Q42">
        <f>SQRT((Table3891011121314[[#This Row],[Annual Income (k$)]]-$B$9)^2+(Table3891011121314[[#This Row],[Spending Score (1-100)]]-$C$9)^2)</f>
        <v>1.0440104135981294</v>
      </c>
      <c r="R42">
        <f>SQRT((Table3891011121314[[#This Row],[Annual Income (k$)]]-$B$10)^2+(Table3891011121314[[#This Row],[Spending Score (1-100)]]-$C$10)^2)</f>
        <v>2.552451944092641</v>
      </c>
      <c r="S42">
        <f>MIN(Table3891011121314[[#This Row],[DIst1]:[DIst8]])</f>
        <v>0.39910094051217571</v>
      </c>
      <c r="T42" t="str">
        <f>IF(MIN(Table3891011121314[[#This Row],[DIst1]:[DIst8]])=Table3891011121314[[#This Row],[DIst1]],"Cluster1",IF(MIN(Table3891011121314[[#This Row],[DIst1]:[DIst8]])=Table3891011121314[[#This Row],[DIst2]],"Cluster2",IF(MIN(Table3891011121314[[#This Row],[DIst1]:[DIst8]])=Table3891011121314[[#This Row],[DIst3]],"Cluster3",IF(MIN(Table3891011121314[[#This Row],[DIst1]:[DIst8]])=Table3891011121314[[#This Row],[DIst4]],"Cluster4",IF(MIN(Table3891011121314[[#This Row],[DIst1]:[DIst8]])=Table3891011121314[[#This Row],[DIst5]],"Cluster5",IF(MIN(Table3891011121314[[#This Row],[DIst1]:[DIst8]])=Table3891011121314[[#This Row],[DIst6]],"Cluster6",IF(MIN(Table3891011121314[[#This Row],[DIst1]:[DIst8]])=Table3891011121314[[#This Row],[DIst7]],"Cluster7","Cluster8")))))))</f>
        <v>Cluster3</v>
      </c>
    </row>
    <row r="43" spans="7:20" x14ac:dyDescent="0.3">
      <c r="G43">
        <v>42</v>
      </c>
      <c r="H43">
        <v>-0.86110232200000003</v>
      </c>
      <c r="I43">
        <v>1.6227412379999999</v>
      </c>
      <c r="K43">
        <f>SQRT((Table3891011121314[[#This Row],[Annual Income (k$)]]-$B$3)^2+(Table3891011121314[[#This Row],[Spending Score (1-100)]]-$C$3)^2)</f>
        <v>3.2450013048506818</v>
      </c>
      <c r="L43">
        <f>SQRT((Table3891011121314[[#This Row],[Annual Income (k$)]]-$B$4)^2+(Table3891011121314[[#This Row],[Spending Score (1-100)]]-$C$4)^2)</f>
        <v>0.75345499641288993</v>
      </c>
      <c r="M43">
        <f>SQRT((Table3891011121314[[#This Row],[Annual Income (k$)]]-$B$5)^2+(Table3891011121314[[#This Row],[Spending Score (1-100)]]-$C$5)^2)</f>
        <v>2.3602759344627589</v>
      </c>
      <c r="N43">
        <f>SQRT((Table3891011121314[[#This Row],[Annual Income (k$)]]-$B$6)^2+(Table3891011121314[[#This Row],[Spending Score (1-100)]]-$C$6)^2)</f>
        <v>3.4372455526067873</v>
      </c>
      <c r="O43">
        <f>SQRT((Table3891011121314[[#This Row],[Annual Income (k$)]]-$B$7)^2+(Table3891011121314[[#This Row],[Spending Score (1-100)]]-$C$7)^2)</f>
        <v>1.5906969618574984</v>
      </c>
      <c r="P43">
        <f>SQRT((Table3891011121314[[#This Row],[Annual Income (k$)]]-$B$8)^2+(Table3891011121314[[#This Row],[Spending Score (1-100)]]-$C$8)^2)</f>
        <v>1.7200252050161737</v>
      </c>
      <c r="Q43">
        <f>SQRT((Table3891011121314[[#This Row],[Annual Income (k$)]]-$B$9)^2+(Table3891011121314[[#This Row],[Spending Score (1-100)]]-$C$9)^2)</f>
        <v>1.9573757028431871</v>
      </c>
      <c r="R43">
        <f>SQRT((Table3891011121314[[#This Row],[Annual Income (k$)]]-$B$10)^2+(Table3891011121314[[#This Row],[Spending Score (1-100)]]-$C$10)^2)</f>
        <v>3.69798750143568</v>
      </c>
      <c r="S43">
        <f>MIN(Table3891011121314[[#This Row],[DIst1]:[DIst8]])</f>
        <v>0.75345499641288993</v>
      </c>
      <c r="T43" t="str">
        <f>IF(MIN(Table3891011121314[[#This Row],[DIst1]:[DIst8]])=Table3891011121314[[#This Row],[DIst1]],"Cluster1",IF(MIN(Table3891011121314[[#This Row],[DIst1]:[DIst8]])=Table3891011121314[[#This Row],[DIst2]],"Cluster2",IF(MIN(Table3891011121314[[#This Row],[DIst1]:[DIst8]])=Table3891011121314[[#This Row],[DIst3]],"Cluster3",IF(MIN(Table3891011121314[[#This Row],[DIst1]:[DIst8]])=Table3891011121314[[#This Row],[DIst4]],"Cluster4",IF(MIN(Table3891011121314[[#This Row],[DIst1]:[DIst8]])=Table3891011121314[[#This Row],[DIst5]],"Cluster5",IF(MIN(Table3891011121314[[#This Row],[DIst1]:[DIst8]])=Table3891011121314[[#This Row],[DIst6]],"Cluster6",IF(MIN(Table3891011121314[[#This Row],[DIst1]:[DIst8]])=Table3891011121314[[#This Row],[DIst7]],"Cluster7","Cluster8")))))))</f>
        <v>Cluster2</v>
      </c>
    </row>
    <row r="44" spans="7:20" x14ac:dyDescent="0.3">
      <c r="G44">
        <v>43</v>
      </c>
      <c r="H44">
        <v>-0.82293289300000005</v>
      </c>
      <c r="I44">
        <v>-0.551266162</v>
      </c>
      <c r="K44">
        <f>SQRT((Table3891011121314[[#This Row],[Annual Income (k$)]]-$B$3)^2+(Table3891011121314[[#This Row],[Spending Score (1-100)]]-$C$3)^2)</f>
        <v>1.1808350171688418</v>
      </c>
      <c r="L44">
        <f>SQRT((Table3891011121314[[#This Row],[Annual Income (k$)]]-$B$4)^2+(Table3891011121314[[#This Row],[Spending Score (1-100)]]-$C$4)^2)</f>
        <v>1.7343182722777939</v>
      </c>
      <c r="M44">
        <f>SQRT((Table3891011121314[[#This Row],[Annual Income (k$)]]-$B$5)^2+(Table3891011121314[[#This Row],[Spending Score (1-100)]]-$C$5)^2)</f>
        <v>0.44768723528940196</v>
      </c>
      <c r="N44">
        <f>SQRT((Table3891011121314[[#This Row],[Annual Income (k$)]]-$B$6)^2+(Table3891011121314[[#This Row],[Spending Score (1-100)]]-$C$6)^2)</f>
        <v>1.7503302284762483</v>
      </c>
      <c r="O44">
        <f>SQRT((Table3891011121314[[#This Row],[Annual Income (k$)]]-$B$7)^2+(Table3891011121314[[#This Row],[Spending Score (1-100)]]-$C$7)^2)</f>
        <v>0.69236923029230479</v>
      </c>
      <c r="P44">
        <f>SQRT((Table3891011121314[[#This Row],[Annual Income (k$)]]-$B$8)^2+(Table3891011121314[[#This Row],[Spending Score (1-100)]]-$C$8)^2)</f>
        <v>2.4429506480225598</v>
      </c>
      <c r="Q44">
        <f>SQRT((Table3891011121314[[#This Row],[Annual Income (k$)]]-$B$9)^2+(Table3891011121314[[#This Row],[Spending Score (1-100)]]-$C$9)^2)</f>
        <v>0.99227699475063025</v>
      </c>
      <c r="R44">
        <f>SQRT((Table3891011121314[[#This Row],[Annual Income (k$)]]-$B$10)^2+(Table3891011121314[[#This Row],[Spending Score (1-100)]]-$C$10)^2)</f>
        <v>2.5232490403072347</v>
      </c>
      <c r="S44">
        <f>MIN(Table3891011121314[[#This Row],[DIst1]:[DIst8]])</f>
        <v>0.44768723528940196</v>
      </c>
      <c r="T44" t="str">
        <f>IF(MIN(Table3891011121314[[#This Row],[DIst1]:[DIst8]])=Table3891011121314[[#This Row],[DIst1]],"Cluster1",IF(MIN(Table3891011121314[[#This Row],[DIst1]:[DIst8]])=Table3891011121314[[#This Row],[DIst2]],"Cluster2",IF(MIN(Table3891011121314[[#This Row],[DIst1]:[DIst8]])=Table3891011121314[[#This Row],[DIst3]],"Cluster3",IF(MIN(Table3891011121314[[#This Row],[DIst1]:[DIst8]])=Table3891011121314[[#This Row],[DIst4]],"Cluster4",IF(MIN(Table3891011121314[[#This Row],[DIst1]:[DIst8]])=Table3891011121314[[#This Row],[DIst5]],"Cluster5",IF(MIN(Table3891011121314[[#This Row],[DIst1]:[DIst8]])=Table3891011121314[[#This Row],[DIst6]],"Cluster6",IF(MIN(Table3891011121314[[#This Row],[DIst1]:[DIst8]])=Table3891011121314[[#This Row],[DIst7]],"Cluster7","Cluster8")))))))</f>
        <v>Cluster3</v>
      </c>
    </row>
    <row r="45" spans="7:20" x14ac:dyDescent="0.3">
      <c r="G45">
        <v>44</v>
      </c>
      <c r="H45">
        <v>-0.82293289300000005</v>
      </c>
      <c r="I45">
        <v>0.41927285600000003</v>
      </c>
      <c r="K45">
        <f>SQRT((Table3891011121314[[#This Row],[Annual Income (k$)]]-$B$3)^2+(Table3891011121314[[#This Row],[Spending Score (1-100)]]-$C$3)^2)</f>
        <v>2.0794622801989084</v>
      </c>
      <c r="L45">
        <f>SQRT((Table3891011121314[[#This Row],[Annual Income (k$)]]-$B$4)^2+(Table3891011121314[[#This Row],[Spending Score (1-100)]]-$C$4)^2)</f>
        <v>0.87704243633202572</v>
      </c>
      <c r="M45">
        <f>SQRT((Table3891011121314[[#This Row],[Annual Income (k$)]]-$B$5)^2+(Table3891011121314[[#This Row],[Spending Score (1-100)]]-$C$5)^2)</f>
        <v>1.2015018222007332</v>
      </c>
      <c r="N45">
        <f>SQRT((Table3891011121314[[#This Row],[Annual Income (k$)]]-$B$6)^2+(Table3891011121314[[#This Row],[Spending Score (1-100)]]-$C$6)^2)</f>
        <v>2.3980213475203493</v>
      </c>
      <c r="O45">
        <f>SQRT((Table3891011121314[[#This Row],[Annual Income (k$)]]-$B$7)^2+(Table3891011121314[[#This Row],[Spending Score (1-100)]]-$C$7)^2)</f>
        <v>0.46462672004501909</v>
      </c>
      <c r="P45">
        <f>SQRT((Table3891011121314[[#This Row],[Annual Income (k$)]]-$B$8)^2+(Table3891011121314[[#This Row],[Spending Score (1-100)]]-$C$8)^2)</f>
        <v>1.8438630162035023</v>
      </c>
      <c r="Q45">
        <f>SQRT((Table3891011121314[[#This Row],[Annual Income (k$)]]-$B$9)^2+(Table3891011121314[[#This Row],[Spending Score (1-100)]]-$C$9)^2)</f>
        <v>1.0279251734335992</v>
      </c>
      <c r="R45">
        <f>SQRT((Table3891011121314[[#This Row],[Annual Income (k$)]]-$B$10)^2+(Table3891011121314[[#This Row],[Spending Score (1-100)]]-$C$10)^2)</f>
        <v>2.8942780710142926</v>
      </c>
      <c r="S45">
        <f>MIN(Table3891011121314[[#This Row],[DIst1]:[DIst8]])</f>
        <v>0.46462672004501909</v>
      </c>
      <c r="T45" t="str">
        <f>IF(MIN(Table3891011121314[[#This Row],[DIst1]:[DIst8]])=Table3891011121314[[#This Row],[DIst1]],"Cluster1",IF(MIN(Table3891011121314[[#This Row],[DIst1]:[DIst8]])=Table3891011121314[[#This Row],[DIst2]],"Cluster2",IF(MIN(Table3891011121314[[#This Row],[DIst1]:[DIst8]])=Table3891011121314[[#This Row],[DIst3]],"Cluster3",IF(MIN(Table3891011121314[[#This Row],[DIst1]:[DIst8]])=Table3891011121314[[#This Row],[DIst4]],"Cluster4",IF(MIN(Table3891011121314[[#This Row],[DIst1]:[DIst8]])=Table3891011121314[[#This Row],[DIst5]],"Cluster5",IF(MIN(Table3891011121314[[#This Row],[DIst1]:[DIst8]])=Table3891011121314[[#This Row],[DIst6]],"Cluster6",IF(MIN(Table3891011121314[[#This Row],[DIst1]:[DIst8]])=Table3891011121314[[#This Row],[DIst7]],"Cluster7","Cluster8")))))))</f>
        <v>Cluster5</v>
      </c>
    </row>
    <row r="46" spans="7:20" x14ac:dyDescent="0.3">
      <c r="G46">
        <v>45</v>
      </c>
      <c r="H46">
        <v>-0.82293289300000005</v>
      </c>
      <c r="I46">
        <v>-0.86183864799999998</v>
      </c>
      <c r="K46">
        <f>SQRT((Table3891011121314[[#This Row],[Annual Income (k$)]]-$B$3)^2+(Table3891011121314[[#This Row],[Spending Score (1-100)]]-$C$3)^2)</f>
        <v>0.92450844768925411</v>
      </c>
      <c r="L46">
        <f>SQRT((Table3891011121314[[#This Row],[Annual Income (k$)]]-$B$4)^2+(Table3891011121314[[#This Row],[Spending Score (1-100)]]-$C$4)^2)</f>
        <v>2.0302974939077556</v>
      </c>
      <c r="M46">
        <f>SQRT((Table3891011121314[[#This Row],[Annual Income (k$)]]-$B$5)^2+(Table3891011121314[[#This Row],[Spending Score (1-100)]]-$C$5)^2)</f>
        <v>0.44775368136814919</v>
      </c>
      <c r="N46">
        <f>SQRT((Table3891011121314[[#This Row],[Annual Income (k$)]]-$B$6)^2+(Table3891011121314[[#This Row],[Spending Score (1-100)]]-$C$6)^2)</f>
        <v>1.6129915501549246</v>
      </c>
      <c r="O46">
        <f>SQRT((Table3891011121314[[#This Row],[Annual Income (k$)]]-$B$7)^2+(Table3891011121314[[#This Row],[Spending Score (1-100)]]-$C$7)^2)</f>
        <v>0.98059789293340915</v>
      </c>
      <c r="P46">
        <f>SQRT((Table3891011121314[[#This Row],[Annual Income (k$)]]-$B$8)^2+(Table3891011121314[[#This Row],[Spending Score (1-100)]]-$C$8)^2)</f>
        <v>2.6809890914954582</v>
      </c>
      <c r="Q46">
        <f>SQRT((Table3891011121314[[#This Row],[Annual Income (k$)]]-$B$9)^2+(Table3891011121314[[#This Row],[Spending Score (1-100)]]-$C$9)^2)</f>
        <v>1.1659529707567642</v>
      </c>
      <c r="R46">
        <f>SQRT((Table3891011121314[[#This Row],[Annual Income (k$)]]-$B$10)^2+(Table3891011121314[[#This Row],[Spending Score (1-100)]]-$C$10)^2)</f>
        <v>2.4741553219256658</v>
      </c>
      <c r="S46">
        <f>MIN(Table3891011121314[[#This Row],[DIst1]:[DIst8]])</f>
        <v>0.44775368136814919</v>
      </c>
      <c r="T46" t="str">
        <f>IF(MIN(Table3891011121314[[#This Row],[DIst1]:[DIst8]])=Table3891011121314[[#This Row],[DIst1]],"Cluster1",IF(MIN(Table3891011121314[[#This Row],[DIst1]:[DIst8]])=Table3891011121314[[#This Row],[DIst2]],"Cluster2",IF(MIN(Table3891011121314[[#This Row],[DIst1]:[DIst8]])=Table3891011121314[[#This Row],[DIst3]],"Cluster3",IF(MIN(Table3891011121314[[#This Row],[DIst1]:[DIst8]])=Table3891011121314[[#This Row],[DIst4]],"Cluster4",IF(MIN(Table3891011121314[[#This Row],[DIst1]:[DIst8]])=Table3891011121314[[#This Row],[DIst5]],"Cluster5",IF(MIN(Table3891011121314[[#This Row],[DIst1]:[DIst8]])=Table3891011121314[[#This Row],[DIst6]],"Cluster6",IF(MIN(Table3891011121314[[#This Row],[DIst1]:[DIst8]])=Table3891011121314[[#This Row],[DIst7]],"Cluster7","Cluster8")))))))</f>
        <v>Cluster3</v>
      </c>
    </row>
    <row r="47" spans="7:20" x14ac:dyDescent="0.3">
      <c r="G47">
        <v>46</v>
      </c>
      <c r="H47">
        <v>-0.82293289300000005</v>
      </c>
      <c r="I47">
        <v>0.57455909900000002</v>
      </c>
      <c r="K47">
        <f>SQRT((Table3891011121314[[#This Row],[Annual Income (k$)]]-$B$3)^2+(Table3891011121314[[#This Row],[Spending Score (1-100)]]-$C$3)^2)</f>
        <v>2.2288461759635045</v>
      </c>
      <c r="L47">
        <f>SQRT((Table3891011121314[[#This Row],[Annual Income (k$)]]-$B$4)^2+(Table3891011121314[[#This Row],[Spending Score (1-100)]]-$C$4)^2)</f>
        <v>0.76540419413333494</v>
      </c>
      <c r="M47">
        <f>SQRT((Table3891011121314[[#This Row],[Annual Income (k$)]]-$B$5)^2+(Table3891011121314[[#This Row],[Spending Score (1-100)]]-$C$5)^2)</f>
        <v>1.3480879225251874</v>
      </c>
      <c r="N47">
        <f>SQRT((Table3891011121314[[#This Row],[Annual Income (k$)]]-$B$6)^2+(Table3891011121314[[#This Row],[Spending Score (1-100)]]-$C$6)^2)</f>
        <v>2.5209576820053923</v>
      </c>
      <c r="O47">
        <f>SQRT((Table3891011121314[[#This Row],[Annual Income (k$)]]-$B$7)^2+(Table3891011121314[[#This Row],[Spending Score (1-100)]]-$C$7)^2)</f>
        <v>0.59037582781671782</v>
      </c>
      <c r="P47">
        <f>SQRT((Table3891011121314[[#This Row],[Annual Income (k$)]]-$B$8)^2+(Table3891011121314[[#This Row],[Spending Score (1-100)]]-$C$8)^2)</f>
        <v>1.7786926856195824</v>
      </c>
      <c r="Q47">
        <f>SQRT((Table3891011121314[[#This Row],[Annual Income (k$)]]-$B$9)^2+(Table3891011121314[[#This Row],[Spending Score (1-100)]]-$C$9)^2)</f>
        <v>1.11488922395964</v>
      </c>
      <c r="R47">
        <f>SQRT((Table3891011121314[[#This Row],[Annual Income (k$)]]-$B$10)^2+(Table3891011121314[[#This Row],[Spending Score (1-100)]]-$C$10)^2)</f>
        <v>2.9788051800896249</v>
      </c>
      <c r="S47">
        <f>MIN(Table3891011121314[[#This Row],[DIst1]:[DIst8]])</f>
        <v>0.59037582781671782</v>
      </c>
      <c r="T47" t="str">
        <f>IF(MIN(Table3891011121314[[#This Row],[DIst1]:[DIst8]])=Table3891011121314[[#This Row],[DIst1]],"Cluster1",IF(MIN(Table3891011121314[[#This Row],[DIst1]:[DIst8]])=Table3891011121314[[#This Row],[DIst2]],"Cluster2",IF(MIN(Table3891011121314[[#This Row],[DIst1]:[DIst8]])=Table3891011121314[[#This Row],[DIst3]],"Cluster3",IF(MIN(Table3891011121314[[#This Row],[DIst1]:[DIst8]])=Table3891011121314[[#This Row],[DIst4]],"Cluster4",IF(MIN(Table3891011121314[[#This Row],[DIst1]:[DIst8]])=Table3891011121314[[#This Row],[DIst5]],"Cluster5",IF(MIN(Table3891011121314[[#This Row],[DIst1]:[DIst8]])=Table3891011121314[[#This Row],[DIst6]],"Cluster6",IF(MIN(Table3891011121314[[#This Row],[DIst1]:[DIst8]])=Table3891011121314[[#This Row],[DIst7]],"Cluster7","Cluster8")))))))</f>
        <v>Cluster5</v>
      </c>
    </row>
    <row r="48" spans="7:20" x14ac:dyDescent="0.3">
      <c r="G48">
        <v>47</v>
      </c>
      <c r="H48">
        <v>-0.78476346399999997</v>
      </c>
      <c r="I48">
        <v>0.186343491</v>
      </c>
      <c r="K48">
        <f>SQRT((Table3891011121314[[#This Row],[Annual Income (k$)]]-$B$3)^2+(Table3891011121314[[#This Row],[Spending Score (1-100)]]-$C$3)^2)</f>
        <v>1.8696356184293972</v>
      </c>
      <c r="L48">
        <f>SQRT((Table3891011121314[[#This Row],[Annual Income (k$)]]-$B$4)^2+(Table3891011121314[[#This Row],[Spending Score (1-100)]]-$C$4)^2)</f>
        <v>1.0860515812682729</v>
      </c>
      <c r="M48">
        <f>SQRT((Table3891011121314[[#This Row],[Annual Income (k$)]]-$B$5)^2+(Table3891011121314[[#This Row],[Spending Score (1-100)]]-$C$5)^2)</f>
        <v>1.0034667748322552</v>
      </c>
      <c r="N48">
        <f>SQRT((Table3891011121314[[#This Row],[Annual Income (k$)]]-$B$6)^2+(Table3891011121314[[#This Row],[Spending Score (1-100)]]-$C$6)^2)</f>
        <v>2.1955997539970502</v>
      </c>
      <c r="O48">
        <f>SQRT((Table3891011121314[[#This Row],[Annual Income (k$)]]-$B$7)^2+(Table3891011121314[[#This Row],[Spending Score (1-100)]]-$C$7)^2)</f>
        <v>0.29222255620652754</v>
      </c>
      <c r="P48">
        <f>SQRT((Table3891011121314[[#This Row],[Annual Income (k$)]]-$B$8)^2+(Table3891011121314[[#This Row],[Spending Score (1-100)]]-$C$8)^2)</f>
        <v>1.9288467866354315</v>
      </c>
      <c r="Q48">
        <f>SQRT((Table3891011121314[[#This Row],[Annual Income (k$)]]-$B$9)^2+(Table3891011121314[[#This Row],[Spending Score (1-100)]]-$C$9)^2)</f>
        <v>0.89521463389084421</v>
      </c>
      <c r="R48">
        <f>SQRT((Table3891011121314[[#This Row],[Annual Income (k$)]]-$B$10)^2+(Table3891011121314[[#This Row],[Spending Score (1-100)]]-$C$10)^2)</f>
        <v>2.7451942382040881</v>
      </c>
      <c r="S48">
        <f>MIN(Table3891011121314[[#This Row],[DIst1]:[DIst8]])</f>
        <v>0.29222255620652754</v>
      </c>
      <c r="T48" t="str">
        <f>IF(MIN(Table3891011121314[[#This Row],[DIst1]:[DIst8]])=Table3891011121314[[#This Row],[DIst1]],"Cluster1",IF(MIN(Table3891011121314[[#This Row],[DIst1]:[DIst8]])=Table3891011121314[[#This Row],[DIst2]],"Cluster2",IF(MIN(Table3891011121314[[#This Row],[DIst1]:[DIst8]])=Table3891011121314[[#This Row],[DIst3]],"Cluster3",IF(MIN(Table3891011121314[[#This Row],[DIst1]:[DIst8]])=Table3891011121314[[#This Row],[DIst4]],"Cluster4",IF(MIN(Table3891011121314[[#This Row],[DIst1]:[DIst8]])=Table3891011121314[[#This Row],[DIst5]],"Cluster5",IF(MIN(Table3891011121314[[#This Row],[DIst1]:[DIst8]])=Table3891011121314[[#This Row],[DIst6]],"Cluster6",IF(MIN(Table3891011121314[[#This Row],[DIst1]:[DIst8]])=Table3891011121314[[#This Row],[DIst7]],"Cluster7","Cluster8")))))))</f>
        <v>Cluster5</v>
      </c>
    </row>
    <row r="49" spans="7:20" x14ac:dyDescent="0.3">
      <c r="G49">
        <v>48</v>
      </c>
      <c r="H49">
        <v>-0.78476346399999997</v>
      </c>
      <c r="I49">
        <v>-0.124228994</v>
      </c>
      <c r="K49">
        <f>SQRT((Table3891011121314[[#This Row],[Annual Income (k$)]]-$B$3)^2+(Table3891011121314[[#This Row],[Spending Score (1-100)]]-$C$3)^2)</f>
        <v>1.5804174617547027</v>
      </c>
      <c r="L49">
        <f>SQRT((Table3891011121314[[#This Row],[Annual Income (k$)]]-$B$4)^2+(Table3891011121314[[#This Row],[Spending Score (1-100)]]-$C$4)^2)</f>
        <v>1.3548407846326831</v>
      </c>
      <c r="M49">
        <f>SQRT((Table3891011121314[[#This Row],[Annual Income (k$)]]-$B$5)^2+(Table3891011121314[[#This Row],[Spending Score (1-100)]]-$C$5)^2)</f>
        <v>0.74083907877132826</v>
      </c>
      <c r="N49">
        <f>SQRT((Table3891011121314[[#This Row],[Annual Income (k$)]]-$B$6)^2+(Table3891011121314[[#This Row],[Spending Score (1-100)]]-$C$6)^2)</f>
        <v>1.9749890094118772</v>
      </c>
      <c r="O49">
        <f>SQRT((Table3891011121314[[#This Row],[Annual Income (k$)]]-$B$7)^2+(Table3891011121314[[#This Row],[Spending Score (1-100)]]-$C$7)^2)</f>
        <v>0.330799896127833</v>
      </c>
      <c r="P49">
        <f>SQRT((Table3891011121314[[#This Row],[Annual Income (k$)]]-$B$8)^2+(Table3891011121314[[#This Row],[Spending Score (1-100)]]-$C$8)^2)</f>
        <v>2.1170692091510404</v>
      </c>
      <c r="Q49">
        <f>SQRT((Table3891011121314[[#This Row],[Annual Income (k$)]]-$B$9)^2+(Table3891011121314[[#This Row],[Spending Score (1-100)]]-$C$9)^2)</f>
        <v>0.8473956626839807</v>
      </c>
      <c r="R49">
        <f>SQRT((Table3891011121314[[#This Row],[Annual Income (k$)]]-$B$10)^2+(Table3891011121314[[#This Row],[Spending Score (1-100)]]-$C$10)^2)</f>
        <v>2.613921903532245</v>
      </c>
      <c r="S49">
        <f>MIN(Table3891011121314[[#This Row],[DIst1]:[DIst8]])</f>
        <v>0.330799896127833</v>
      </c>
      <c r="T49" t="str">
        <f>IF(MIN(Table3891011121314[[#This Row],[DIst1]:[DIst8]])=Table3891011121314[[#This Row],[DIst1]],"Cluster1",IF(MIN(Table3891011121314[[#This Row],[DIst1]:[DIst8]])=Table3891011121314[[#This Row],[DIst2]],"Cluster2",IF(MIN(Table3891011121314[[#This Row],[DIst1]:[DIst8]])=Table3891011121314[[#This Row],[DIst3]],"Cluster3",IF(MIN(Table3891011121314[[#This Row],[DIst1]:[DIst8]])=Table3891011121314[[#This Row],[DIst4]],"Cluster4",IF(MIN(Table3891011121314[[#This Row],[DIst1]:[DIst8]])=Table3891011121314[[#This Row],[DIst5]],"Cluster5",IF(MIN(Table3891011121314[[#This Row],[DIst1]:[DIst8]])=Table3891011121314[[#This Row],[DIst6]],"Cluster6",IF(MIN(Table3891011121314[[#This Row],[DIst1]:[DIst8]])=Table3891011121314[[#This Row],[DIst7]],"Cluster7","Cluster8")))))))</f>
        <v>Cluster5</v>
      </c>
    </row>
    <row r="50" spans="7:20" x14ac:dyDescent="0.3">
      <c r="G50">
        <v>49</v>
      </c>
      <c r="H50">
        <v>-0.78476346399999997</v>
      </c>
      <c r="I50">
        <v>-0.31833679799999998</v>
      </c>
      <c r="K50">
        <f>SQRT((Table3891011121314[[#This Row],[Annual Income (k$)]]-$B$3)^2+(Table3891011121314[[#This Row],[Spending Score (1-100)]]-$C$3)^2)</f>
        <v>1.4042953706583194</v>
      </c>
      <c r="L50">
        <f>SQRT((Table3891011121314[[#This Row],[Annual Income (k$)]]-$B$4)^2+(Table3891011121314[[#This Row],[Spending Score (1-100)]]-$C$4)^2)</f>
        <v>1.5308851631500362</v>
      </c>
      <c r="M50">
        <f>SQRT((Table3891011121314[[#This Row],[Annual Income (k$)]]-$B$5)^2+(Table3891011121314[[#This Row],[Spending Score (1-100)]]-$C$5)^2)</f>
        <v>0.6004086356312176</v>
      </c>
      <c r="N50">
        <f>SQRT((Table3891011121314[[#This Row],[Annual Income (k$)]]-$B$6)^2+(Table3891011121314[[#This Row],[Spending Score (1-100)]]-$C$6)^2)</f>
        <v>1.8502691789416765</v>
      </c>
      <c r="O50">
        <f>SQRT((Table3891011121314[[#This Row],[Annual Income (k$)]]-$B$7)^2+(Table3891011121314[[#This Row],[Spending Score (1-100)]]-$C$7)^2)</f>
        <v>0.47160634754233038</v>
      </c>
      <c r="P50">
        <f>SQRT((Table3891011121314[[#This Row],[Annual Income (k$)]]-$B$8)^2+(Table3891011121314[[#This Row],[Spending Score (1-100)]]-$C$8)^2)</f>
        <v>2.2485332974773358</v>
      </c>
      <c r="Q50">
        <f>SQRT((Table3891011121314[[#This Row],[Annual Income (k$)]]-$B$9)^2+(Table3891011121314[[#This Row],[Spending Score (1-100)]]-$C$9)^2)</f>
        <v>0.87404842358578283</v>
      </c>
      <c r="R50">
        <f>SQRT((Table3891011121314[[#This Row],[Annual Income (k$)]]-$B$10)^2+(Table3891011121314[[#This Row],[Spending Score (1-100)]]-$C$10)^2)</f>
        <v>2.5477166823626445</v>
      </c>
      <c r="S50">
        <f>MIN(Table3891011121314[[#This Row],[DIst1]:[DIst8]])</f>
        <v>0.47160634754233038</v>
      </c>
      <c r="T50" t="str">
        <f>IF(MIN(Table3891011121314[[#This Row],[DIst1]:[DIst8]])=Table3891011121314[[#This Row],[DIst1]],"Cluster1",IF(MIN(Table3891011121314[[#This Row],[DIst1]:[DIst8]])=Table3891011121314[[#This Row],[DIst2]],"Cluster2",IF(MIN(Table3891011121314[[#This Row],[DIst1]:[DIst8]])=Table3891011121314[[#This Row],[DIst3]],"Cluster3",IF(MIN(Table3891011121314[[#This Row],[DIst1]:[DIst8]])=Table3891011121314[[#This Row],[DIst4]],"Cluster4",IF(MIN(Table3891011121314[[#This Row],[DIst1]:[DIst8]])=Table3891011121314[[#This Row],[DIst5]],"Cluster5",IF(MIN(Table3891011121314[[#This Row],[DIst1]:[DIst8]])=Table3891011121314[[#This Row],[DIst6]],"Cluster6",IF(MIN(Table3891011121314[[#This Row],[DIst1]:[DIst8]])=Table3891011121314[[#This Row],[DIst7]],"Cluster7","Cluster8")))))))</f>
        <v>Cluster5</v>
      </c>
    </row>
    <row r="51" spans="7:20" x14ac:dyDescent="0.3">
      <c r="G51">
        <v>50</v>
      </c>
      <c r="H51">
        <v>-0.78476346399999997</v>
      </c>
      <c r="I51">
        <v>-0.31833679799999998</v>
      </c>
      <c r="K51">
        <f>SQRT((Table3891011121314[[#This Row],[Annual Income (k$)]]-$B$3)^2+(Table3891011121314[[#This Row],[Spending Score (1-100)]]-$C$3)^2)</f>
        <v>1.4042953706583194</v>
      </c>
      <c r="L51">
        <f>SQRT((Table3891011121314[[#This Row],[Annual Income (k$)]]-$B$4)^2+(Table3891011121314[[#This Row],[Spending Score (1-100)]]-$C$4)^2)</f>
        <v>1.5308851631500362</v>
      </c>
      <c r="M51">
        <f>SQRT((Table3891011121314[[#This Row],[Annual Income (k$)]]-$B$5)^2+(Table3891011121314[[#This Row],[Spending Score (1-100)]]-$C$5)^2)</f>
        <v>0.6004086356312176</v>
      </c>
      <c r="N51">
        <f>SQRT((Table3891011121314[[#This Row],[Annual Income (k$)]]-$B$6)^2+(Table3891011121314[[#This Row],[Spending Score (1-100)]]-$C$6)^2)</f>
        <v>1.8502691789416765</v>
      </c>
      <c r="O51">
        <f>SQRT((Table3891011121314[[#This Row],[Annual Income (k$)]]-$B$7)^2+(Table3891011121314[[#This Row],[Spending Score (1-100)]]-$C$7)^2)</f>
        <v>0.47160634754233038</v>
      </c>
      <c r="P51">
        <f>SQRT((Table3891011121314[[#This Row],[Annual Income (k$)]]-$B$8)^2+(Table3891011121314[[#This Row],[Spending Score (1-100)]]-$C$8)^2)</f>
        <v>2.2485332974773358</v>
      </c>
      <c r="Q51">
        <f>SQRT((Table3891011121314[[#This Row],[Annual Income (k$)]]-$B$9)^2+(Table3891011121314[[#This Row],[Spending Score (1-100)]]-$C$9)^2)</f>
        <v>0.87404842358578283</v>
      </c>
      <c r="R51">
        <f>SQRT((Table3891011121314[[#This Row],[Annual Income (k$)]]-$B$10)^2+(Table3891011121314[[#This Row],[Spending Score (1-100)]]-$C$10)^2)</f>
        <v>2.5477166823626445</v>
      </c>
      <c r="S51">
        <f>MIN(Table3891011121314[[#This Row],[DIst1]:[DIst8]])</f>
        <v>0.47160634754233038</v>
      </c>
      <c r="T51" t="str">
        <f>IF(MIN(Table3891011121314[[#This Row],[DIst1]:[DIst8]])=Table3891011121314[[#This Row],[DIst1]],"Cluster1",IF(MIN(Table3891011121314[[#This Row],[DIst1]:[DIst8]])=Table3891011121314[[#This Row],[DIst2]],"Cluster2",IF(MIN(Table3891011121314[[#This Row],[DIst1]:[DIst8]])=Table3891011121314[[#This Row],[DIst3]],"Cluster3",IF(MIN(Table3891011121314[[#This Row],[DIst1]:[DIst8]])=Table3891011121314[[#This Row],[DIst4]],"Cluster4",IF(MIN(Table3891011121314[[#This Row],[DIst1]:[DIst8]])=Table3891011121314[[#This Row],[DIst5]],"Cluster5",IF(MIN(Table3891011121314[[#This Row],[DIst1]:[DIst8]])=Table3891011121314[[#This Row],[DIst6]],"Cluster6",IF(MIN(Table3891011121314[[#This Row],[DIst1]:[DIst8]])=Table3891011121314[[#This Row],[DIst7]],"Cluster7","Cluster8")))))))</f>
        <v>Cluster5</v>
      </c>
    </row>
    <row r="52" spans="7:20" x14ac:dyDescent="0.3">
      <c r="G52">
        <v>51</v>
      </c>
      <c r="H52">
        <v>-0.70842460500000004</v>
      </c>
      <c r="I52">
        <v>6.9878809E-2</v>
      </c>
      <c r="K52">
        <f>SQRT((Table3891011121314[[#This Row],[Annual Income (k$)]]-$B$3)^2+(Table3891011121314[[#This Row],[Spending Score (1-100)]]-$C$3)^2)</f>
        <v>1.7888992000152593</v>
      </c>
      <c r="L52">
        <f>SQRT((Table3891011121314[[#This Row],[Annual Income (k$)]]-$B$4)^2+(Table3891011121314[[#This Row],[Spending Score (1-100)]]-$C$4)^2)</f>
        <v>1.2252962269099026</v>
      </c>
      <c r="M52">
        <f>SQRT((Table3891011121314[[#This Row],[Annual Income (k$)]]-$B$5)^2+(Table3891011121314[[#This Row],[Spending Score (1-100)]]-$C$5)^2)</f>
        <v>0.94250685278796853</v>
      </c>
      <c r="N52">
        <f>SQRT((Table3891011121314[[#This Row],[Annual Income (k$)]]-$B$6)^2+(Table3891011121314[[#This Row],[Spending Score (1-100)]]-$C$6)^2)</f>
        <v>2.0580034417138404</v>
      </c>
      <c r="O52">
        <f>SQRT((Table3891011121314[[#This Row],[Annual Income (k$)]]-$B$7)^2+(Table3891011121314[[#This Row],[Spending Score (1-100)]]-$C$7)^2)</f>
        <v>0.19161688575924951</v>
      </c>
      <c r="P52">
        <f>SQRT((Table3891011121314[[#This Row],[Annual Income (k$)]]-$B$8)^2+(Table3891011121314[[#This Row],[Spending Score (1-100)]]-$C$8)^2)</f>
        <v>1.9350179097739857</v>
      </c>
      <c r="Q52">
        <f>SQRT((Table3891011121314[[#This Row],[Annual Income (k$)]]-$B$9)^2+(Table3891011121314[[#This Row],[Spending Score (1-100)]]-$C$9)^2)</f>
        <v>0.7899640924665825</v>
      </c>
      <c r="R52">
        <f>SQRT((Table3891011121314[[#This Row],[Annual Income (k$)]]-$B$10)^2+(Table3891011121314[[#This Row],[Spending Score (1-100)]]-$C$10)^2)</f>
        <v>2.623995916718048</v>
      </c>
      <c r="S52">
        <f>MIN(Table3891011121314[[#This Row],[DIst1]:[DIst8]])</f>
        <v>0.19161688575924951</v>
      </c>
      <c r="T52" t="str">
        <f>IF(MIN(Table3891011121314[[#This Row],[DIst1]:[DIst8]])=Table3891011121314[[#This Row],[DIst1]],"Cluster1",IF(MIN(Table3891011121314[[#This Row],[DIst1]:[DIst8]])=Table3891011121314[[#This Row],[DIst2]],"Cluster2",IF(MIN(Table3891011121314[[#This Row],[DIst1]:[DIst8]])=Table3891011121314[[#This Row],[DIst3]],"Cluster3",IF(MIN(Table3891011121314[[#This Row],[DIst1]:[DIst8]])=Table3891011121314[[#This Row],[DIst4]],"Cluster4",IF(MIN(Table3891011121314[[#This Row],[DIst1]:[DIst8]])=Table3891011121314[[#This Row],[DIst5]],"Cluster5",IF(MIN(Table3891011121314[[#This Row],[DIst1]:[DIst8]])=Table3891011121314[[#This Row],[DIst6]],"Cluster6",IF(MIN(Table3891011121314[[#This Row],[DIst1]:[DIst8]])=Table3891011121314[[#This Row],[DIst7]],"Cluster7","Cluster8")))))))</f>
        <v>Cluster5</v>
      </c>
    </row>
    <row r="53" spans="7:20" x14ac:dyDescent="0.3">
      <c r="G53">
        <v>52</v>
      </c>
      <c r="H53">
        <v>-0.70842460500000004</v>
      </c>
      <c r="I53">
        <v>0.38045129500000002</v>
      </c>
      <c r="K53">
        <f>SQRT((Table3891011121314[[#This Row],[Annual Income (k$)]]-$B$3)^2+(Table3891011121314[[#This Row],[Spending Score (1-100)]]-$C$3)^2)</f>
        <v>2.0781115055450599</v>
      </c>
      <c r="L53">
        <f>SQRT((Table3891011121314[[#This Row],[Annual Income (k$)]]-$B$4)^2+(Table3891011121314[[#This Row],[Spending Score (1-100)]]-$C$4)^2)</f>
        <v>0.98276874859162067</v>
      </c>
      <c r="M53">
        <f>SQRT((Table3891011121314[[#This Row],[Annual Income (k$)]]-$B$5)^2+(Table3891011121314[[#This Row],[Spending Score (1-100)]]-$C$5)^2)</f>
        <v>1.2111941556805812</v>
      </c>
      <c r="N53">
        <f>SQRT((Table3891011121314[[#This Row],[Annual Income (k$)]]-$B$6)^2+(Table3891011121314[[#This Row],[Spending Score (1-100)]]-$C$6)^2)</f>
        <v>2.2969597183435151</v>
      </c>
      <c r="O53">
        <f>SQRT((Table3891011121314[[#This Row],[Annual Income (k$)]]-$B$7)^2+(Table3891011121314[[#This Row],[Spending Score (1-100)]]-$C$7)^2)</f>
        <v>0.36503639281360217</v>
      </c>
      <c r="P53">
        <f>SQRT((Table3891011121314[[#This Row],[Annual Income (k$)]]-$B$8)^2+(Table3891011121314[[#This Row],[Spending Score (1-100)]]-$C$8)^2)</f>
        <v>1.7616274534766037</v>
      </c>
      <c r="Q53">
        <f>SQRT((Table3891011121314[[#This Row],[Annual Income (k$)]]-$B$9)^2+(Table3891011121314[[#This Row],[Spending Score (1-100)]]-$C$9)^2)</f>
        <v>0.90991328456152687</v>
      </c>
      <c r="R53">
        <f>SQRT((Table3891011121314[[#This Row],[Annual Income (k$)]]-$B$10)^2+(Table3891011121314[[#This Row],[Spending Score (1-100)]]-$C$10)^2)</f>
        <v>2.7765855555144436</v>
      </c>
      <c r="S53">
        <f>MIN(Table3891011121314[[#This Row],[DIst1]:[DIst8]])</f>
        <v>0.36503639281360217</v>
      </c>
      <c r="T53" t="str">
        <f>IF(MIN(Table3891011121314[[#This Row],[DIst1]:[DIst8]])=Table3891011121314[[#This Row],[DIst1]],"Cluster1",IF(MIN(Table3891011121314[[#This Row],[DIst1]:[DIst8]])=Table3891011121314[[#This Row],[DIst2]],"Cluster2",IF(MIN(Table3891011121314[[#This Row],[DIst1]:[DIst8]])=Table3891011121314[[#This Row],[DIst3]],"Cluster3",IF(MIN(Table3891011121314[[#This Row],[DIst1]:[DIst8]])=Table3891011121314[[#This Row],[DIst4]],"Cluster4",IF(MIN(Table3891011121314[[#This Row],[DIst1]:[DIst8]])=Table3891011121314[[#This Row],[DIst5]],"Cluster5",IF(MIN(Table3891011121314[[#This Row],[DIst1]:[DIst8]])=Table3891011121314[[#This Row],[DIst6]],"Cluster6",IF(MIN(Table3891011121314[[#This Row],[DIst1]:[DIst8]])=Table3891011121314[[#This Row],[DIst7]],"Cluster7","Cluster8")))))))</f>
        <v>Cluster5</v>
      </c>
    </row>
    <row r="54" spans="7:20" x14ac:dyDescent="0.3">
      <c r="G54">
        <v>53</v>
      </c>
      <c r="H54">
        <v>-0.67025517599999995</v>
      </c>
      <c r="I54">
        <v>0.147521931</v>
      </c>
      <c r="K54">
        <f>SQRT((Table3891011121314[[#This Row],[Annual Income (k$)]]-$B$3)^2+(Table3891011121314[[#This Row],[Spending Score (1-100)]]-$C$3)^2)</f>
        <v>1.8752994957861755</v>
      </c>
      <c r="L54">
        <f>SQRT((Table3891011121314[[#This Row],[Annual Income (k$)]]-$B$4)^2+(Table3891011121314[[#This Row],[Spending Score (1-100)]]-$C$4)^2)</f>
        <v>1.1844685763744005</v>
      </c>
      <c r="M54">
        <f>SQRT((Table3891011121314[[#This Row],[Annual Income (k$)]]-$B$5)^2+(Table3891011121314[[#This Row],[Spending Score (1-100)]]-$C$5)^2)</f>
        <v>1.0281814134406688</v>
      </c>
      <c r="N54">
        <f>SQRT((Table3891011121314[[#This Row],[Annual Income (k$)]]-$B$6)^2+(Table3891011121314[[#This Row],[Spending Score (1-100)]]-$C$6)^2)</f>
        <v>2.0911725520669724</v>
      </c>
      <c r="O54">
        <f>SQRT((Table3891011121314[[#This Row],[Annual Income (k$)]]-$B$7)^2+(Table3891011121314[[#This Row],[Spending Score (1-100)]]-$C$7)^2)</f>
        <v>0.17203022016937952</v>
      </c>
      <c r="P54">
        <f>SQRT((Table3891011121314[[#This Row],[Annual Income (k$)]]-$B$8)^2+(Table3891011121314[[#This Row],[Spending Score (1-100)]]-$C$8)^2)</f>
        <v>1.8576267605349708</v>
      </c>
      <c r="Q54">
        <f>SQRT((Table3891011121314[[#This Row],[Annual Income (k$)]]-$B$9)^2+(Table3891011121314[[#This Row],[Spending Score (1-100)]]-$C$9)^2)</f>
        <v>0.77430488795960828</v>
      </c>
      <c r="R54">
        <f>SQRT((Table3891011121314[[#This Row],[Annual Income (k$)]]-$B$10)^2+(Table3891011121314[[#This Row],[Spending Score (1-100)]]-$C$10)^2)</f>
        <v>2.6259284068203015</v>
      </c>
      <c r="S54">
        <f>MIN(Table3891011121314[[#This Row],[DIst1]:[DIst8]])</f>
        <v>0.17203022016937952</v>
      </c>
      <c r="T54" t="str">
        <f>IF(MIN(Table3891011121314[[#This Row],[DIst1]:[DIst8]])=Table3891011121314[[#This Row],[DIst1]],"Cluster1",IF(MIN(Table3891011121314[[#This Row],[DIst1]:[DIst8]])=Table3891011121314[[#This Row],[DIst2]],"Cluster2",IF(MIN(Table3891011121314[[#This Row],[DIst1]:[DIst8]])=Table3891011121314[[#This Row],[DIst3]],"Cluster3",IF(MIN(Table3891011121314[[#This Row],[DIst1]:[DIst8]])=Table3891011121314[[#This Row],[DIst4]],"Cluster4",IF(MIN(Table3891011121314[[#This Row],[DIst1]:[DIst8]])=Table3891011121314[[#This Row],[DIst5]],"Cluster5",IF(MIN(Table3891011121314[[#This Row],[DIst1]:[DIst8]])=Table3891011121314[[#This Row],[DIst6]],"Cluster6",IF(MIN(Table3891011121314[[#This Row],[DIst1]:[DIst8]])=Table3891011121314[[#This Row],[DIst7]],"Cluster7","Cluster8")))))))</f>
        <v>Cluster5</v>
      </c>
    </row>
    <row r="55" spans="7:20" x14ac:dyDescent="0.3">
      <c r="G55">
        <v>54</v>
      </c>
      <c r="H55">
        <v>-0.67025517599999995</v>
      </c>
      <c r="I55">
        <v>0.38045129500000002</v>
      </c>
      <c r="K55">
        <f>SQRT((Table3891011121314[[#This Row],[Annual Income (k$)]]-$B$3)^2+(Table3891011121314[[#This Row],[Spending Score (1-100)]]-$C$3)^2)</f>
        <v>2.0913210828013558</v>
      </c>
      <c r="L55">
        <f>SQRT((Table3891011121314[[#This Row],[Annual Income (k$)]]-$B$4)^2+(Table3891011121314[[#This Row],[Spending Score (1-100)]]-$C$4)^2)</f>
        <v>1.0096602643728732</v>
      </c>
      <c r="M55">
        <f>SQRT((Table3891011121314[[#This Row],[Annual Income (k$)]]-$B$5)^2+(Table3891011121314[[#This Row],[Spending Score (1-100)]]-$C$5)^2)</f>
        <v>1.2285139264337015</v>
      </c>
      <c r="N55">
        <f>SQRT((Table3891011121314[[#This Row],[Annual Income (k$)]]-$B$6)^2+(Table3891011121314[[#This Row],[Spending Score (1-100)]]-$C$6)^2)</f>
        <v>2.2741091310795514</v>
      </c>
      <c r="O55">
        <f>SQRT((Table3891011121314[[#This Row],[Annual Income (k$)]]-$B$7)^2+(Table3891011121314[[#This Row],[Spending Score (1-100)]]-$C$7)^2)</f>
        <v>0.3465265681015896</v>
      </c>
      <c r="P55">
        <f>SQRT((Table3891011121314[[#This Row],[Annual Income (k$)]]-$B$8)^2+(Table3891011121314[[#This Row],[Spending Score (1-100)]]-$C$8)^2)</f>
        <v>1.7286238097938702</v>
      </c>
      <c r="Q55">
        <f>SQRT((Table3891011121314[[#This Row],[Annual Income (k$)]]-$B$9)^2+(Table3891011121314[[#This Row],[Spending Score (1-100)]]-$C$9)^2)</f>
        <v>0.87781410944604843</v>
      </c>
      <c r="R55">
        <f>SQRT((Table3891011121314[[#This Row],[Annual Income (k$)]]-$B$10)^2+(Table3891011121314[[#This Row],[Spending Score (1-100)]]-$C$10)^2)</f>
        <v>2.7443833444964261</v>
      </c>
      <c r="S55">
        <f>MIN(Table3891011121314[[#This Row],[DIst1]:[DIst8]])</f>
        <v>0.3465265681015896</v>
      </c>
      <c r="T55" t="str">
        <f>IF(MIN(Table3891011121314[[#This Row],[DIst1]:[DIst8]])=Table3891011121314[[#This Row],[DIst1]],"Cluster1",IF(MIN(Table3891011121314[[#This Row],[DIst1]:[DIst8]])=Table3891011121314[[#This Row],[DIst2]],"Cluster2",IF(MIN(Table3891011121314[[#This Row],[DIst1]:[DIst8]])=Table3891011121314[[#This Row],[DIst3]],"Cluster3",IF(MIN(Table3891011121314[[#This Row],[DIst1]:[DIst8]])=Table3891011121314[[#This Row],[DIst4]],"Cluster4",IF(MIN(Table3891011121314[[#This Row],[DIst1]:[DIst8]])=Table3891011121314[[#This Row],[DIst5]],"Cluster5",IF(MIN(Table3891011121314[[#This Row],[DIst1]:[DIst8]])=Table3891011121314[[#This Row],[DIst6]],"Cluster6",IF(MIN(Table3891011121314[[#This Row],[DIst1]:[DIst8]])=Table3891011121314[[#This Row],[DIst7]],"Cluster7","Cluster8")))))))</f>
        <v>Cluster5</v>
      </c>
    </row>
    <row r="56" spans="7:20" x14ac:dyDescent="0.3">
      <c r="G56">
        <v>55</v>
      </c>
      <c r="H56">
        <v>-0.67025517599999995</v>
      </c>
      <c r="I56">
        <v>-0.20187211599999999</v>
      </c>
      <c r="K56">
        <f>SQRT((Table3891011121314[[#This Row],[Annual Income (k$)]]-$B$3)^2+(Table3891011121314[[#This Row],[Spending Score (1-100)]]-$C$3)^2)</f>
        <v>1.560415015224796</v>
      </c>
      <c r="L56">
        <f>SQRT((Table3891011121314[[#This Row],[Annual Income (k$)]]-$B$4)^2+(Table3891011121314[[#This Row],[Spending Score (1-100)]]-$C$4)^2)</f>
        <v>1.4770761936151182</v>
      </c>
      <c r="M56">
        <f>SQRT((Table3891011121314[[#This Row],[Annual Income (k$)]]-$B$5)^2+(Table3891011121314[[#This Row],[Spending Score (1-100)]]-$C$5)^2)</f>
        <v>0.76320585525207518</v>
      </c>
      <c r="N56">
        <f>SQRT((Table3891011121314[[#This Row],[Annual Income (k$)]]-$B$6)^2+(Table3891011121314[[#This Row],[Spending Score (1-100)]]-$C$6)^2)</f>
        <v>1.8380991338908808</v>
      </c>
      <c r="O56">
        <f>SQRT((Table3891011121314[[#This Row],[Annual Income (k$)]]-$B$7)^2+(Table3891011121314[[#This Row],[Spending Score (1-100)]]-$C$7)^2)</f>
        <v>0.31197008009114924</v>
      </c>
      <c r="P56">
        <f>SQRT((Table3891011121314[[#This Row],[Annual Income (k$)]]-$B$8)^2+(Table3891011121314[[#This Row],[Spending Score (1-100)]]-$C$8)^2)</f>
        <v>2.0852320914416258</v>
      </c>
      <c r="Q56">
        <f>SQRT((Table3891011121314[[#This Row],[Annual Income (k$)]]-$B$9)^2+(Table3891011121314[[#This Row],[Spending Score (1-100)]]-$C$9)^2)</f>
        <v>0.7392523690726196</v>
      </c>
      <c r="R56">
        <f>SQRT((Table3891011121314[[#This Row],[Annual Income (k$)]]-$B$10)^2+(Table3891011121314[[#This Row],[Spending Score (1-100)]]-$C$10)^2)</f>
        <v>2.478860708579957</v>
      </c>
      <c r="S56">
        <f>MIN(Table3891011121314[[#This Row],[DIst1]:[DIst8]])</f>
        <v>0.31197008009114924</v>
      </c>
      <c r="T56" t="str">
        <f>IF(MIN(Table3891011121314[[#This Row],[DIst1]:[DIst8]])=Table3891011121314[[#This Row],[DIst1]],"Cluster1",IF(MIN(Table3891011121314[[#This Row],[DIst1]:[DIst8]])=Table3891011121314[[#This Row],[DIst2]],"Cluster2",IF(MIN(Table3891011121314[[#This Row],[DIst1]:[DIst8]])=Table3891011121314[[#This Row],[DIst3]],"Cluster3",IF(MIN(Table3891011121314[[#This Row],[DIst1]:[DIst8]])=Table3891011121314[[#This Row],[DIst4]],"Cluster4",IF(MIN(Table3891011121314[[#This Row],[DIst1]:[DIst8]])=Table3891011121314[[#This Row],[DIst5]],"Cluster5",IF(MIN(Table3891011121314[[#This Row],[DIst1]:[DIst8]])=Table3891011121314[[#This Row],[DIst6]],"Cluster6",IF(MIN(Table3891011121314[[#This Row],[DIst1]:[DIst8]])=Table3891011121314[[#This Row],[DIst7]],"Cluster7","Cluster8")))))))</f>
        <v>Cluster5</v>
      </c>
    </row>
    <row r="57" spans="7:20" x14ac:dyDescent="0.3">
      <c r="G57">
        <v>56</v>
      </c>
      <c r="H57">
        <v>-0.67025517599999995</v>
      </c>
      <c r="I57">
        <v>-0.35715835899999998</v>
      </c>
      <c r="K57">
        <f>SQRT((Table3891011121314[[#This Row],[Annual Income (k$)]]-$B$3)^2+(Table3891011121314[[#This Row],[Spending Score (1-100)]]-$C$3)^2)</f>
        <v>1.4256371526627856</v>
      </c>
      <c r="L57">
        <f>SQRT((Table3891011121314[[#This Row],[Annual Income (k$)]]-$B$4)^2+(Table3891011121314[[#This Row],[Spending Score (1-100)]]-$C$4)^2)</f>
        <v>1.614389082323525</v>
      </c>
      <c r="M57">
        <f>SQRT((Table3891011121314[[#This Row],[Annual Income (k$)]]-$B$5)^2+(Table3891011121314[[#This Row],[Spending Score (1-100)]]-$C$5)^2)</f>
        <v>0.67073611207017092</v>
      </c>
      <c r="N57">
        <f>SQRT((Table3891011121314[[#This Row],[Annual Income (k$)]]-$B$6)^2+(Table3891011121314[[#This Row],[Spending Score (1-100)]]-$C$6)^2)</f>
        <v>1.7363828343318384</v>
      </c>
      <c r="O57">
        <f>SQRT((Table3891011121314[[#This Row],[Annual Income (k$)]]-$B$7)^2+(Table3891011121314[[#This Row],[Spending Score (1-100)]]-$C$7)^2)</f>
        <v>0.45364950615221233</v>
      </c>
      <c r="P57">
        <f>SQRT((Table3891011121314[[#This Row],[Annual Income (k$)]]-$B$8)^2+(Table3891011121314[[#This Row],[Spending Score (1-100)]]-$C$8)^2)</f>
        <v>2.1966825443097235</v>
      </c>
      <c r="Q57">
        <f>SQRT((Table3891011121314[[#This Row],[Annual Income (k$)]]-$B$9)^2+(Table3891011121314[[#This Row],[Spending Score (1-100)]]-$C$9)^2)</f>
        <v>0.7754253144611658</v>
      </c>
      <c r="R57">
        <f>SQRT((Table3891011121314[[#This Row],[Annual Income (k$)]]-$B$10)^2+(Table3891011121314[[#This Row],[Spending Score (1-100)]]-$C$10)^2)</f>
        <v>2.4268196959431312</v>
      </c>
      <c r="S57">
        <f>MIN(Table3891011121314[[#This Row],[DIst1]:[DIst8]])</f>
        <v>0.45364950615221233</v>
      </c>
      <c r="T57" t="str">
        <f>IF(MIN(Table3891011121314[[#This Row],[DIst1]:[DIst8]])=Table3891011121314[[#This Row],[DIst1]],"Cluster1",IF(MIN(Table3891011121314[[#This Row],[DIst1]:[DIst8]])=Table3891011121314[[#This Row],[DIst2]],"Cluster2",IF(MIN(Table3891011121314[[#This Row],[DIst1]:[DIst8]])=Table3891011121314[[#This Row],[DIst3]],"Cluster3",IF(MIN(Table3891011121314[[#This Row],[DIst1]:[DIst8]])=Table3891011121314[[#This Row],[DIst4]],"Cluster4",IF(MIN(Table3891011121314[[#This Row],[DIst1]:[DIst8]])=Table3891011121314[[#This Row],[DIst5]],"Cluster5",IF(MIN(Table3891011121314[[#This Row],[DIst1]:[DIst8]])=Table3891011121314[[#This Row],[DIst6]],"Cluster6",IF(MIN(Table3891011121314[[#This Row],[DIst1]:[DIst8]])=Table3891011121314[[#This Row],[DIst7]],"Cluster7","Cluster8")))))))</f>
        <v>Cluster5</v>
      </c>
    </row>
    <row r="58" spans="7:20" x14ac:dyDescent="0.3">
      <c r="G58">
        <v>57</v>
      </c>
      <c r="H58">
        <v>-0.63208574699999998</v>
      </c>
      <c r="I58">
        <v>-7.7643119999999998E-3</v>
      </c>
      <c r="K58">
        <f>SQRT((Table3891011121314[[#This Row],[Annual Income (k$)]]-$B$3)^2+(Table3891011121314[[#This Row],[Spending Score (1-100)]]-$C$3)^2)</f>
        <v>1.7503635465096952</v>
      </c>
      <c r="L58">
        <f>SQRT((Table3891011121314[[#This Row],[Annual Income (k$)]]-$B$4)^2+(Table3891011121314[[#This Row],[Spending Score (1-100)]]-$C$4)^2)</f>
        <v>1.332458218817538</v>
      </c>
      <c r="M58">
        <f>SQRT((Table3891011121314[[#This Row],[Annual Income (k$)]]-$B$5)^2+(Table3891011121314[[#This Row],[Spending Score (1-100)]]-$C$5)^2)</f>
        <v>0.92801809843641736</v>
      </c>
      <c r="N58">
        <f>SQRT((Table3891011121314[[#This Row],[Annual Income (k$)]]-$B$6)^2+(Table3891011121314[[#This Row],[Spending Score (1-100)]]-$C$6)^2)</f>
        <v>1.9491971652674882</v>
      </c>
      <c r="O58">
        <f>SQRT((Table3891011121314[[#This Row],[Annual Income (k$)]]-$B$7)^2+(Table3891011121314[[#This Row],[Spending Score (1-100)]]-$C$7)^2)</f>
        <v>0.13891604437023744</v>
      </c>
      <c r="P58">
        <f>SQRT((Table3891011121314[[#This Row],[Annual Income (k$)]]-$B$8)^2+(Table3891011121314[[#This Row],[Spending Score (1-100)]]-$C$8)^2)</f>
        <v>1.9254114185146165</v>
      </c>
      <c r="Q58">
        <f>SQRT((Table3891011121314[[#This Row],[Annual Income (k$)]]-$B$9)^2+(Table3891011121314[[#This Row],[Spending Score (1-100)]]-$C$9)^2)</f>
        <v>0.70096752479473201</v>
      </c>
      <c r="R58">
        <f>SQRT((Table3891011121314[[#This Row],[Annual Income (k$)]]-$B$10)^2+(Table3891011121314[[#This Row],[Spending Score (1-100)]]-$C$10)^2)</f>
        <v>2.5212730215368802</v>
      </c>
      <c r="S58">
        <f>MIN(Table3891011121314[[#This Row],[DIst1]:[DIst8]])</f>
        <v>0.13891604437023744</v>
      </c>
      <c r="T58" t="str">
        <f>IF(MIN(Table3891011121314[[#This Row],[DIst1]:[DIst8]])=Table3891011121314[[#This Row],[DIst1]],"Cluster1",IF(MIN(Table3891011121314[[#This Row],[DIst1]:[DIst8]])=Table3891011121314[[#This Row],[DIst2]],"Cluster2",IF(MIN(Table3891011121314[[#This Row],[DIst1]:[DIst8]])=Table3891011121314[[#This Row],[DIst3]],"Cluster3",IF(MIN(Table3891011121314[[#This Row],[DIst1]:[DIst8]])=Table3891011121314[[#This Row],[DIst4]],"Cluster4",IF(MIN(Table3891011121314[[#This Row],[DIst1]:[DIst8]])=Table3891011121314[[#This Row],[DIst5]],"Cluster5",IF(MIN(Table3891011121314[[#This Row],[DIst1]:[DIst8]])=Table3891011121314[[#This Row],[DIst6]],"Cluster6",IF(MIN(Table3891011121314[[#This Row],[DIst1]:[DIst8]])=Table3891011121314[[#This Row],[DIst7]],"Cluster7","Cluster8")))))))</f>
        <v>Cluster5</v>
      </c>
    </row>
    <row r="59" spans="7:20" x14ac:dyDescent="0.3">
      <c r="G59">
        <v>58</v>
      </c>
      <c r="H59">
        <v>-0.63208574699999998</v>
      </c>
      <c r="I59">
        <v>-0.16305055500000001</v>
      </c>
      <c r="K59">
        <f>SQRT((Table3891011121314[[#This Row],[Annual Income (k$)]]-$B$3)^2+(Table3891011121314[[#This Row],[Spending Score (1-100)]]-$C$3)^2)</f>
        <v>1.6127722322210198</v>
      </c>
      <c r="L59">
        <f>SQRT((Table3891011121314[[#This Row],[Annual Income (k$)]]-$B$4)^2+(Table3891011121314[[#This Row],[Spending Score (1-100)]]-$C$4)^2)</f>
        <v>1.4627571189486626</v>
      </c>
      <c r="M59">
        <f>SQRT((Table3891011121314[[#This Row],[Annual Income (k$)]]-$B$5)^2+(Table3891011121314[[#This Row],[Spending Score (1-100)]]-$C$5)^2)</f>
        <v>0.81751868622632773</v>
      </c>
      <c r="N59">
        <f>SQRT((Table3891011121314[[#This Row],[Annual Income (k$)]]-$B$6)^2+(Table3891011121314[[#This Row],[Spending Score (1-100)]]-$C$6)^2)</f>
        <v>1.8372539201749964</v>
      </c>
      <c r="O59">
        <f>SQRT((Table3891011121314[[#This Row],[Annual Income (k$)]]-$B$7)^2+(Table3891011121314[[#This Row],[Spending Score (1-100)]]-$C$7)^2)</f>
        <v>0.25978003715309067</v>
      </c>
      <c r="P59">
        <f>SQRT((Table3891011121314[[#This Row],[Annual Income (k$)]]-$B$8)^2+(Table3891011121314[[#This Row],[Spending Score (1-100)]]-$C$8)^2)</f>
        <v>2.030799328491915</v>
      </c>
      <c r="Q59">
        <f>SQRT((Table3891011121314[[#This Row],[Annual Income (k$)]]-$B$9)^2+(Table3891011121314[[#This Row],[Spending Score (1-100)]]-$C$9)^2)</f>
        <v>0.69703750308307644</v>
      </c>
      <c r="R59">
        <f>SQRT((Table3891011121314[[#This Row],[Annual Income (k$)]]-$B$10)^2+(Table3891011121314[[#This Row],[Spending Score (1-100)]]-$C$10)^2)</f>
        <v>2.4578927010684199</v>
      </c>
      <c r="S59">
        <f>MIN(Table3891011121314[[#This Row],[DIst1]:[DIst8]])</f>
        <v>0.25978003715309067</v>
      </c>
      <c r="T59" t="str">
        <f>IF(MIN(Table3891011121314[[#This Row],[DIst1]:[DIst8]])=Table3891011121314[[#This Row],[DIst1]],"Cluster1",IF(MIN(Table3891011121314[[#This Row],[DIst1]:[DIst8]])=Table3891011121314[[#This Row],[DIst2]],"Cluster2",IF(MIN(Table3891011121314[[#This Row],[DIst1]:[DIst8]])=Table3891011121314[[#This Row],[DIst3]],"Cluster3",IF(MIN(Table3891011121314[[#This Row],[DIst1]:[DIst8]])=Table3891011121314[[#This Row],[DIst4]],"Cluster4",IF(MIN(Table3891011121314[[#This Row],[DIst1]:[DIst8]])=Table3891011121314[[#This Row],[DIst5]],"Cluster5",IF(MIN(Table3891011121314[[#This Row],[DIst1]:[DIst8]])=Table3891011121314[[#This Row],[DIst6]],"Cluster6",IF(MIN(Table3891011121314[[#This Row],[DIst1]:[DIst8]])=Table3891011121314[[#This Row],[DIst7]],"Cluster7","Cluster8")))))))</f>
        <v>Cluster5</v>
      </c>
    </row>
    <row r="60" spans="7:20" x14ac:dyDescent="0.3">
      <c r="G60">
        <v>59</v>
      </c>
      <c r="H60">
        <v>-0.55574688900000002</v>
      </c>
      <c r="I60">
        <v>3.1057248999999999E-2</v>
      </c>
      <c r="K60">
        <f>SQRT((Table3891011121314[[#This Row],[Annual Income (k$)]]-$B$3)^2+(Table3891011121314[[#This Row],[Spending Score (1-100)]]-$C$3)^2)</f>
        <v>1.8198116986417745</v>
      </c>
      <c r="L60">
        <f>SQRT((Table3891011121314[[#This Row],[Annual Income (k$)]]-$B$4)^2+(Table3891011121314[[#This Row],[Spending Score (1-100)]]-$C$4)^2)</f>
        <v>1.3467200996564368</v>
      </c>
      <c r="M60">
        <f>SQRT((Table3891011121314[[#This Row],[Annual Income (k$)]]-$B$5)^2+(Table3891011121314[[#This Row],[Spending Score (1-100)]]-$C$5)^2)</f>
        <v>1.0079944339821922</v>
      </c>
      <c r="N60">
        <f>SQRT((Table3891011121314[[#This Row],[Annual Income (k$)]]-$B$6)^2+(Table3891011121314[[#This Row],[Spending Score (1-100)]]-$C$6)^2)</f>
        <v>1.9283510834467055</v>
      </c>
      <c r="O60">
        <f>SQRT((Table3891011121314[[#This Row],[Annual Income (k$)]]-$B$7)^2+(Table3891011121314[[#This Row],[Spending Score (1-100)]]-$C$7)^2)</f>
        <v>5.4895144823276579E-2</v>
      </c>
      <c r="P60">
        <f>SQRT((Table3891011121314[[#This Row],[Annual Income (k$)]]-$B$8)^2+(Table3891011121314[[#This Row],[Spending Score (1-100)]]-$C$8)^2)</f>
        <v>1.8424704983537965</v>
      </c>
      <c r="Q60">
        <f>SQRT((Table3891011121314[[#This Row],[Annual Income (k$)]]-$B$9)^2+(Table3891011121314[[#This Row],[Spending Score (1-100)]]-$C$9)^2)</f>
        <v>0.63250651384099466</v>
      </c>
      <c r="R60">
        <f>SQRT((Table3891011121314[[#This Row],[Annual Income (k$)]]-$B$10)^2+(Table3891011121314[[#This Row],[Spending Score (1-100)]]-$C$10)^2)</f>
        <v>2.470271794641258</v>
      </c>
      <c r="S60">
        <f>MIN(Table3891011121314[[#This Row],[DIst1]:[DIst8]])</f>
        <v>5.4895144823276579E-2</v>
      </c>
      <c r="T60" t="str">
        <f>IF(MIN(Table3891011121314[[#This Row],[DIst1]:[DIst8]])=Table3891011121314[[#This Row],[DIst1]],"Cluster1",IF(MIN(Table3891011121314[[#This Row],[DIst1]:[DIst8]])=Table3891011121314[[#This Row],[DIst2]],"Cluster2",IF(MIN(Table3891011121314[[#This Row],[DIst1]:[DIst8]])=Table3891011121314[[#This Row],[DIst3]],"Cluster3",IF(MIN(Table3891011121314[[#This Row],[DIst1]:[DIst8]])=Table3891011121314[[#This Row],[DIst4]],"Cluster4",IF(MIN(Table3891011121314[[#This Row],[DIst1]:[DIst8]])=Table3891011121314[[#This Row],[DIst5]],"Cluster5",IF(MIN(Table3891011121314[[#This Row],[DIst1]:[DIst8]])=Table3891011121314[[#This Row],[DIst6]],"Cluster6",IF(MIN(Table3891011121314[[#This Row],[DIst1]:[DIst8]])=Table3891011121314[[#This Row],[DIst7]],"Cluster7","Cluster8")))))))</f>
        <v>Cluster5</v>
      </c>
    </row>
    <row r="61" spans="7:20" x14ac:dyDescent="0.3">
      <c r="G61">
        <v>60</v>
      </c>
      <c r="H61">
        <v>-0.55574688900000002</v>
      </c>
      <c r="I61">
        <v>-0.16305055500000001</v>
      </c>
      <c r="K61">
        <f>SQRT((Table3891011121314[[#This Row],[Annual Income (k$)]]-$B$3)^2+(Table3891011121314[[#This Row],[Spending Score (1-100)]]-$C$3)^2)</f>
        <v>1.6509864354095671</v>
      </c>
      <c r="L61">
        <f>SQRT((Table3891011121314[[#This Row],[Annual Income (k$)]]-$B$4)^2+(Table3891011121314[[#This Row],[Spending Score (1-100)]]-$C$4)^2)</f>
        <v>1.503790648536947</v>
      </c>
      <c r="M61">
        <f>SQRT((Table3891011121314[[#This Row],[Annual Income (k$)]]-$B$5)^2+(Table3891011121314[[#This Row],[Spending Score (1-100)]]-$C$5)^2)</f>
        <v>0.87602295906248329</v>
      </c>
      <c r="N61">
        <f>SQRT((Table3891011121314[[#This Row],[Annual Income (k$)]]-$B$6)^2+(Table3891011121314[[#This Row],[Spending Score (1-100)]]-$C$6)^2)</f>
        <v>1.7835828562288885</v>
      </c>
      <c r="O61">
        <f>SQRT((Table3891011121314[[#This Row],[Annual Income (k$)]]-$B$7)^2+(Table3891011121314[[#This Row],[Spending Score (1-100)]]-$C$7)^2)</f>
        <v>0.23603582238490836</v>
      </c>
      <c r="P61">
        <f>SQRT((Table3891011121314[[#This Row],[Annual Income (k$)]]-$B$8)^2+(Table3891011121314[[#This Row],[Spending Score (1-100)]]-$C$8)^2)</f>
        <v>1.976950416068318</v>
      </c>
      <c r="Q61">
        <f>SQRT((Table3891011121314[[#This Row],[Annual Income (k$)]]-$B$9)^2+(Table3891011121314[[#This Row],[Spending Score (1-100)]]-$C$9)^2)</f>
        <v>0.62101625135593408</v>
      </c>
      <c r="R61">
        <f>SQRT((Table3891011121314[[#This Row],[Annual Income (k$)]]-$B$10)^2+(Table3891011121314[[#This Row],[Spending Score (1-100)]]-$C$10)^2)</f>
        <v>2.3875156066470318</v>
      </c>
      <c r="S61">
        <f>MIN(Table3891011121314[[#This Row],[DIst1]:[DIst8]])</f>
        <v>0.23603582238490836</v>
      </c>
      <c r="T61" t="str">
        <f>IF(MIN(Table3891011121314[[#This Row],[DIst1]:[DIst8]])=Table3891011121314[[#This Row],[DIst1]],"Cluster1",IF(MIN(Table3891011121314[[#This Row],[DIst1]:[DIst8]])=Table3891011121314[[#This Row],[DIst2]],"Cluster2",IF(MIN(Table3891011121314[[#This Row],[DIst1]:[DIst8]])=Table3891011121314[[#This Row],[DIst3]],"Cluster3",IF(MIN(Table3891011121314[[#This Row],[DIst1]:[DIst8]])=Table3891011121314[[#This Row],[DIst4]],"Cluster4",IF(MIN(Table3891011121314[[#This Row],[DIst1]:[DIst8]])=Table3891011121314[[#This Row],[DIst5]],"Cluster5",IF(MIN(Table3891011121314[[#This Row],[DIst1]:[DIst8]])=Table3891011121314[[#This Row],[DIst6]],"Cluster6",IF(MIN(Table3891011121314[[#This Row],[DIst1]:[DIst8]])=Table3891011121314[[#This Row],[DIst7]],"Cluster7","Cluster8")))))))</f>
        <v>Cluster5</v>
      </c>
    </row>
    <row r="62" spans="7:20" x14ac:dyDescent="0.3">
      <c r="G62">
        <v>61</v>
      </c>
      <c r="H62">
        <v>-0.55574688900000002</v>
      </c>
      <c r="I62">
        <v>0.225165052</v>
      </c>
      <c r="K62">
        <f>SQRT((Table3891011121314[[#This Row],[Annual Income (k$)]]-$B$3)^2+(Table3891011121314[[#This Row],[Spending Score (1-100)]]-$C$3)^2)</f>
        <v>1.9932457707635771</v>
      </c>
      <c r="L62">
        <f>SQRT((Table3891011121314[[#This Row],[Annual Income (k$)]]-$B$4)^2+(Table3891011121314[[#This Row],[Spending Score (1-100)]]-$C$4)^2)</f>
        <v>1.2005329732588805</v>
      </c>
      <c r="M62">
        <f>SQRT((Table3891011121314[[#This Row],[Annual Income (k$)]]-$B$5)^2+(Table3891011121314[[#This Row],[Spending Score (1-100)]]-$C$5)^2)</f>
        <v>1.1576031316292006</v>
      </c>
      <c r="N62">
        <f>SQRT((Table3891011121314[[#This Row],[Annual Income (k$)]]-$B$6)^2+(Table3891011121314[[#This Row],[Spending Score (1-100)]]-$C$6)^2)</f>
        <v>2.0811688237197954</v>
      </c>
      <c r="O62">
        <f>SQRT((Table3891011121314[[#This Row],[Annual Income (k$)]]-$B$7)^2+(Table3891011121314[[#This Row],[Spending Score (1-100)]]-$C$7)^2)</f>
        <v>0.16021773696440145</v>
      </c>
      <c r="P62">
        <f>SQRT((Table3891011121314[[#This Row],[Annual Income (k$)]]-$B$8)^2+(Table3891011121314[[#This Row],[Spending Score (1-100)]]-$C$8)^2)</f>
        <v>1.7194236849091897</v>
      </c>
      <c r="Q62">
        <f>SQRT((Table3891011121314[[#This Row],[Annual Income (k$)]]-$B$9)^2+(Table3891011121314[[#This Row],[Spending Score (1-100)]]-$C$9)^2)</f>
        <v>0.69987389874553751</v>
      </c>
      <c r="R62">
        <f>SQRT((Table3891011121314[[#This Row],[Annual Income (k$)]]-$B$10)^2+(Table3891011121314[[#This Row],[Spending Score (1-100)]]-$C$10)^2)</f>
        <v>2.5650751223523929</v>
      </c>
      <c r="S62">
        <f>MIN(Table3891011121314[[#This Row],[DIst1]:[DIst8]])</f>
        <v>0.16021773696440145</v>
      </c>
      <c r="T62" t="str">
        <f>IF(MIN(Table3891011121314[[#This Row],[DIst1]:[DIst8]])=Table3891011121314[[#This Row],[DIst1]],"Cluster1",IF(MIN(Table3891011121314[[#This Row],[DIst1]:[DIst8]])=Table3891011121314[[#This Row],[DIst2]],"Cluster2",IF(MIN(Table3891011121314[[#This Row],[DIst1]:[DIst8]])=Table3891011121314[[#This Row],[DIst3]],"Cluster3",IF(MIN(Table3891011121314[[#This Row],[DIst1]:[DIst8]])=Table3891011121314[[#This Row],[DIst4]],"Cluster4",IF(MIN(Table3891011121314[[#This Row],[DIst1]:[DIst8]])=Table3891011121314[[#This Row],[DIst5]],"Cluster5",IF(MIN(Table3891011121314[[#This Row],[DIst1]:[DIst8]])=Table3891011121314[[#This Row],[DIst6]],"Cluster6",IF(MIN(Table3891011121314[[#This Row],[DIst1]:[DIst8]])=Table3891011121314[[#This Row],[DIst7]],"Cluster7","Cluster8")))))))</f>
        <v>Cluster5</v>
      </c>
    </row>
    <row r="63" spans="7:20" x14ac:dyDescent="0.3">
      <c r="G63">
        <v>62</v>
      </c>
      <c r="H63">
        <v>-0.55574688900000002</v>
      </c>
      <c r="I63">
        <v>0.186343491</v>
      </c>
      <c r="K63">
        <f>SQRT((Table3891011121314[[#This Row],[Annual Income (k$)]]-$B$3)^2+(Table3891011121314[[#This Row],[Spending Score (1-100)]]-$C$3)^2)</f>
        <v>1.9582485618932957</v>
      </c>
      <c r="L63">
        <f>SQRT((Table3891011121314[[#This Row],[Annual Income (k$)]]-$B$4)^2+(Table3891011121314[[#This Row],[Spending Score (1-100)]]-$C$4)^2)</f>
        <v>1.2287091143636355</v>
      </c>
      <c r="M63">
        <f>SQRT((Table3891011121314[[#This Row],[Annual Income (k$)]]-$B$5)^2+(Table3891011121314[[#This Row],[Spending Score (1-100)]]-$C$5)^2)</f>
        <v>1.126595805553209</v>
      </c>
      <c r="N63">
        <f>SQRT((Table3891011121314[[#This Row],[Annual Income (k$)]]-$B$6)^2+(Table3891011121314[[#This Row],[Spending Score (1-100)]]-$C$6)^2)</f>
        <v>2.0500463562772651</v>
      </c>
      <c r="O63">
        <f>SQRT((Table3891011121314[[#This Row],[Annual Income (k$)]]-$B$7)^2+(Table3891011121314[[#This Row],[Spending Score (1-100)]]-$C$7)^2)</f>
        <v>0.12292281973855496</v>
      </c>
      <c r="P63">
        <f>SQRT((Table3891011121314[[#This Row],[Annual Income (k$)]]-$B$8)^2+(Table3891011121314[[#This Row],[Spending Score (1-100)]]-$C$8)^2)</f>
        <v>1.7429989387917246</v>
      </c>
      <c r="Q63">
        <f>SQRT((Table3891011121314[[#This Row],[Annual Income (k$)]]-$B$9)^2+(Table3891011121314[[#This Row],[Spending Score (1-100)]]-$C$9)^2)</f>
        <v>0.68252708578139942</v>
      </c>
      <c r="R63">
        <f>SQRT((Table3891011121314[[#This Row],[Annual Income (k$)]]-$B$10)^2+(Table3891011121314[[#This Row],[Spending Score (1-100)]]-$C$10)^2)</f>
        <v>2.5452128396715596</v>
      </c>
      <c r="S63">
        <f>MIN(Table3891011121314[[#This Row],[DIst1]:[DIst8]])</f>
        <v>0.12292281973855496</v>
      </c>
      <c r="T63" t="str">
        <f>IF(MIN(Table3891011121314[[#This Row],[DIst1]:[DIst8]])=Table3891011121314[[#This Row],[DIst1]],"Cluster1",IF(MIN(Table3891011121314[[#This Row],[DIst1]:[DIst8]])=Table3891011121314[[#This Row],[DIst2]],"Cluster2",IF(MIN(Table3891011121314[[#This Row],[DIst1]:[DIst8]])=Table3891011121314[[#This Row],[DIst3]],"Cluster3",IF(MIN(Table3891011121314[[#This Row],[DIst1]:[DIst8]])=Table3891011121314[[#This Row],[DIst4]],"Cluster4",IF(MIN(Table3891011121314[[#This Row],[DIst1]:[DIst8]])=Table3891011121314[[#This Row],[DIst5]],"Cluster5",IF(MIN(Table3891011121314[[#This Row],[DIst1]:[DIst8]])=Table3891011121314[[#This Row],[DIst6]],"Cluster6",IF(MIN(Table3891011121314[[#This Row],[DIst1]:[DIst8]])=Table3891011121314[[#This Row],[DIst7]],"Cluster7","Cluster8")))))))</f>
        <v>Cluster5</v>
      </c>
    </row>
    <row r="64" spans="7:20" x14ac:dyDescent="0.3">
      <c r="G64">
        <v>63</v>
      </c>
      <c r="H64">
        <v>-0.51757746000000004</v>
      </c>
      <c r="I64">
        <v>6.9878809E-2</v>
      </c>
      <c r="J64">
        <v>5</v>
      </c>
      <c r="K64">
        <f>SQRT((Table3891011121314[[#This Row],[Annual Income (k$)]]-$B$3)^2+(Table3891011121314[[#This Row],[Spending Score (1-100)]]-$C$3)^2)</f>
        <v>1.8720792353616733</v>
      </c>
      <c r="L64">
        <f>SQRT((Table3891011121314[[#This Row],[Annual Income (k$)]]-$B$4)^2+(Table3891011121314[[#This Row],[Spending Score (1-100)]]-$C$4)^2)</f>
        <v>1.3410391982000982</v>
      </c>
      <c r="M64">
        <f>SQRT((Table3891011121314[[#This Row],[Annual Income (k$)]]-$B$5)^2+(Table3891011121314[[#This Row],[Spending Score (1-100)]]-$C$5)^2)</f>
        <v>1.0624185602622784</v>
      </c>
      <c r="N64">
        <f>SQRT((Table3891011121314[[#This Row],[Annual Income (k$)]]-$B$6)^2+(Table3891011121314[[#This Row],[Spending Score (1-100)]]-$C$6)^2)</f>
        <v>1.9344917250128264</v>
      </c>
      <c r="O64">
        <f>SQRT((Table3891011121314[[#This Row],[Annual Income (k$)]]-$B$7)^2+(Table3891011121314[[#This Row],[Spending Score (1-100)]]-$C$7)^2)</f>
        <v>7.8020592803679733E-4</v>
      </c>
      <c r="P64">
        <f>SQRT((Table3891011121314[[#This Row],[Annual Income (k$)]]-$B$8)^2+(Table3891011121314[[#This Row],[Spending Score (1-100)]]-$C$8)^2)</f>
        <v>1.7881491470425115</v>
      </c>
      <c r="Q64">
        <f>SQRT((Table3891011121314[[#This Row],[Annual Income (k$)]]-$B$9)^2+(Table3891011121314[[#This Row],[Spending Score (1-100)]]-$C$9)^2)</f>
        <v>0.60519294460142059</v>
      </c>
      <c r="R64">
        <f>SQRT((Table3891011121314[[#This Row],[Annual Income (k$)]]-$B$10)^2+(Table3891011121314[[#This Row],[Spending Score (1-100)]]-$C$10)^2)</f>
        <v>2.4547007250266568</v>
      </c>
      <c r="S64">
        <f>MIN(Table3891011121314[[#This Row],[DIst1]:[DIst8]])</f>
        <v>7.8020592803679733E-4</v>
      </c>
      <c r="T64" t="str">
        <f>IF(MIN(Table3891011121314[[#This Row],[DIst1]:[DIst8]])=Table3891011121314[[#This Row],[DIst1]],"Cluster1",IF(MIN(Table3891011121314[[#This Row],[DIst1]:[DIst8]])=Table3891011121314[[#This Row],[DIst2]],"Cluster2",IF(MIN(Table3891011121314[[#This Row],[DIst1]:[DIst8]])=Table3891011121314[[#This Row],[DIst3]],"Cluster3",IF(MIN(Table3891011121314[[#This Row],[DIst1]:[DIst8]])=Table3891011121314[[#This Row],[DIst4]],"Cluster4",IF(MIN(Table3891011121314[[#This Row],[DIst1]:[DIst8]])=Table3891011121314[[#This Row],[DIst5]],"Cluster5",IF(MIN(Table3891011121314[[#This Row],[DIst1]:[DIst8]])=Table3891011121314[[#This Row],[DIst6]],"Cluster6",IF(MIN(Table3891011121314[[#This Row],[DIst1]:[DIst8]])=Table3891011121314[[#This Row],[DIst7]],"Cluster7","Cluster8")))))))</f>
        <v>Cluster5</v>
      </c>
    </row>
    <row r="65" spans="7:20" x14ac:dyDescent="0.3">
      <c r="G65">
        <v>64</v>
      </c>
      <c r="H65">
        <v>-0.51757746000000004</v>
      </c>
      <c r="I65">
        <v>0.34162973400000002</v>
      </c>
      <c r="K65">
        <f>SQRT((Table3891011121314[[#This Row],[Annual Income (k$)]]-$B$3)^2+(Table3891011121314[[#This Row],[Spending Score (1-100)]]-$C$3)^2)</f>
        <v>2.1148805081885769</v>
      </c>
      <c r="L65">
        <f>SQRT((Table3891011121314[[#This Row],[Annual Income (k$)]]-$B$4)^2+(Table3891011121314[[#This Row],[Spending Score (1-100)]]-$C$4)^2)</f>
        <v>1.1485902053239658</v>
      </c>
      <c r="M65">
        <f>SQRT((Table3891011121314[[#This Row],[Annual Income (k$)]]-$B$5)^2+(Table3891011121314[[#This Row],[Spending Score (1-100)]]-$C$5)^2)</f>
        <v>1.2745671823856395</v>
      </c>
      <c r="N65">
        <f>SQRT((Table3891011121314[[#This Row],[Annual Income (k$)]]-$B$6)^2+(Table3891011121314[[#This Row],[Spending Score (1-100)]]-$C$6)^2)</f>
        <v>2.1545935804884624</v>
      </c>
      <c r="O65">
        <f>SQRT((Table3891011121314[[#This Row],[Annual Income (k$)]]-$B$7)^2+(Table3891011121314[[#This Row],[Spending Score (1-100)]]-$C$7)^2)</f>
        <v>0.27187963063807447</v>
      </c>
      <c r="P65">
        <f>SQRT((Table3891011121314[[#This Row],[Annual Income (k$)]]-$B$8)^2+(Table3891011121314[[#This Row],[Spending Score (1-100)]]-$C$8)^2)</f>
        <v>1.6205199565131718</v>
      </c>
      <c r="Q65">
        <f>SQRT((Table3891011121314[[#This Row],[Annual Income (k$)]]-$B$9)^2+(Table3891011121314[[#This Row],[Spending Score (1-100)]]-$C$9)^2)</f>
        <v>0.73083531537558666</v>
      </c>
      <c r="R65">
        <f>SQRT((Table3891011121314[[#This Row],[Annual Income (k$)]]-$B$10)^2+(Table3891011121314[[#This Row],[Spending Score (1-100)]]-$C$10)^2)</f>
        <v>2.5953939070577525</v>
      </c>
      <c r="S65">
        <f>MIN(Table3891011121314[[#This Row],[DIst1]:[DIst8]])</f>
        <v>0.27187963063807447</v>
      </c>
      <c r="T65" t="str">
        <f>IF(MIN(Table3891011121314[[#This Row],[DIst1]:[DIst8]])=Table3891011121314[[#This Row],[DIst1]],"Cluster1",IF(MIN(Table3891011121314[[#This Row],[DIst1]:[DIst8]])=Table3891011121314[[#This Row],[DIst2]],"Cluster2",IF(MIN(Table3891011121314[[#This Row],[DIst1]:[DIst8]])=Table3891011121314[[#This Row],[DIst3]],"Cluster3",IF(MIN(Table3891011121314[[#This Row],[DIst1]:[DIst8]])=Table3891011121314[[#This Row],[DIst4]],"Cluster4",IF(MIN(Table3891011121314[[#This Row],[DIst1]:[DIst8]])=Table3891011121314[[#This Row],[DIst5]],"Cluster5",IF(MIN(Table3891011121314[[#This Row],[DIst1]:[DIst8]])=Table3891011121314[[#This Row],[DIst6]],"Cluster6",IF(MIN(Table3891011121314[[#This Row],[DIst1]:[DIst8]])=Table3891011121314[[#This Row],[DIst7]],"Cluster7","Cluster8")))))))</f>
        <v>Cluster5</v>
      </c>
    </row>
    <row r="66" spans="7:20" x14ac:dyDescent="0.3">
      <c r="G66">
        <v>65</v>
      </c>
      <c r="H66">
        <v>-0.47940802999999999</v>
      </c>
      <c r="I66">
        <v>3.1057248999999999E-2</v>
      </c>
      <c r="K66">
        <f>SQRT((Table3891011121314[[#This Row],[Annual Income (k$)]]-$B$3)^2+(Table3891011121314[[#This Row],[Spending Score (1-100)]]-$C$3)^2)</f>
        <v>1.8569038208105924</v>
      </c>
      <c r="L66">
        <f>SQRT((Table3891011121314[[#This Row],[Annual Income (k$)]]-$B$4)^2+(Table3891011121314[[#This Row],[Spending Score (1-100)]]-$C$4)^2)</f>
        <v>1.3953631056882296</v>
      </c>
      <c r="M66">
        <f>SQRT((Table3891011121314[[#This Row],[Annual Income (k$)]]-$B$5)^2+(Table3891011121314[[#This Row],[Spending Score (1-100)]]-$C$5)^2)</f>
        <v>1.0615024472053012</v>
      </c>
      <c r="N66">
        <f>SQRT((Table3891011121314[[#This Row],[Annual Income (k$)]]-$B$6)^2+(Table3891011121314[[#This Row],[Spending Score (1-100)]]-$C$6)^2)</f>
        <v>1.8803879863023263</v>
      </c>
      <c r="O66">
        <f>SQRT((Table3891011121314[[#This Row],[Annual Income (k$)]]-$B$7)^2+(Table3891011121314[[#This Row],[Spending Score (1-100)]]-$C$7)^2)</f>
        <v>5.3814135941359656E-2</v>
      </c>
      <c r="P66">
        <f>SQRT((Table3891011121314[[#This Row],[Annual Income (k$)]]-$B$8)^2+(Table3891011121314[[#This Row],[Spending Score (1-100)]]-$C$8)^2)</f>
        <v>1.7862082219542703</v>
      </c>
      <c r="Q66">
        <f>SQRT((Table3891011121314[[#This Row],[Annual Income (k$)]]-$B$9)^2+(Table3891011121314[[#This Row],[Spending Score (1-100)]]-$C$9)^2)</f>
        <v>0.55813944063568033</v>
      </c>
      <c r="R66">
        <f>SQRT((Table3891011121314[[#This Row],[Annual Income (k$)]]-$B$10)^2+(Table3891011121314[[#This Row],[Spending Score (1-100)]]-$C$10)^2)</f>
        <v>2.4026843778701727</v>
      </c>
      <c r="S66">
        <f>MIN(Table3891011121314[[#This Row],[DIst1]:[DIst8]])</f>
        <v>5.3814135941359656E-2</v>
      </c>
      <c r="T66" t="str">
        <f>IF(MIN(Table3891011121314[[#This Row],[DIst1]:[DIst8]])=Table3891011121314[[#This Row],[DIst1]],"Cluster1",IF(MIN(Table3891011121314[[#This Row],[DIst1]:[DIst8]])=Table3891011121314[[#This Row],[DIst2]],"Cluster2",IF(MIN(Table3891011121314[[#This Row],[DIst1]:[DIst8]])=Table3891011121314[[#This Row],[DIst3]],"Cluster3",IF(MIN(Table3891011121314[[#This Row],[DIst1]:[DIst8]])=Table3891011121314[[#This Row],[DIst4]],"Cluster4",IF(MIN(Table3891011121314[[#This Row],[DIst1]:[DIst8]])=Table3891011121314[[#This Row],[DIst5]],"Cluster5",IF(MIN(Table3891011121314[[#This Row],[DIst1]:[DIst8]])=Table3891011121314[[#This Row],[DIst6]],"Cluster6",IF(MIN(Table3891011121314[[#This Row],[DIst1]:[DIst8]])=Table3891011121314[[#This Row],[DIst7]],"Cluster7","Cluster8")))))))</f>
        <v>Cluster5</v>
      </c>
    </row>
    <row r="67" spans="7:20" x14ac:dyDescent="0.3">
      <c r="G67">
        <v>66</v>
      </c>
      <c r="H67">
        <v>-0.47940802999999999</v>
      </c>
      <c r="I67">
        <v>0.34162973400000002</v>
      </c>
      <c r="K67">
        <f>SQRT((Table3891011121314[[#This Row],[Annual Income (k$)]]-$B$3)^2+(Table3891011121314[[#This Row],[Spending Score (1-100)]]-$C$3)^2)</f>
        <v>2.1312824920153877</v>
      </c>
      <c r="L67">
        <f>SQRT((Table3891011121314[[#This Row],[Annual Income (k$)]]-$B$4)^2+(Table3891011121314[[#This Row],[Spending Score (1-100)]]-$C$4)^2)</f>
        <v>1.1778828256396137</v>
      </c>
      <c r="M67">
        <f>SQRT((Table3891011121314[[#This Row],[Annual Income (k$)]]-$B$5)^2+(Table3891011121314[[#This Row],[Spending Score (1-100)]]-$C$5)^2)</f>
        <v>1.2966671669052119</v>
      </c>
      <c r="N67">
        <f>SQRT((Table3891011121314[[#This Row],[Annual Income (k$)]]-$B$6)^2+(Table3891011121314[[#This Row],[Spending Score (1-100)]]-$C$6)^2)</f>
        <v>2.133633272198848</v>
      </c>
      <c r="O67">
        <f>SQRT((Table3891011121314[[#This Row],[Annual Income (k$)]]-$B$7)^2+(Table3891011121314[[#This Row],[Spending Score (1-100)]]-$C$7)^2)</f>
        <v>0.27443884756800541</v>
      </c>
      <c r="P67">
        <f>SQRT((Table3891011121314[[#This Row],[Annual Income (k$)]]-$B$8)^2+(Table3891011121314[[#This Row],[Spending Score (1-100)]]-$C$8)^2)</f>
        <v>1.5891705292085869</v>
      </c>
      <c r="Q67">
        <f>SQRT((Table3891011121314[[#This Row],[Annual Income (k$)]]-$B$9)^2+(Table3891011121314[[#This Row],[Spending Score (1-100)]]-$C$9)^2)</f>
        <v>0.70093133439692445</v>
      </c>
      <c r="R67">
        <f>SQRT((Table3891011121314[[#This Row],[Annual Income (k$)]]-$B$10)^2+(Table3891011121314[[#This Row],[Spending Score (1-100)]]-$C$10)^2)</f>
        <v>2.5637572381398197</v>
      </c>
      <c r="S67">
        <f>MIN(Table3891011121314[[#This Row],[DIst1]:[DIst8]])</f>
        <v>0.27443884756800541</v>
      </c>
      <c r="T67" t="str">
        <f>IF(MIN(Table3891011121314[[#This Row],[DIst1]:[DIst8]])=Table3891011121314[[#This Row],[DIst1]],"Cluster1",IF(MIN(Table3891011121314[[#This Row],[DIst1]:[DIst8]])=Table3891011121314[[#This Row],[DIst2]],"Cluster2",IF(MIN(Table3891011121314[[#This Row],[DIst1]:[DIst8]])=Table3891011121314[[#This Row],[DIst3]],"Cluster3",IF(MIN(Table3891011121314[[#This Row],[DIst1]:[DIst8]])=Table3891011121314[[#This Row],[DIst4]],"Cluster4",IF(MIN(Table3891011121314[[#This Row],[DIst1]:[DIst8]])=Table3891011121314[[#This Row],[DIst5]],"Cluster5",IF(MIN(Table3891011121314[[#This Row],[DIst1]:[DIst8]])=Table3891011121314[[#This Row],[DIst6]],"Cluster6",IF(MIN(Table3891011121314[[#This Row],[DIst1]:[DIst8]])=Table3891011121314[[#This Row],[DIst7]],"Cluster7","Cluster8")))))))</f>
        <v>Cluster5</v>
      </c>
    </row>
    <row r="68" spans="7:20" x14ac:dyDescent="0.3">
      <c r="G68">
        <v>67</v>
      </c>
      <c r="H68">
        <v>-0.47940802999999999</v>
      </c>
      <c r="I68">
        <v>-7.7643119999999998E-3</v>
      </c>
      <c r="K68">
        <f>SQRT((Table3891011121314[[#This Row],[Annual Income (k$)]]-$B$3)^2+(Table3891011121314[[#This Row],[Spending Score (1-100)]]-$C$3)^2)</f>
        <v>1.8234230620074792</v>
      </c>
      <c r="L68">
        <f>SQRT((Table3891011121314[[#This Row],[Annual Income (k$)]]-$B$4)^2+(Table3891011121314[[#This Row],[Spending Score (1-100)]]-$C$4)^2)</f>
        <v>1.4249757894026986</v>
      </c>
      <c r="M68">
        <f>SQRT((Table3891011121314[[#This Row],[Annual Income (k$)]]-$B$5)^2+(Table3891011121314[[#This Row],[Spending Score (1-100)]]-$C$5)^2)</f>
        <v>1.0349066044743727</v>
      </c>
      <c r="N68">
        <f>SQRT((Table3891011121314[[#This Row],[Annual Income (k$)]]-$B$6)^2+(Table3891011121314[[#This Row],[Spending Score (1-100)]]-$C$6)^2)</f>
        <v>1.8499612171399846</v>
      </c>
      <c r="O68">
        <f>SQRT((Table3891011121314[[#This Row],[Annual Income (k$)]]-$B$7)^2+(Table3891011121314[[#This Row],[Spending Score (1-100)]]-$C$7)^2)</f>
        <v>8.6066215387219452E-2</v>
      </c>
      <c r="P68">
        <f>SQRT((Table3891011121314[[#This Row],[Annual Income (k$)]]-$B$8)^2+(Table3891011121314[[#This Row],[Spending Score (1-100)]]-$C$8)^2)</f>
        <v>1.8130743063671988</v>
      </c>
      <c r="Q68">
        <f>SQRT((Table3891011121314[[#This Row],[Annual Income (k$)]]-$B$9)^2+(Table3891011121314[[#This Row],[Spending Score (1-100)]]-$C$9)^2)</f>
        <v>0.55010046328153728</v>
      </c>
      <c r="R68">
        <f>SQRT((Table3891011121314[[#This Row],[Annual Income (k$)]]-$B$10)^2+(Table3891011121314[[#This Row],[Spending Score (1-100)]]-$C$10)^2)</f>
        <v>2.3846302378793824</v>
      </c>
      <c r="S68">
        <f>MIN(Table3891011121314[[#This Row],[DIst1]:[DIst8]])</f>
        <v>8.6066215387219452E-2</v>
      </c>
      <c r="T68" t="str">
        <f>IF(MIN(Table3891011121314[[#This Row],[DIst1]:[DIst8]])=Table3891011121314[[#This Row],[DIst1]],"Cluster1",IF(MIN(Table3891011121314[[#This Row],[DIst1]:[DIst8]])=Table3891011121314[[#This Row],[DIst2]],"Cluster2",IF(MIN(Table3891011121314[[#This Row],[DIst1]:[DIst8]])=Table3891011121314[[#This Row],[DIst3]],"Cluster3",IF(MIN(Table3891011121314[[#This Row],[DIst1]:[DIst8]])=Table3891011121314[[#This Row],[DIst4]],"Cluster4",IF(MIN(Table3891011121314[[#This Row],[DIst1]:[DIst8]])=Table3891011121314[[#This Row],[DIst5]],"Cluster5",IF(MIN(Table3891011121314[[#This Row],[DIst1]:[DIst8]])=Table3891011121314[[#This Row],[DIst6]],"Cluster6",IF(MIN(Table3891011121314[[#This Row],[DIst1]:[DIst8]])=Table3891011121314[[#This Row],[DIst7]],"Cluster7","Cluster8")))))))</f>
        <v>Cluster5</v>
      </c>
    </row>
    <row r="69" spans="7:20" x14ac:dyDescent="0.3">
      <c r="G69">
        <v>68</v>
      </c>
      <c r="H69">
        <v>-0.47940802999999999</v>
      </c>
      <c r="I69">
        <v>-8.5407434000000004E-2</v>
      </c>
      <c r="K69">
        <f>SQRT((Table3891011121314[[#This Row],[Annual Income (k$)]]-$B$3)^2+(Table3891011121314[[#This Row],[Spending Score (1-100)]]-$C$3)^2)</f>
        <v>1.7571209609162091</v>
      </c>
      <c r="L69">
        <f>SQRT((Table3891011121314[[#This Row],[Annual Income (k$)]]-$B$4)^2+(Table3891011121314[[#This Row],[Spending Score (1-100)]]-$C$4)^2)</f>
        <v>1.4854744323988176</v>
      </c>
      <c r="M69">
        <f>SQRT((Table3891011121314[[#This Row],[Annual Income (k$)]]-$B$5)^2+(Table3891011121314[[#This Row],[Spending Score (1-100)]]-$C$5)^2)</f>
        <v>0.9841558975585124</v>
      </c>
      <c r="N69">
        <f>SQRT((Table3891011121314[[#This Row],[Annual Income (k$)]]-$B$6)^2+(Table3891011121314[[#This Row],[Spending Score (1-100)]]-$C$6)^2)</f>
        <v>1.7900821875815607</v>
      </c>
      <c r="O69">
        <f>SQRT((Table3891011121314[[#This Row],[Annual Income (k$)]]-$B$7)^2+(Table3891011121314[[#This Row],[Spending Score (1-100)]]-$C$7)^2)</f>
        <v>0.1596024418042149</v>
      </c>
      <c r="P69">
        <f>SQRT((Table3891011121314[[#This Row],[Annual Income (k$)]]-$B$8)^2+(Table3891011121314[[#This Row],[Spending Score (1-100)]]-$C$8)^2)</f>
        <v>1.8680680872129596</v>
      </c>
      <c r="Q69">
        <f>SQRT((Table3891011121314[[#This Row],[Annual Income (k$)]]-$B$9)^2+(Table3891011121314[[#This Row],[Spending Score (1-100)]]-$C$9)^2)</f>
        <v>0.54206546681404266</v>
      </c>
      <c r="R69">
        <f>SQRT((Table3891011121314[[#This Row],[Annual Income (k$)]]-$B$10)^2+(Table3891011121314[[#This Row],[Spending Score (1-100)]]-$C$10)^2)</f>
        <v>2.3500302884205855</v>
      </c>
      <c r="S69">
        <f>MIN(Table3891011121314[[#This Row],[DIst1]:[DIst8]])</f>
        <v>0.1596024418042149</v>
      </c>
      <c r="T69" t="str">
        <f>IF(MIN(Table3891011121314[[#This Row],[DIst1]:[DIst8]])=Table3891011121314[[#This Row],[DIst1]],"Cluster1",IF(MIN(Table3891011121314[[#This Row],[DIst1]:[DIst8]])=Table3891011121314[[#This Row],[DIst2]],"Cluster2",IF(MIN(Table3891011121314[[#This Row],[DIst1]:[DIst8]])=Table3891011121314[[#This Row],[DIst3]],"Cluster3",IF(MIN(Table3891011121314[[#This Row],[DIst1]:[DIst8]])=Table3891011121314[[#This Row],[DIst4]],"Cluster4",IF(MIN(Table3891011121314[[#This Row],[DIst1]:[DIst8]])=Table3891011121314[[#This Row],[DIst5]],"Cluster5",IF(MIN(Table3891011121314[[#This Row],[DIst1]:[DIst8]])=Table3891011121314[[#This Row],[DIst6]],"Cluster6",IF(MIN(Table3891011121314[[#This Row],[DIst1]:[DIst8]])=Table3891011121314[[#This Row],[DIst7]],"Cluster7","Cluster8")))))))</f>
        <v>Cluster5</v>
      </c>
    </row>
    <row r="70" spans="7:20" x14ac:dyDescent="0.3">
      <c r="G70">
        <v>69</v>
      </c>
      <c r="H70">
        <v>-0.47940802999999999</v>
      </c>
      <c r="I70">
        <v>0.34162973400000002</v>
      </c>
      <c r="J70">
        <v>6</v>
      </c>
      <c r="K70">
        <f>SQRT((Table3891011121314[[#This Row],[Annual Income (k$)]]-$B$3)^2+(Table3891011121314[[#This Row],[Spending Score (1-100)]]-$C$3)^2)</f>
        <v>2.1312824920153877</v>
      </c>
      <c r="L70">
        <f>SQRT((Table3891011121314[[#This Row],[Annual Income (k$)]]-$B$4)^2+(Table3891011121314[[#This Row],[Spending Score (1-100)]]-$C$4)^2)</f>
        <v>1.1778828256396137</v>
      </c>
      <c r="M70">
        <f>SQRT((Table3891011121314[[#This Row],[Annual Income (k$)]]-$B$5)^2+(Table3891011121314[[#This Row],[Spending Score (1-100)]]-$C$5)^2)</f>
        <v>1.2966671669052119</v>
      </c>
      <c r="N70">
        <f>SQRT((Table3891011121314[[#This Row],[Annual Income (k$)]]-$B$6)^2+(Table3891011121314[[#This Row],[Spending Score (1-100)]]-$C$6)^2)</f>
        <v>2.133633272198848</v>
      </c>
      <c r="O70">
        <f>SQRT((Table3891011121314[[#This Row],[Annual Income (k$)]]-$B$7)^2+(Table3891011121314[[#This Row],[Spending Score (1-100)]]-$C$7)^2)</f>
        <v>0.27443884756800541</v>
      </c>
      <c r="P70">
        <f>SQRT((Table3891011121314[[#This Row],[Annual Income (k$)]]-$B$8)^2+(Table3891011121314[[#This Row],[Spending Score (1-100)]]-$C$8)^2)</f>
        <v>1.5891705292085869</v>
      </c>
      <c r="Q70">
        <f>SQRT((Table3891011121314[[#This Row],[Annual Income (k$)]]-$B$9)^2+(Table3891011121314[[#This Row],[Spending Score (1-100)]]-$C$9)^2)</f>
        <v>0.70093133439692445</v>
      </c>
      <c r="R70">
        <f>SQRT((Table3891011121314[[#This Row],[Annual Income (k$)]]-$B$10)^2+(Table3891011121314[[#This Row],[Spending Score (1-100)]]-$C$10)^2)</f>
        <v>2.5637572381398197</v>
      </c>
      <c r="S70">
        <f>MIN(Table3891011121314[[#This Row],[DIst1]:[DIst8]])</f>
        <v>0.27443884756800541</v>
      </c>
      <c r="T70" t="str">
        <f>IF(MIN(Table3891011121314[[#This Row],[DIst1]:[DIst8]])=Table3891011121314[[#This Row],[DIst1]],"Cluster1",IF(MIN(Table3891011121314[[#This Row],[DIst1]:[DIst8]])=Table3891011121314[[#This Row],[DIst2]],"Cluster2",IF(MIN(Table3891011121314[[#This Row],[DIst1]:[DIst8]])=Table3891011121314[[#This Row],[DIst3]],"Cluster3",IF(MIN(Table3891011121314[[#This Row],[DIst1]:[DIst8]])=Table3891011121314[[#This Row],[DIst4]],"Cluster4",IF(MIN(Table3891011121314[[#This Row],[DIst1]:[DIst8]])=Table3891011121314[[#This Row],[DIst5]],"Cluster5",IF(MIN(Table3891011121314[[#This Row],[DIst1]:[DIst8]])=Table3891011121314[[#This Row],[DIst6]],"Cluster6",IF(MIN(Table3891011121314[[#This Row],[DIst1]:[DIst8]])=Table3891011121314[[#This Row],[DIst7]],"Cluster7","Cluster8")))))))</f>
        <v>Cluster5</v>
      </c>
    </row>
    <row r="71" spans="7:20" x14ac:dyDescent="0.3">
      <c r="G71">
        <v>70</v>
      </c>
      <c r="H71">
        <v>-0.47940802999999999</v>
      </c>
      <c r="I71">
        <v>-0.124228994</v>
      </c>
      <c r="K71">
        <f>SQRT((Table3891011121314[[#This Row],[Annual Income (k$)]]-$B$3)^2+(Table3891011121314[[#This Row],[Spending Score (1-100)]]-$C$3)^2)</f>
        <v>1.7243249749116256</v>
      </c>
      <c r="L71">
        <f>SQRT((Table3891011121314[[#This Row],[Annual Income (k$)]]-$B$4)^2+(Table3891011121314[[#This Row],[Spending Score (1-100)]]-$C$4)^2)</f>
        <v>1.5163095898088612</v>
      </c>
      <c r="M71">
        <f>SQRT((Table3891011121314[[#This Row],[Annual Income (k$)]]-$B$5)^2+(Table3891011121314[[#This Row],[Spending Score (1-100)]]-$C$5)^2)</f>
        <v>0.9601300682805165</v>
      </c>
      <c r="N71">
        <f>SQRT((Table3891011121314[[#This Row],[Annual Income (k$)]]-$B$6)^2+(Table3891011121314[[#This Row],[Spending Score (1-100)]]-$C$6)^2)</f>
        <v>1.7606630706729574</v>
      </c>
      <c r="O71">
        <f>SQRT((Table3891011121314[[#This Row],[Annual Income (k$)]]-$B$7)^2+(Table3891011121314[[#This Row],[Spending Score (1-100)]]-$C$7)^2)</f>
        <v>0.19755265838943264</v>
      </c>
      <c r="P71">
        <f>SQRT((Table3891011121314[[#This Row],[Annual Income (k$)]]-$B$8)^2+(Table3891011121314[[#This Row],[Spending Score (1-100)]]-$C$8)^2)</f>
        <v>1.896159193085752</v>
      </c>
      <c r="Q71">
        <f>SQRT((Table3891011121314[[#This Row],[Annual Income (k$)]]-$B$9)^2+(Table3891011121314[[#This Row],[Spending Score (1-100)]]-$C$9)^2)</f>
        <v>0.54218865385617954</v>
      </c>
      <c r="R71">
        <f>SQRT((Table3891011121314[[#This Row],[Annual Income (k$)]]-$B$10)^2+(Table3891011121314[[#This Row],[Spending Score (1-100)]]-$C$10)^2)</f>
        <v>2.3335068441697171</v>
      </c>
      <c r="S71">
        <f>MIN(Table3891011121314[[#This Row],[DIst1]:[DIst8]])</f>
        <v>0.19755265838943264</v>
      </c>
      <c r="T71" t="str">
        <f>IF(MIN(Table3891011121314[[#This Row],[DIst1]:[DIst8]])=Table3891011121314[[#This Row],[DIst1]],"Cluster1",IF(MIN(Table3891011121314[[#This Row],[DIst1]:[DIst8]])=Table3891011121314[[#This Row],[DIst2]],"Cluster2",IF(MIN(Table3891011121314[[#This Row],[DIst1]:[DIst8]])=Table3891011121314[[#This Row],[DIst3]],"Cluster3",IF(MIN(Table3891011121314[[#This Row],[DIst1]:[DIst8]])=Table3891011121314[[#This Row],[DIst4]],"Cluster4",IF(MIN(Table3891011121314[[#This Row],[DIst1]:[DIst8]])=Table3891011121314[[#This Row],[DIst5]],"Cluster5",IF(MIN(Table3891011121314[[#This Row],[DIst1]:[DIst8]])=Table3891011121314[[#This Row],[DIst6]],"Cluster6",IF(MIN(Table3891011121314[[#This Row],[DIst1]:[DIst8]])=Table3891011121314[[#This Row],[DIst7]],"Cluster7","Cluster8")))))))</f>
        <v>Cluster5</v>
      </c>
    </row>
    <row r="72" spans="7:20" x14ac:dyDescent="0.3">
      <c r="G72">
        <v>71</v>
      </c>
      <c r="H72">
        <v>-0.44123860100000001</v>
      </c>
      <c r="I72">
        <v>0.186343491</v>
      </c>
      <c r="K72">
        <f>SQRT((Table3891011121314[[#This Row],[Annual Income (k$)]]-$B$3)^2+(Table3891011121314[[#This Row],[Spending Score (1-100)]]-$C$3)^2)</f>
        <v>2.0108888375725611</v>
      </c>
      <c r="L72">
        <f>SQRT((Table3891011121314[[#This Row],[Annual Income (k$)]]-$B$4)^2+(Table3891011121314[[#This Row],[Spending Score (1-100)]]-$C$4)^2)</f>
        <v>1.3092637464091255</v>
      </c>
      <c r="M72">
        <f>SQRT((Table3891011121314[[#This Row],[Annual Income (k$)]]-$B$5)^2+(Table3891011121314[[#This Row],[Spending Score (1-100)]]-$C$5)^2)</f>
        <v>1.1998711697758109</v>
      </c>
      <c r="N72">
        <f>SQRT((Table3891011121314[[#This Row],[Annual Income (k$)]]-$B$6)^2+(Table3891011121314[[#This Row],[Spending Score (1-100)]]-$C$6)^2)</f>
        <v>1.9831899548583265</v>
      </c>
      <c r="O72">
        <f>SQRT((Table3891011121314[[#This Row],[Annual Income (k$)]]-$B$7)^2+(Table3891011121314[[#This Row],[Spending Score (1-100)]]-$C$7)^2)</f>
        <v>0.13894049818139584</v>
      </c>
      <c r="P72">
        <f>SQRT((Table3891011121314[[#This Row],[Annual Income (k$)]]-$B$8)^2+(Table3891011121314[[#This Row],[Spending Score (1-100)]]-$C$8)^2)</f>
        <v>1.6541400878536283</v>
      </c>
      <c r="Q72">
        <f>SQRT((Table3891011121314[[#This Row],[Annual Income (k$)]]-$B$9)^2+(Table3891011121314[[#This Row],[Spending Score (1-100)]]-$C$9)^2)</f>
        <v>0.58085855170312861</v>
      </c>
      <c r="R72">
        <f>SQRT((Table3891011121314[[#This Row],[Annual Income (k$)]]-$B$10)^2+(Table3891011121314[[#This Row],[Spending Score (1-100)]]-$C$10)^2)</f>
        <v>2.4471316551723792</v>
      </c>
      <c r="S72">
        <f>MIN(Table3891011121314[[#This Row],[DIst1]:[DIst8]])</f>
        <v>0.13894049818139584</v>
      </c>
      <c r="T72" t="str">
        <f>IF(MIN(Table3891011121314[[#This Row],[DIst1]:[DIst8]])=Table3891011121314[[#This Row],[DIst1]],"Cluster1",IF(MIN(Table3891011121314[[#This Row],[DIst1]:[DIst8]])=Table3891011121314[[#This Row],[DIst2]],"Cluster2",IF(MIN(Table3891011121314[[#This Row],[DIst1]:[DIst8]])=Table3891011121314[[#This Row],[DIst3]],"Cluster3",IF(MIN(Table3891011121314[[#This Row],[DIst1]:[DIst8]])=Table3891011121314[[#This Row],[DIst4]],"Cluster4",IF(MIN(Table3891011121314[[#This Row],[DIst1]:[DIst8]])=Table3891011121314[[#This Row],[DIst5]],"Cluster5",IF(MIN(Table3891011121314[[#This Row],[DIst1]:[DIst8]])=Table3891011121314[[#This Row],[DIst6]],"Cluster6",IF(MIN(Table3891011121314[[#This Row],[DIst1]:[DIst8]])=Table3891011121314[[#This Row],[DIst7]],"Cluster7","Cluster8")))))))</f>
        <v>Cluster5</v>
      </c>
    </row>
    <row r="73" spans="7:20" x14ac:dyDescent="0.3">
      <c r="G73">
        <v>72</v>
      </c>
      <c r="H73">
        <v>-0.44123860100000001</v>
      </c>
      <c r="I73">
        <v>-0.31833679799999998</v>
      </c>
      <c r="K73">
        <f>SQRT((Table3891011121314[[#This Row],[Annual Income (k$)]]-$B$3)^2+(Table3891011121314[[#This Row],[Spending Score (1-100)]]-$C$3)^2)</f>
        <v>1.5875081289323965</v>
      </c>
      <c r="L73">
        <f>SQRT((Table3891011121314[[#This Row],[Annual Income (k$)]]-$B$4)^2+(Table3891011121314[[#This Row],[Spending Score (1-100)]]-$C$4)^2)</f>
        <v>1.6965473477739594</v>
      </c>
      <c r="M73">
        <f>SQRT((Table3891011121314[[#This Row],[Annual Income (k$)]]-$B$5)^2+(Table3891011121314[[#This Row],[Spending Score (1-100)]]-$C$5)^2)</f>
        <v>0.89063785323074207</v>
      </c>
      <c r="N73">
        <f>SQRT((Table3891011121314[[#This Row],[Annual Income (k$)]]-$B$6)^2+(Table3891011121314[[#This Row],[Spending Score (1-100)]]-$C$6)^2)</f>
        <v>1.5924447091941902</v>
      </c>
      <c r="O73">
        <f>SQRT((Table3891011121314[[#This Row],[Annual Income (k$)]]-$B$7)^2+(Table3891011121314[[#This Row],[Spending Score (1-100)]]-$C$7)^2)</f>
        <v>0.39537701845356998</v>
      </c>
      <c r="P73">
        <f>SQRT((Table3891011121314[[#This Row],[Annual Income (k$)]]-$B$8)^2+(Table3891011121314[[#This Row],[Spending Score (1-100)]]-$C$8)^2)</f>
        <v>2.0178284103944222</v>
      </c>
      <c r="Q73">
        <f>SQRT((Table3891011121314[[#This Row],[Annual Income (k$)]]-$B$9)^2+(Table3891011121314[[#This Row],[Spending Score (1-100)]]-$C$9)^2)</f>
        <v>0.54767514379158189</v>
      </c>
      <c r="R73">
        <f>SQRT((Table3891011121314[[#This Row],[Annual Income (k$)]]-$B$10)^2+(Table3891011121314[[#This Row],[Spending Score (1-100)]]-$C$10)^2)</f>
        <v>2.2233358329021509</v>
      </c>
      <c r="S73">
        <f>MIN(Table3891011121314[[#This Row],[DIst1]:[DIst8]])</f>
        <v>0.39537701845356998</v>
      </c>
      <c r="T73" t="str">
        <f>IF(MIN(Table3891011121314[[#This Row],[DIst1]:[DIst8]])=Table3891011121314[[#This Row],[DIst1]],"Cluster1",IF(MIN(Table3891011121314[[#This Row],[DIst1]:[DIst8]])=Table3891011121314[[#This Row],[DIst2]],"Cluster2",IF(MIN(Table3891011121314[[#This Row],[DIst1]:[DIst8]])=Table3891011121314[[#This Row],[DIst3]],"Cluster3",IF(MIN(Table3891011121314[[#This Row],[DIst1]:[DIst8]])=Table3891011121314[[#This Row],[DIst4]],"Cluster4",IF(MIN(Table3891011121314[[#This Row],[DIst1]:[DIst8]])=Table3891011121314[[#This Row],[DIst5]],"Cluster5",IF(MIN(Table3891011121314[[#This Row],[DIst1]:[DIst8]])=Table3891011121314[[#This Row],[DIst6]],"Cluster6",IF(MIN(Table3891011121314[[#This Row],[DIst1]:[DIst8]])=Table3891011121314[[#This Row],[DIst7]],"Cluster7","Cluster8")))))))</f>
        <v>Cluster5</v>
      </c>
    </row>
    <row r="74" spans="7:20" x14ac:dyDescent="0.3">
      <c r="G74">
        <v>73</v>
      </c>
      <c r="H74">
        <v>-0.40306917199999998</v>
      </c>
      <c r="I74">
        <v>-4.6585873E-2</v>
      </c>
      <c r="K74">
        <f>SQRT((Table3891011121314[[#This Row],[Annual Income (k$)]]-$B$3)^2+(Table3891011121314[[#This Row],[Spending Score (1-100)]]-$C$3)^2)</f>
        <v>1.8310374588129845</v>
      </c>
      <c r="L74">
        <f>SQRT((Table3891011121314[[#This Row],[Annual Income (k$)]]-$B$4)^2+(Table3891011121314[[#This Row],[Spending Score (1-100)]]-$C$4)^2)</f>
        <v>1.504036715627838</v>
      </c>
      <c r="M74">
        <f>SQRT((Table3891011121314[[#This Row],[Annual Income (k$)]]-$B$5)^2+(Table3891011121314[[#This Row],[Spending Score (1-100)]]-$C$5)^2)</f>
        <v>1.0680262400027842</v>
      </c>
      <c r="N74">
        <f>SQRT((Table3891011121314[[#This Row],[Annual Income (k$)]]-$B$6)^2+(Table3891011121314[[#This Row],[Spending Score (1-100)]]-$C$6)^2)</f>
        <v>1.7722428109493926</v>
      </c>
      <c r="O74">
        <f>SQRT((Table3891011121314[[#This Row],[Annual Income (k$)]]-$B$7)^2+(Table3891011121314[[#This Row],[Spending Score (1-100)]]-$C$7)^2)</f>
        <v>0.16269843174815798</v>
      </c>
      <c r="P74">
        <f>SQRT((Table3891011121314[[#This Row],[Annual Income (k$)]]-$B$8)^2+(Table3891011121314[[#This Row],[Spending Score (1-100)]]-$C$8)^2)</f>
        <v>1.7873021053931684</v>
      </c>
      <c r="Q74">
        <f>SQRT((Table3891011121314[[#This Row],[Annual Income (k$)]]-$B$9)^2+(Table3891011121314[[#This Row],[Spending Score (1-100)]]-$C$9)^2)</f>
        <v>0.46885607628408588</v>
      </c>
      <c r="R74">
        <f>SQRT((Table3891011121314[[#This Row],[Annual Income (k$)]]-$B$10)^2+(Table3891011121314[[#This Row],[Spending Score (1-100)]]-$C$10)^2)</f>
        <v>2.2989887945543188</v>
      </c>
      <c r="S74">
        <f>MIN(Table3891011121314[[#This Row],[DIst1]:[DIst8]])</f>
        <v>0.16269843174815798</v>
      </c>
      <c r="T74" t="str">
        <f>IF(MIN(Table3891011121314[[#This Row],[DIst1]:[DIst8]])=Table3891011121314[[#This Row],[DIst1]],"Cluster1",IF(MIN(Table3891011121314[[#This Row],[DIst1]:[DIst8]])=Table3891011121314[[#This Row],[DIst2]],"Cluster2",IF(MIN(Table3891011121314[[#This Row],[DIst1]:[DIst8]])=Table3891011121314[[#This Row],[DIst3]],"Cluster3",IF(MIN(Table3891011121314[[#This Row],[DIst1]:[DIst8]])=Table3891011121314[[#This Row],[DIst4]],"Cluster4",IF(MIN(Table3891011121314[[#This Row],[DIst1]:[DIst8]])=Table3891011121314[[#This Row],[DIst5]],"Cluster5",IF(MIN(Table3891011121314[[#This Row],[DIst1]:[DIst8]])=Table3891011121314[[#This Row],[DIst6]],"Cluster6",IF(MIN(Table3891011121314[[#This Row],[DIst1]:[DIst8]])=Table3891011121314[[#This Row],[DIst7]],"Cluster7","Cluster8")))))))</f>
        <v>Cluster5</v>
      </c>
    </row>
    <row r="75" spans="7:20" x14ac:dyDescent="0.3">
      <c r="G75">
        <v>74</v>
      </c>
      <c r="H75">
        <v>-0.40306917199999998</v>
      </c>
      <c r="I75">
        <v>0.225165052</v>
      </c>
      <c r="K75">
        <f>SQRT((Table3891011121314[[#This Row],[Annual Income (k$)]]-$B$3)^2+(Table3891011121314[[#This Row],[Spending Score (1-100)]]-$C$3)^2)</f>
        <v>2.0633560783086553</v>
      </c>
      <c r="L75">
        <f>SQRT((Table3891011121314[[#This Row],[Annual Income (k$)]]-$B$4)^2+(Table3891011121314[[#This Row],[Spending Score (1-100)]]-$C$4)^2)</f>
        <v>1.3113737074102487</v>
      </c>
      <c r="M75">
        <f>SQRT((Table3891011121314[[#This Row],[Annual Income (k$)]]-$B$5)^2+(Table3891011121314[[#This Row],[Spending Score (1-100)]]-$C$5)^2)</f>
        <v>1.2542605727808391</v>
      </c>
      <c r="N75">
        <f>SQRT((Table3891011121314[[#This Row],[Annual Income (k$)]]-$B$6)^2+(Table3891011121314[[#This Row],[Spending Score (1-100)]]-$C$6)^2)</f>
        <v>1.9943823790271846</v>
      </c>
      <c r="O75">
        <f>SQRT((Table3891011121314[[#This Row],[Annual Income (k$)]]-$B$7)^2+(Table3891011121314[[#This Row],[Spending Score (1-100)]]-$C$7)^2)</f>
        <v>0.19258747207763532</v>
      </c>
      <c r="P75">
        <f>SQRT((Table3891011121314[[#This Row],[Annual Income (k$)]]-$B$8)^2+(Table3891011121314[[#This Row],[Spending Score (1-100)]]-$C$8)^2)</f>
        <v>1.5999242492083121</v>
      </c>
      <c r="Q75">
        <f>SQRT((Table3891011121314[[#This Row],[Annual Income (k$)]]-$B$9)^2+(Table3891011121314[[#This Row],[Spending Score (1-100)]]-$C$9)^2)</f>
        <v>0.56955158514979298</v>
      </c>
      <c r="R75">
        <f>SQRT((Table3891011121314[[#This Row],[Annual Income (k$)]]-$B$10)^2+(Table3891011121314[[#This Row],[Spending Score (1-100)]]-$C$10)^2)</f>
        <v>2.4356856510448486</v>
      </c>
      <c r="S75">
        <f>MIN(Table3891011121314[[#This Row],[DIst1]:[DIst8]])</f>
        <v>0.19258747207763532</v>
      </c>
      <c r="T75" t="str">
        <f>IF(MIN(Table3891011121314[[#This Row],[DIst1]:[DIst8]])=Table3891011121314[[#This Row],[DIst1]],"Cluster1",IF(MIN(Table3891011121314[[#This Row],[DIst1]:[DIst8]])=Table3891011121314[[#This Row],[DIst2]],"Cluster2",IF(MIN(Table3891011121314[[#This Row],[DIst1]:[DIst8]])=Table3891011121314[[#This Row],[DIst3]],"Cluster3",IF(MIN(Table3891011121314[[#This Row],[DIst1]:[DIst8]])=Table3891011121314[[#This Row],[DIst4]],"Cluster4",IF(MIN(Table3891011121314[[#This Row],[DIst1]:[DIst8]])=Table3891011121314[[#This Row],[DIst5]],"Cluster5",IF(MIN(Table3891011121314[[#This Row],[DIst1]:[DIst8]])=Table3891011121314[[#This Row],[DIst6]],"Cluster6",IF(MIN(Table3891011121314[[#This Row],[DIst1]:[DIst8]])=Table3891011121314[[#This Row],[DIst7]],"Cluster7","Cluster8")))))))</f>
        <v>Cluster5</v>
      </c>
    </row>
    <row r="76" spans="7:20" x14ac:dyDescent="0.3">
      <c r="G76">
        <v>75</v>
      </c>
      <c r="H76">
        <v>-0.25039145499999999</v>
      </c>
      <c r="I76">
        <v>-0.124228994</v>
      </c>
      <c r="K76">
        <f>SQRT((Table3891011121314[[#This Row],[Annual Income (k$)]]-$B$3)^2+(Table3891011121314[[#This Row],[Spending Score (1-100)]]-$C$3)^2)</f>
        <v>1.8580526404991604</v>
      </c>
      <c r="L76">
        <f>SQRT((Table3891011121314[[#This Row],[Annual Income (k$)]]-$B$4)^2+(Table3891011121314[[#This Row],[Spending Score (1-100)]]-$C$4)^2)</f>
        <v>1.6641140988513701</v>
      </c>
      <c r="M76">
        <f>SQRT((Table3891011121314[[#This Row],[Annual Income (k$)]]-$B$5)^2+(Table3891011121314[[#This Row],[Spending Score (1-100)]]-$C$5)^2)</f>
        <v>1.1506455580320216</v>
      </c>
      <c r="N76">
        <f>SQRT((Table3891011121314[[#This Row],[Annual Income (k$)]]-$B$6)^2+(Table3891011121314[[#This Row],[Spending Score (1-100)]]-$C$6)^2)</f>
        <v>1.6192063311604081</v>
      </c>
      <c r="O76">
        <f>SQRT((Table3891011121314[[#This Row],[Annual Income (k$)]]-$B$7)^2+(Table3891011121314[[#This Row],[Spending Score (1-100)]]-$C$7)^2)</f>
        <v>0.32955418582984058</v>
      </c>
      <c r="P76">
        <f>SQRT((Table3891011121314[[#This Row],[Annual Income (k$)]]-$B$8)^2+(Table3891011121314[[#This Row],[Spending Score (1-100)]]-$C$8)^2)</f>
        <v>1.7472486861186922</v>
      </c>
      <c r="Q76">
        <f>SQRT((Table3891011121314[[#This Row],[Annual Income (k$)]]-$B$9)^2+(Table3891011121314[[#This Row],[Spending Score (1-100)]]-$C$9)^2)</f>
        <v>0.31347317232571048</v>
      </c>
      <c r="R76">
        <f>SQRT((Table3891011121314[[#This Row],[Annual Income (k$)]]-$B$10)^2+(Table3891011121314[[#This Row],[Spending Score (1-100)]]-$C$10)^2)</f>
        <v>2.1277062994811073</v>
      </c>
      <c r="S76">
        <f>MIN(Table3891011121314[[#This Row],[DIst1]:[DIst8]])</f>
        <v>0.31347317232571048</v>
      </c>
      <c r="T76" t="str">
        <f>IF(MIN(Table3891011121314[[#This Row],[DIst1]:[DIst8]])=Table3891011121314[[#This Row],[DIst1]],"Cluster1",IF(MIN(Table3891011121314[[#This Row],[DIst1]:[DIst8]])=Table3891011121314[[#This Row],[DIst2]],"Cluster2",IF(MIN(Table3891011121314[[#This Row],[DIst1]:[DIst8]])=Table3891011121314[[#This Row],[DIst3]],"Cluster3",IF(MIN(Table3891011121314[[#This Row],[DIst1]:[DIst8]])=Table3891011121314[[#This Row],[DIst4]],"Cluster4",IF(MIN(Table3891011121314[[#This Row],[DIst1]:[DIst8]])=Table3891011121314[[#This Row],[DIst5]],"Cluster5",IF(MIN(Table3891011121314[[#This Row],[DIst1]:[DIst8]])=Table3891011121314[[#This Row],[DIst6]],"Cluster6",IF(MIN(Table3891011121314[[#This Row],[DIst1]:[DIst8]])=Table3891011121314[[#This Row],[DIst7]],"Cluster7","Cluster8")))))))</f>
        <v>Cluster7</v>
      </c>
    </row>
    <row r="77" spans="7:20" x14ac:dyDescent="0.3">
      <c r="G77">
        <v>76</v>
      </c>
      <c r="H77">
        <v>-0.25039145499999999</v>
      </c>
      <c r="I77">
        <v>0.147521931</v>
      </c>
      <c r="K77">
        <f>SQRT((Table3891011121314[[#This Row],[Annual Income (k$)]]-$B$3)^2+(Table3891011121314[[#This Row],[Spending Score (1-100)]]-$C$3)^2)</f>
        <v>2.0772338735153513</v>
      </c>
      <c r="L77">
        <f>SQRT((Table3891011121314[[#This Row],[Annual Income (k$)]]-$B$4)^2+(Table3891011121314[[#This Row],[Spending Score (1-100)]]-$C$4)^2)</f>
        <v>1.4780565322824968</v>
      </c>
      <c r="M77">
        <f>SQRT((Table3891011121314[[#This Row],[Annual Income (k$)]]-$B$5)^2+(Table3891011121314[[#This Row],[Spending Score (1-100)]]-$C$5)^2)</f>
        <v>1.3093034619268302</v>
      </c>
      <c r="N77">
        <f>SQRT((Table3891011121314[[#This Row],[Annual Income (k$)]]-$B$6)^2+(Table3891011121314[[#This Row],[Spending Score (1-100)]]-$C$6)^2)</f>
        <v>1.848336131708463</v>
      </c>
      <c r="O77">
        <f>SQRT((Table3891011121314[[#This Row],[Annual Income (k$)]]-$B$7)^2+(Table3891011121314[[#This Row],[Spending Score (1-100)]]-$C$7)^2)</f>
        <v>0.27753546836870996</v>
      </c>
      <c r="P77">
        <f>SQRT((Table3891011121314[[#This Row],[Annual Income (k$)]]-$B$8)^2+(Table3891011121314[[#This Row],[Spending Score (1-100)]]-$C$8)^2)</f>
        <v>1.5414238802166491</v>
      </c>
      <c r="Q77">
        <f>SQRT((Table3891011121314[[#This Row],[Annual Income (k$)]]-$B$9)^2+(Table3891011121314[[#This Row],[Spending Score (1-100)]]-$C$9)^2)</f>
        <v>0.4007857753748304</v>
      </c>
      <c r="R77">
        <f>SQRT((Table3891011121314[[#This Row],[Annual Income (k$)]]-$B$10)^2+(Table3891011121314[[#This Row],[Spending Score (1-100)]]-$C$10)^2)</f>
        <v>2.2654249116154266</v>
      </c>
      <c r="S77">
        <f>MIN(Table3891011121314[[#This Row],[DIst1]:[DIst8]])</f>
        <v>0.27753546836870996</v>
      </c>
      <c r="T77" t="str">
        <f>IF(MIN(Table3891011121314[[#This Row],[DIst1]:[DIst8]])=Table3891011121314[[#This Row],[DIst1]],"Cluster1",IF(MIN(Table3891011121314[[#This Row],[DIst1]:[DIst8]])=Table3891011121314[[#This Row],[DIst2]],"Cluster2",IF(MIN(Table3891011121314[[#This Row],[DIst1]:[DIst8]])=Table3891011121314[[#This Row],[DIst3]],"Cluster3",IF(MIN(Table3891011121314[[#This Row],[DIst1]:[DIst8]])=Table3891011121314[[#This Row],[DIst4]],"Cluster4",IF(MIN(Table3891011121314[[#This Row],[DIst1]:[DIst8]])=Table3891011121314[[#This Row],[DIst5]],"Cluster5",IF(MIN(Table3891011121314[[#This Row],[DIst1]:[DIst8]])=Table3891011121314[[#This Row],[DIst6]],"Cluster6",IF(MIN(Table3891011121314[[#This Row],[DIst1]:[DIst8]])=Table3891011121314[[#This Row],[DIst7]],"Cluster7","Cluster8")))))))</f>
        <v>Cluster5</v>
      </c>
    </row>
    <row r="78" spans="7:20" x14ac:dyDescent="0.3">
      <c r="G78">
        <v>77</v>
      </c>
      <c r="H78">
        <v>-0.25039145499999999</v>
      </c>
      <c r="I78">
        <v>0.10870037</v>
      </c>
      <c r="K78">
        <f>SQRT((Table3891011121314[[#This Row],[Annual Income (k$)]]-$B$3)^2+(Table3891011121314[[#This Row],[Spending Score (1-100)]]-$C$3)^2)</f>
        <v>2.0451498104261527</v>
      </c>
      <c r="L78">
        <f>SQRT((Table3891011121314[[#This Row],[Annual Income (k$)]]-$B$4)^2+(Table3891011121314[[#This Row],[Spending Score (1-100)]]-$C$4)^2)</f>
        <v>1.5030389997527294</v>
      </c>
      <c r="M78">
        <f>SQRT((Table3891011121314[[#This Row],[Annual Income (k$)]]-$B$5)^2+(Table3891011121314[[#This Row],[Spending Score (1-100)]]-$C$5)^2)</f>
        <v>1.28431970648363</v>
      </c>
      <c r="N78">
        <f>SQRT((Table3891011121314[[#This Row],[Annual Income (k$)]]-$B$6)^2+(Table3891011121314[[#This Row],[Spending Score (1-100)]]-$C$6)^2)</f>
        <v>1.8148832745269663</v>
      </c>
      <c r="O78">
        <f>SQRT((Table3891011121314[[#This Row],[Annual Income (k$)]]-$B$7)^2+(Table3891011121314[[#This Row],[Spending Score (1-100)]]-$C$7)^2)</f>
        <v>0.26924837398466511</v>
      </c>
      <c r="P78">
        <f>SQRT((Table3891011121314[[#This Row],[Annual Income (k$)]]-$B$8)^2+(Table3891011121314[[#This Row],[Spending Score (1-100)]]-$C$8)^2)</f>
        <v>1.5695997977894864</v>
      </c>
      <c r="Q78">
        <f>SQRT((Table3891011121314[[#This Row],[Annual Income (k$)]]-$B$9)^2+(Table3891011121314[[#This Row],[Spending Score (1-100)]]-$C$9)^2)</f>
        <v>0.37772667464588555</v>
      </c>
      <c r="R78">
        <f>SQRT((Table3891011121314[[#This Row],[Annual Income (k$)]]-$B$10)^2+(Table3891011121314[[#This Row],[Spending Score (1-100)]]-$C$10)^2)</f>
        <v>2.2442541078054967</v>
      </c>
      <c r="S78">
        <f>MIN(Table3891011121314[[#This Row],[DIst1]:[DIst8]])</f>
        <v>0.26924837398466511</v>
      </c>
      <c r="T78" t="str">
        <f>IF(MIN(Table3891011121314[[#This Row],[DIst1]:[DIst8]])=Table3891011121314[[#This Row],[DIst1]],"Cluster1",IF(MIN(Table3891011121314[[#This Row],[DIst1]:[DIst8]])=Table3891011121314[[#This Row],[DIst2]],"Cluster2",IF(MIN(Table3891011121314[[#This Row],[DIst1]:[DIst8]])=Table3891011121314[[#This Row],[DIst3]],"Cluster3",IF(MIN(Table3891011121314[[#This Row],[DIst1]:[DIst8]])=Table3891011121314[[#This Row],[DIst4]],"Cluster4",IF(MIN(Table3891011121314[[#This Row],[DIst1]:[DIst8]])=Table3891011121314[[#This Row],[DIst5]],"Cluster5",IF(MIN(Table3891011121314[[#This Row],[DIst1]:[DIst8]])=Table3891011121314[[#This Row],[DIst6]],"Cluster6",IF(MIN(Table3891011121314[[#This Row],[DIst1]:[DIst8]])=Table3891011121314[[#This Row],[DIst7]],"Cluster7","Cluster8")))))))</f>
        <v>Cluster5</v>
      </c>
    </row>
    <row r="79" spans="7:20" x14ac:dyDescent="0.3">
      <c r="G79">
        <v>78</v>
      </c>
      <c r="H79">
        <v>-0.25039145499999999</v>
      </c>
      <c r="I79">
        <v>-8.5407434000000004E-2</v>
      </c>
      <c r="K79">
        <f>SQRT((Table3891011121314[[#This Row],[Annual Income (k$)]]-$B$3)^2+(Table3891011121314[[#This Row],[Spending Score (1-100)]]-$C$3)^2)</f>
        <v>1.8885277512001313</v>
      </c>
      <c r="L79">
        <f>SQRT((Table3891011121314[[#This Row],[Annual Income (k$)]]-$B$4)^2+(Table3891011121314[[#This Row],[Spending Score (1-100)]]-$C$4)^2)</f>
        <v>1.636067006928561</v>
      </c>
      <c r="M79">
        <f>SQRT((Table3891011121314[[#This Row],[Annual Income (k$)]]-$B$5)^2+(Table3891011121314[[#This Row],[Spending Score (1-100)]]-$C$5)^2)</f>
        <v>1.1707682447443108</v>
      </c>
      <c r="N79">
        <f>SQRT((Table3891011121314[[#This Row],[Annual Income (k$)]]-$B$6)^2+(Table3891011121314[[#This Row],[Spending Score (1-100)]]-$C$6)^2)</f>
        <v>1.6511477622354722</v>
      </c>
      <c r="O79">
        <f>SQRT((Table3891011121314[[#This Row],[Annual Income (k$)]]-$B$7)^2+(Table3891011121314[[#This Row],[Spending Score (1-100)]]-$C$7)^2)</f>
        <v>0.3083047972236323</v>
      </c>
      <c r="P79">
        <f>SQRT((Table3891011121314[[#This Row],[Annual Income (k$)]]-$B$8)^2+(Table3891011121314[[#This Row],[Spending Score (1-100)]]-$C$8)^2)</f>
        <v>1.7167226520563454</v>
      </c>
      <c r="Q79">
        <f>SQRT((Table3891011121314[[#This Row],[Annual Income (k$)]]-$B$9)^2+(Table3891011121314[[#This Row],[Spending Score (1-100)]]-$C$9)^2)</f>
        <v>0.31326005763565595</v>
      </c>
      <c r="R79">
        <f>SQRT((Table3891011121314[[#This Row],[Annual Income (k$)]]-$B$10)^2+(Table3891011121314[[#This Row],[Spending Score (1-100)]]-$C$10)^2)</f>
        <v>2.1458150576316721</v>
      </c>
      <c r="S79">
        <f>MIN(Table3891011121314[[#This Row],[DIst1]:[DIst8]])</f>
        <v>0.3083047972236323</v>
      </c>
      <c r="T79" t="str">
        <f>IF(MIN(Table3891011121314[[#This Row],[DIst1]:[DIst8]])=Table3891011121314[[#This Row],[DIst1]],"Cluster1",IF(MIN(Table3891011121314[[#This Row],[DIst1]:[DIst8]])=Table3891011121314[[#This Row],[DIst2]],"Cluster2",IF(MIN(Table3891011121314[[#This Row],[DIst1]:[DIst8]])=Table3891011121314[[#This Row],[DIst3]],"Cluster3",IF(MIN(Table3891011121314[[#This Row],[DIst1]:[DIst8]])=Table3891011121314[[#This Row],[DIst4]],"Cluster4",IF(MIN(Table3891011121314[[#This Row],[DIst1]:[DIst8]])=Table3891011121314[[#This Row],[DIst5]],"Cluster5",IF(MIN(Table3891011121314[[#This Row],[DIst1]:[DIst8]])=Table3891011121314[[#This Row],[DIst6]],"Cluster6",IF(MIN(Table3891011121314[[#This Row],[DIst1]:[DIst8]])=Table3891011121314[[#This Row],[DIst7]],"Cluster7","Cluster8")))))))</f>
        <v>Cluster5</v>
      </c>
    </row>
    <row r="80" spans="7:20" x14ac:dyDescent="0.3">
      <c r="G80">
        <v>79</v>
      </c>
      <c r="H80">
        <v>-0.25039145499999999</v>
      </c>
      <c r="I80">
        <v>6.9878809E-2</v>
      </c>
      <c r="K80">
        <f>SQRT((Table3891011121314[[#This Row],[Annual Income (k$)]]-$B$3)^2+(Table3891011121314[[#This Row],[Spending Score (1-100)]]-$C$3)^2)</f>
        <v>2.0133030462624402</v>
      </c>
      <c r="L80">
        <f>SQRT((Table3891011121314[[#This Row],[Annual Income (k$)]]-$B$4)^2+(Table3891011121314[[#This Row],[Spending Score (1-100)]]-$C$4)^2)</f>
        <v>1.528599222860382</v>
      </c>
      <c r="M80">
        <f>SQRT((Table3891011121314[[#This Row],[Annual Income (k$)]]-$B$5)^2+(Table3891011121314[[#This Row],[Spending Score (1-100)]]-$C$5)^2)</f>
        <v>1.2600368600591676</v>
      </c>
      <c r="N80">
        <f>SQRT((Table3891011121314[[#This Row],[Annual Income (k$)]]-$B$6)^2+(Table3891011121314[[#This Row],[Spending Score (1-100)]]-$C$6)^2)</f>
        <v>1.7816482177280102</v>
      </c>
      <c r="O80">
        <f>SQRT((Table3891011121314[[#This Row],[Annual Income (k$)]]-$B$7)^2+(Table3891011121314[[#This Row],[Spending Score (1-100)]]-$C$7)^2)</f>
        <v>0.26641633730138709</v>
      </c>
      <c r="P80">
        <f>SQRT((Table3891011121314[[#This Row],[Annual Income (k$)]]-$B$8)^2+(Table3891011121314[[#This Row],[Spending Score (1-100)]]-$C$8)^2)</f>
        <v>1.5982220431267979</v>
      </c>
      <c r="Q80">
        <f>SQRT((Table3891011121314[[#This Row],[Annual Income (k$)]]-$B$9)^2+(Table3891011121314[[#This Row],[Spending Score (1-100)]]-$C$9)^2)</f>
        <v>0.35740715008548268</v>
      </c>
      <c r="R80">
        <f>SQRT((Table3891011121314[[#This Row],[Annual Income (k$)]]-$B$10)^2+(Table3891011121314[[#This Row],[Spending Score (1-100)]]-$C$10)^2)</f>
        <v>2.2235595782062783</v>
      </c>
      <c r="S80">
        <f>MIN(Table3891011121314[[#This Row],[DIst1]:[DIst8]])</f>
        <v>0.26641633730138709</v>
      </c>
      <c r="T80" t="str">
        <f>IF(MIN(Table3891011121314[[#This Row],[DIst1]:[DIst8]])=Table3891011121314[[#This Row],[DIst1]],"Cluster1",IF(MIN(Table3891011121314[[#This Row],[DIst1]:[DIst8]])=Table3891011121314[[#This Row],[DIst2]],"Cluster2",IF(MIN(Table3891011121314[[#This Row],[DIst1]:[DIst8]])=Table3891011121314[[#This Row],[DIst3]],"Cluster3",IF(MIN(Table3891011121314[[#This Row],[DIst1]:[DIst8]])=Table3891011121314[[#This Row],[DIst4]],"Cluster4",IF(MIN(Table3891011121314[[#This Row],[DIst1]:[DIst8]])=Table3891011121314[[#This Row],[DIst5]],"Cluster5",IF(MIN(Table3891011121314[[#This Row],[DIst1]:[DIst8]])=Table3891011121314[[#This Row],[DIst6]],"Cluster6",IF(MIN(Table3891011121314[[#This Row],[DIst1]:[DIst8]])=Table3891011121314[[#This Row],[DIst7]],"Cluster7","Cluster8")))))))</f>
        <v>Cluster5</v>
      </c>
    </row>
    <row r="81" spans="7:20" x14ac:dyDescent="0.3">
      <c r="G81">
        <v>80</v>
      </c>
      <c r="H81">
        <v>-0.25039145499999999</v>
      </c>
      <c r="I81">
        <v>-0.31833679799999998</v>
      </c>
      <c r="K81">
        <f>SQRT((Table3891011121314[[#This Row],[Annual Income (k$)]]-$B$3)^2+(Table3891011121314[[#This Row],[Spending Score (1-100)]]-$C$3)^2)</f>
        <v>1.7107559000334067</v>
      </c>
      <c r="L81">
        <f>SQRT((Table3891011121314[[#This Row],[Annual Income (k$)]]-$B$4)^2+(Table3891011121314[[#This Row],[Spending Score (1-100)]]-$C$4)^2)</f>
        <v>1.810329131689792</v>
      </c>
      <c r="M81">
        <f>SQRT((Table3891011121314[[#This Row],[Annual Income (k$)]]-$B$5)^2+(Table3891011121314[[#This Row],[Spending Score (1-100)]]-$C$5)^2)</f>
        <v>1.0656609166731286</v>
      </c>
      <c r="N81">
        <f>SQRT((Table3891011121314[[#This Row],[Annual Income (k$)]]-$B$6)^2+(Table3891011121314[[#This Row],[Spending Score (1-100)]]-$C$6)^2)</f>
        <v>1.4644943120796841</v>
      </c>
      <c r="O81">
        <f>SQRT((Table3891011121314[[#This Row],[Annual Income (k$)]]-$B$7)^2+(Table3891011121314[[#This Row],[Spending Score (1-100)]]-$C$7)^2)</f>
        <v>0.47073340349076703</v>
      </c>
      <c r="P81">
        <f>SQRT((Table3891011121314[[#This Row],[Annual Income (k$)]]-$B$8)^2+(Table3891011121314[[#This Row],[Spending Score (1-100)]]-$C$8)^2)</f>
        <v>1.904415376085896</v>
      </c>
      <c r="Q81">
        <f>SQRT((Table3891011121314[[#This Row],[Annual Income (k$)]]-$B$9)^2+(Table3891011121314[[#This Row],[Spending Score (1-100)]]-$C$9)^2)</f>
        <v>0.37966652131194517</v>
      </c>
      <c r="R81">
        <f>SQRT((Table3891011121314[[#This Row],[Annual Income (k$)]]-$B$10)^2+(Table3891011121314[[#This Row],[Spending Score (1-100)]]-$C$10)^2)</f>
        <v>2.0458266477575444</v>
      </c>
      <c r="S81">
        <f>MIN(Table3891011121314[[#This Row],[DIst1]:[DIst8]])</f>
        <v>0.37966652131194517</v>
      </c>
      <c r="T81" t="str">
        <f>IF(MIN(Table3891011121314[[#This Row],[DIst1]:[DIst8]])=Table3891011121314[[#This Row],[DIst1]],"Cluster1",IF(MIN(Table3891011121314[[#This Row],[DIst1]:[DIst8]])=Table3891011121314[[#This Row],[DIst2]],"Cluster2",IF(MIN(Table3891011121314[[#This Row],[DIst1]:[DIst8]])=Table3891011121314[[#This Row],[DIst3]],"Cluster3",IF(MIN(Table3891011121314[[#This Row],[DIst1]:[DIst8]])=Table3891011121314[[#This Row],[DIst4]],"Cluster4",IF(MIN(Table3891011121314[[#This Row],[DIst1]:[DIst8]])=Table3891011121314[[#This Row],[DIst5]],"Cluster5",IF(MIN(Table3891011121314[[#This Row],[DIst1]:[DIst8]])=Table3891011121314[[#This Row],[DIst6]],"Cluster6",IF(MIN(Table3891011121314[[#This Row],[DIst1]:[DIst8]])=Table3891011121314[[#This Row],[DIst7]],"Cluster7","Cluster8")))))))</f>
        <v>Cluster7</v>
      </c>
    </row>
    <row r="82" spans="7:20" x14ac:dyDescent="0.3">
      <c r="G82">
        <v>81</v>
      </c>
      <c r="H82">
        <v>-0.25039145499999999</v>
      </c>
      <c r="I82">
        <v>3.1057248999999999E-2</v>
      </c>
      <c r="K82">
        <f>SQRT((Table3891011121314[[#This Row],[Annual Income (k$)]]-$B$3)^2+(Table3891011121314[[#This Row],[Spending Score (1-100)]]-$C$3)^2)</f>
        <v>1.9817050223236807</v>
      </c>
      <c r="L82">
        <f>SQRT((Table3891011121314[[#This Row],[Annual Income (k$)]]-$B$4)^2+(Table3891011121314[[#This Row],[Spending Score (1-100)]]-$C$4)^2)</f>
        <v>1.5547087053739335</v>
      </c>
      <c r="M82">
        <f>SQRT((Table3891011121314[[#This Row],[Annual Income (k$)]]-$B$5)^2+(Table3891011121314[[#This Row],[Spending Score (1-100)]]-$C$5)^2)</f>
        <v>1.2364962182009762</v>
      </c>
      <c r="N82">
        <f>SQRT((Table3891011121314[[#This Row],[Annual Income (k$)]]-$B$6)^2+(Table3891011121314[[#This Row],[Spending Score (1-100)]]-$C$6)^2)</f>
        <v>1.7486433808723092</v>
      </c>
      <c r="O82">
        <f>SQRT((Table3891011121314[[#This Row],[Annual Income (k$)]]-$B$7)^2+(Table3891011121314[[#This Row],[Spending Score (1-100)]]-$C$7)^2)</f>
        <v>0.26921157068066814</v>
      </c>
      <c r="P82">
        <f>SQRT((Table3891011121314[[#This Row],[Annual Income (k$)]]-$B$8)^2+(Table3891011121314[[#This Row],[Spending Score (1-100)]]-$C$8)^2)</f>
        <v>1.6272670640669042</v>
      </c>
      <c r="Q82">
        <f>SQRT((Table3891011121314[[#This Row],[Annual Income (k$)]]-$B$9)^2+(Table3891011121314[[#This Row],[Spending Score (1-100)]]-$C$9)^2)</f>
        <v>0.3403182754285739</v>
      </c>
      <c r="R82">
        <f>SQRT((Table3891011121314[[#This Row],[Annual Income (k$)]]-$B$10)^2+(Table3891011121314[[#This Row],[Spending Score (1-100)]]-$C$10)^2)</f>
        <v>2.2033547432780893</v>
      </c>
      <c r="S82">
        <f>MIN(Table3891011121314[[#This Row],[DIst1]:[DIst8]])</f>
        <v>0.26921157068066814</v>
      </c>
      <c r="T82" t="str">
        <f>IF(MIN(Table3891011121314[[#This Row],[DIst1]:[DIst8]])=Table3891011121314[[#This Row],[DIst1]],"Cluster1",IF(MIN(Table3891011121314[[#This Row],[DIst1]:[DIst8]])=Table3891011121314[[#This Row],[DIst2]],"Cluster2",IF(MIN(Table3891011121314[[#This Row],[DIst1]:[DIst8]])=Table3891011121314[[#This Row],[DIst3]],"Cluster3",IF(MIN(Table3891011121314[[#This Row],[DIst1]:[DIst8]])=Table3891011121314[[#This Row],[DIst4]],"Cluster4",IF(MIN(Table3891011121314[[#This Row],[DIst1]:[DIst8]])=Table3891011121314[[#This Row],[DIst5]],"Cluster5",IF(MIN(Table3891011121314[[#This Row],[DIst1]:[DIst8]])=Table3891011121314[[#This Row],[DIst6]],"Cluster6",IF(MIN(Table3891011121314[[#This Row],[DIst1]:[DIst8]])=Table3891011121314[[#This Row],[DIst7]],"Cluster7","Cluster8")))))))</f>
        <v>Cluster5</v>
      </c>
    </row>
    <row r="83" spans="7:20" x14ac:dyDescent="0.3">
      <c r="G83">
        <v>82</v>
      </c>
      <c r="H83">
        <v>-0.25039145499999999</v>
      </c>
      <c r="I83">
        <v>0.186343491</v>
      </c>
      <c r="K83">
        <f>SQRT((Table3891011121314[[#This Row],[Annual Income (k$)]]-$B$3)^2+(Table3891011121314[[#This Row],[Spending Score (1-100)]]-$C$3)^2)</f>
        <v>2.1095444074839</v>
      </c>
      <c r="L83">
        <f>SQRT((Table3891011121314[[#This Row],[Annual Income (k$)]]-$B$4)^2+(Table3891011121314[[#This Row],[Spending Score (1-100)]]-$C$4)^2)</f>
        <v>1.4536816086981079</v>
      </c>
      <c r="M83">
        <f>SQRT((Table3891011121314[[#This Row],[Annual Income (k$)]]-$B$5)^2+(Table3891011121314[[#This Row],[Spending Score (1-100)]]-$C$5)^2)</f>
        <v>1.3349487734652294</v>
      </c>
      <c r="N83">
        <f>SQRT((Table3891011121314[[#This Row],[Annual Income (k$)]]-$B$6)^2+(Table3891011121314[[#This Row],[Spending Score (1-100)]]-$C$6)^2)</f>
        <v>1.8819951740969338</v>
      </c>
      <c r="O83">
        <f>SQRT((Table3891011121314[[#This Row],[Annual Income (k$)]]-$B$7)^2+(Table3891011121314[[#This Row],[Spending Score (1-100)]]-$C$7)^2)</f>
        <v>0.290811644326119</v>
      </c>
      <c r="P83">
        <f>SQRT((Table3891011121314[[#This Row],[Annual Income (k$)]]-$B$8)^2+(Table3891011121314[[#This Row],[Spending Score (1-100)]]-$C$8)^2)</f>
        <v>1.5137192147561294</v>
      </c>
      <c r="Q83">
        <f>SQRT((Table3891011121314[[#This Row],[Annual Income (k$)]]-$B$9)^2+(Table3891011121314[[#This Row],[Spending Score (1-100)]]-$C$9)^2)</f>
        <v>0.42613995513755804</v>
      </c>
      <c r="R83">
        <f>SQRT((Table3891011121314[[#This Row],[Annual Income (k$)]]-$B$10)^2+(Table3891011121314[[#This Row],[Spending Score (1-100)]]-$C$10)^2)</f>
        <v>2.287058762811939</v>
      </c>
      <c r="S83">
        <f>MIN(Table3891011121314[[#This Row],[DIst1]:[DIst8]])</f>
        <v>0.290811644326119</v>
      </c>
      <c r="T83" t="str">
        <f>IF(MIN(Table3891011121314[[#This Row],[DIst1]:[DIst8]])=Table3891011121314[[#This Row],[DIst1]],"Cluster1",IF(MIN(Table3891011121314[[#This Row],[DIst1]:[DIst8]])=Table3891011121314[[#This Row],[DIst2]],"Cluster2",IF(MIN(Table3891011121314[[#This Row],[DIst1]:[DIst8]])=Table3891011121314[[#This Row],[DIst3]],"Cluster3",IF(MIN(Table3891011121314[[#This Row],[DIst1]:[DIst8]])=Table3891011121314[[#This Row],[DIst4]],"Cluster4",IF(MIN(Table3891011121314[[#This Row],[DIst1]:[DIst8]])=Table3891011121314[[#This Row],[DIst5]],"Cluster5",IF(MIN(Table3891011121314[[#This Row],[DIst1]:[DIst8]])=Table3891011121314[[#This Row],[DIst6]],"Cluster6",IF(MIN(Table3891011121314[[#This Row],[DIst1]:[DIst8]])=Table3891011121314[[#This Row],[DIst7]],"Cluster7","Cluster8")))))))</f>
        <v>Cluster5</v>
      </c>
    </row>
    <row r="84" spans="7:20" x14ac:dyDescent="0.3">
      <c r="G84">
        <v>83</v>
      </c>
      <c r="H84">
        <v>-0.25039145499999999</v>
      </c>
      <c r="I84">
        <v>-0.35715835899999998</v>
      </c>
      <c r="K84">
        <f>SQRT((Table3891011121314[[#This Row],[Annual Income (k$)]]-$B$3)^2+(Table3891011121314[[#This Row],[Spending Score (1-100)]]-$C$3)^2)</f>
        <v>1.6824368212316805</v>
      </c>
      <c r="L84">
        <f>SQRT((Table3891011121314[[#This Row],[Annual Income (k$)]]-$B$4)^2+(Table3891011121314[[#This Row],[Spending Score (1-100)]]-$C$4)^2)</f>
        <v>1.8406350570740397</v>
      </c>
      <c r="M84">
        <f>SQRT((Table3891011121314[[#This Row],[Annual Income (k$)]]-$B$5)^2+(Table3891011121314[[#This Row],[Spending Score (1-100)]]-$C$5)^2)</f>
        <v>1.0521432737530283</v>
      </c>
      <c r="N84">
        <f>SQRT((Table3891011121314[[#This Row],[Annual Income (k$)]]-$B$6)^2+(Table3891011121314[[#This Row],[Spending Score (1-100)]]-$C$6)^2)</f>
        <v>1.4347017671359359</v>
      </c>
      <c r="O84">
        <f>SQRT((Table3891011121314[[#This Row],[Annual Income (k$)]]-$B$7)^2+(Table3891011121314[[#This Row],[Spending Score (1-100)]]-$C$7)^2)</f>
        <v>0.50321905168948056</v>
      </c>
      <c r="P84">
        <f>SQRT((Table3891011121314[[#This Row],[Annual Income (k$)]]-$B$8)^2+(Table3891011121314[[#This Row],[Spending Score (1-100)]]-$C$8)^2)</f>
        <v>1.9366529367755965</v>
      </c>
      <c r="Q84">
        <f>SQRT((Table3891011121314[[#This Row],[Annual Income (k$)]]-$B$9)^2+(Table3891011121314[[#This Row],[Spending Score (1-100)]]-$C$9)^2)</f>
        <v>0.4029461459449144</v>
      </c>
      <c r="R84">
        <f>SQRT((Table3891011121314[[#This Row],[Annual Income (k$)]]-$B$10)^2+(Table3891011121314[[#This Row],[Spending Score (1-100)]]-$C$10)^2)</f>
        <v>2.0312813367526092</v>
      </c>
      <c r="S84">
        <f>MIN(Table3891011121314[[#This Row],[DIst1]:[DIst8]])</f>
        <v>0.4029461459449144</v>
      </c>
      <c r="T84" t="str">
        <f>IF(MIN(Table3891011121314[[#This Row],[DIst1]:[DIst8]])=Table3891011121314[[#This Row],[DIst1]],"Cluster1",IF(MIN(Table3891011121314[[#This Row],[DIst1]:[DIst8]])=Table3891011121314[[#This Row],[DIst2]],"Cluster2",IF(MIN(Table3891011121314[[#This Row],[DIst1]:[DIst8]])=Table3891011121314[[#This Row],[DIst3]],"Cluster3",IF(MIN(Table3891011121314[[#This Row],[DIst1]:[DIst8]])=Table3891011121314[[#This Row],[DIst4]],"Cluster4",IF(MIN(Table3891011121314[[#This Row],[DIst1]:[DIst8]])=Table3891011121314[[#This Row],[DIst5]],"Cluster5",IF(MIN(Table3891011121314[[#This Row],[DIst1]:[DIst8]])=Table3891011121314[[#This Row],[DIst6]],"Cluster6",IF(MIN(Table3891011121314[[#This Row],[DIst1]:[DIst8]])=Table3891011121314[[#This Row],[DIst7]],"Cluster7","Cluster8")))))))</f>
        <v>Cluster7</v>
      </c>
    </row>
    <row r="85" spans="7:20" x14ac:dyDescent="0.3">
      <c r="G85">
        <v>84</v>
      </c>
      <c r="H85">
        <v>-0.25039145499999999</v>
      </c>
      <c r="I85">
        <v>-0.240693676</v>
      </c>
      <c r="K85">
        <f>SQRT((Table3891011121314[[#This Row],[Annual Income (k$)]]-$B$3)^2+(Table3891011121314[[#This Row],[Spending Score (1-100)]]-$C$3)^2)</f>
        <v>1.7685905730880374</v>
      </c>
      <c r="L85">
        <f>SQRT((Table3891011121314[[#This Row],[Annual Income (k$)]]-$B$4)^2+(Table3891011121314[[#This Row],[Spending Score (1-100)]]-$C$4)^2)</f>
        <v>1.7507262921613709</v>
      </c>
      <c r="M85">
        <f>SQRT((Table3891011121314[[#This Row],[Annual Income (k$)]]-$B$5)^2+(Table3891011121314[[#This Row],[Spending Score (1-100)]]-$C$5)^2)</f>
        <v>1.0963262801544156</v>
      </c>
      <c r="N85">
        <f>SQRT((Table3891011121314[[#This Row],[Annual Income (k$)]]-$B$6)^2+(Table3891011121314[[#This Row],[Spending Score (1-100)]]-$C$6)^2)</f>
        <v>1.5252983743143982</v>
      </c>
      <c r="O85">
        <f>SQRT((Table3891011121314[[#This Row],[Annual Income (k$)]]-$B$7)^2+(Table3891011121314[[#This Row],[Spending Score (1-100)]]-$C$7)^2)</f>
        <v>0.40908882300833393</v>
      </c>
      <c r="P85">
        <f>SQRT((Table3891011121314[[#This Row],[Annual Income (k$)]]-$B$8)^2+(Table3891011121314[[#This Row],[Spending Score (1-100)]]-$C$8)^2)</f>
        <v>1.8407029256685961</v>
      </c>
      <c r="Q85">
        <f>SQRT((Table3891011121314[[#This Row],[Annual Income (k$)]]-$B$9)^2+(Table3891011121314[[#This Row],[Spending Score (1-100)]]-$C$9)^2)</f>
        <v>0.34168917270302979</v>
      </c>
      <c r="R85">
        <f>SQRT((Table3891011121314[[#This Row],[Annual Income (k$)]]-$B$10)^2+(Table3891011121314[[#This Row],[Spending Score (1-100)]]-$C$10)^2)</f>
        <v>2.0767895804670586</v>
      </c>
      <c r="S85">
        <f>MIN(Table3891011121314[[#This Row],[DIst1]:[DIst8]])</f>
        <v>0.34168917270302979</v>
      </c>
      <c r="T85" t="str">
        <f>IF(MIN(Table3891011121314[[#This Row],[DIst1]:[DIst8]])=Table3891011121314[[#This Row],[DIst1]],"Cluster1",IF(MIN(Table3891011121314[[#This Row],[DIst1]:[DIst8]])=Table3891011121314[[#This Row],[DIst2]],"Cluster2",IF(MIN(Table3891011121314[[#This Row],[DIst1]:[DIst8]])=Table3891011121314[[#This Row],[DIst3]],"Cluster3",IF(MIN(Table3891011121314[[#This Row],[DIst1]:[DIst8]])=Table3891011121314[[#This Row],[DIst4]],"Cluster4",IF(MIN(Table3891011121314[[#This Row],[DIst1]:[DIst8]])=Table3891011121314[[#This Row],[DIst5]],"Cluster5",IF(MIN(Table3891011121314[[#This Row],[DIst1]:[DIst8]])=Table3891011121314[[#This Row],[DIst6]],"Cluster6",IF(MIN(Table3891011121314[[#This Row],[DIst1]:[DIst8]])=Table3891011121314[[#This Row],[DIst7]],"Cluster7","Cluster8")))))))</f>
        <v>Cluster7</v>
      </c>
    </row>
    <row r="86" spans="7:20" x14ac:dyDescent="0.3">
      <c r="G86">
        <v>85</v>
      </c>
      <c r="H86">
        <v>-0.25039145499999999</v>
      </c>
      <c r="I86">
        <v>0.26398661299999998</v>
      </c>
      <c r="K86">
        <f>SQRT((Table3891011121314[[#This Row],[Annual Income (k$)]]-$B$3)^2+(Table3891011121314[[#This Row],[Spending Score (1-100)]]-$C$3)^2)</f>
        <v>2.1748044462348801</v>
      </c>
      <c r="L86">
        <f>SQRT((Table3891011121314[[#This Row],[Annual Income (k$)]]-$B$4)^2+(Table3891011121314[[#This Row],[Spending Score (1-100)]]-$C$4)^2)</f>
        <v>1.4068799205998888</v>
      </c>
      <c r="M86">
        <f>SQRT((Table3891011121314[[#This Row],[Annual Income (k$)]]-$B$5)^2+(Table3891011121314[[#This Row],[Spending Score (1-100)]]-$C$5)^2)</f>
        <v>1.3880764595326045</v>
      </c>
      <c r="N86">
        <f>SQRT((Table3891011121314[[#This Row],[Annual Income (k$)]]-$B$6)^2+(Table3891011121314[[#This Row],[Spending Score (1-100)]]-$C$6)^2)</f>
        <v>1.9498890436115055</v>
      </c>
      <c r="O86">
        <f>SQRT((Table3891011121314[[#This Row],[Annual Income (k$)]]-$B$7)^2+(Table3891011121314[[#This Row],[Spending Score (1-100)]]-$C$7)^2)</f>
        <v>0.32970448423345455</v>
      </c>
      <c r="P86">
        <f>SQRT((Table3891011121314[[#This Row],[Annual Income (k$)]]-$B$8)^2+(Table3891011121314[[#This Row],[Spending Score (1-100)]]-$C$8)^2)</f>
        <v>1.4598305050635509</v>
      </c>
      <c r="Q86">
        <f>SQRT((Table3891011121314[[#This Row],[Annual Income (k$)]]-$B$9)^2+(Table3891011121314[[#This Row],[Spending Score (1-100)]]-$C$9)^2)</f>
        <v>0.48225511008350302</v>
      </c>
      <c r="R86">
        <f>SQRT((Table3891011121314[[#This Row],[Annual Income (k$)]]-$B$10)^2+(Table3891011121314[[#This Row],[Spending Score (1-100)]]-$C$10)^2)</f>
        <v>2.3316637793464547</v>
      </c>
      <c r="S86">
        <f>MIN(Table3891011121314[[#This Row],[DIst1]:[DIst8]])</f>
        <v>0.32970448423345455</v>
      </c>
      <c r="T86" t="str">
        <f>IF(MIN(Table3891011121314[[#This Row],[DIst1]:[DIst8]])=Table3891011121314[[#This Row],[DIst1]],"Cluster1",IF(MIN(Table3891011121314[[#This Row],[DIst1]:[DIst8]])=Table3891011121314[[#This Row],[DIst2]],"Cluster2",IF(MIN(Table3891011121314[[#This Row],[DIst1]:[DIst8]])=Table3891011121314[[#This Row],[DIst3]],"Cluster3",IF(MIN(Table3891011121314[[#This Row],[DIst1]:[DIst8]])=Table3891011121314[[#This Row],[DIst4]],"Cluster4",IF(MIN(Table3891011121314[[#This Row],[DIst1]:[DIst8]])=Table3891011121314[[#This Row],[DIst5]],"Cluster5",IF(MIN(Table3891011121314[[#This Row],[DIst1]:[DIst8]])=Table3891011121314[[#This Row],[DIst6]],"Cluster6",IF(MIN(Table3891011121314[[#This Row],[DIst1]:[DIst8]])=Table3891011121314[[#This Row],[DIst7]],"Cluster7","Cluster8")))))))</f>
        <v>Cluster5</v>
      </c>
    </row>
    <row r="87" spans="7:20" x14ac:dyDescent="0.3">
      <c r="G87">
        <v>86</v>
      </c>
      <c r="H87">
        <v>-0.25039145499999999</v>
      </c>
      <c r="I87">
        <v>-0.16305055500000001</v>
      </c>
      <c r="J87">
        <v>7</v>
      </c>
      <c r="K87">
        <f>SQRT((Table3891011121314[[#This Row],[Annual Income (k$)]]-$B$3)^2+(Table3891011121314[[#This Row],[Spending Score (1-100)]]-$C$3)^2)</f>
        <v>1.8278939758355317</v>
      </c>
      <c r="L87">
        <f>SQRT((Table3891011121314[[#This Row],[Annual Income (k$)]]-$B$4)^2+(Table3891011121314[[#This Row],[Spending Score (1-100)]]-$C$4)^2)</f>
        <v>1.692586909548228</v>
      </c>
      <c r="M87">
        <f>SQRT((Table3891011121314[[#This Row],[Annual Income (k$)]]-$B$5)^2+(Table3891011121314[[#This Row],[Spending Score (1-100)]]-$C$5)^2)</f>
        <v>1.1314973899620033</v>
      </c>
      <c r="N87">
        <f>SQRT((Table3891011121314[[#This Row],[Annual Income (k$)]]-$B$6)^2+(Table3891011121314[[#This Row],[Spending Score (1-100)]]-$C$6)^2)</f>
        <v>1.5875715975892413</v>
      </c>
      <c r="O87">
        <f>SQRT((Table3891011121314[[#This Row],[Annual Income (k$)]]-$B$7)^2+(Table3891011121314[[#This Row],[Spending Score (1-100)]]-$C$7)^2)</f>
        <v>0.35379980541558226</v>
      </c>
      <c r="P87">
        <f>SQRT((Table3891011121314[[#This Row],[Annual Income (k$)]]-$B$8)^2+(Table3891011121314[[#This Row],[Spending Score (1-100)]]-$C$8)^2)</f>
        <v>1.7780982841467257</v>
      </c>
      <c r="Q87">
        <f>SQRT((Table3891011121314[[#This Row],[Annual Income (k$)]]-$B$9)^2+(Table3891011121314[[#This Row],[Spending Score (1-100)]]-$C$9)^2)</f>
        <v>0.31845442843139593</v>
      </c>
      <c r="R87">
        <f>SQRT((Table3891011121314[[#This Row],[Annual Income (k$)]]-$B$10)^2+(Table3891011121314[[#This Row],[Spending Score (1-100)]]-$C$10)^2)</f>
        <v>2.1101564295826645</v>
      </c>
      <c r="S87">
        <f>MIN(Table3891011121314[[#This Row],[DIst1]:[DIst8]])</f>
        <v>0.31845442843139593</v>
      </c>
      <c r="T87" t="str">
        <f>IF(MIN(Table3891011121314[[#This Row],[DIst1]:[DIst8]])=Table3891011121314[[#This Row],[DIst1]],"Cluster1",IF(MIN(Table3891011121314[[#This Row],[DIst1]:[DIst8]])=Table3891011121314[[#This Row],[DIst2]],"Cluster2",IF(MIN(Table3891011121314[[#This Row],[DIst1]:[DIst8]])=Table3891011121314[[#This Row],[DIst3]],"Cluster3",IF(MIN(Table3891011121314[[#This Row],[DIst1]:[DIst8]])=Table3891011121314[[#This Row],[DIst4]],"Cluster4",IF(MIN(Table3891011121314[[#This Row],[DIst1]:[DIst8]])=Table3891011121314[[#This Row],[DIst5]],"Cluster5",IF(MIN(Table3891011121314[[#This Row],[DIst1]:[DIst8]])=Table3891011121314[[#This Row],[DIst6]],"Cluster6",IF(MIN(Table3891011121314[[#This Row],[DIst1]:[DIst8]])=Table3891011121314[[#This Row],[DIst7]],"Cluster7","Cluster8")))))))</f>
        <v>Cluster7</v>
      </c>
    </row>
    <row r="88" spans="7:20" x14ac:dyDescent="0.3">
      <c r="G88">
        <v>87</v>
      </c>
      <c r="H88">
        <v>-0.135883168</v>
      </c>
      <c r="I88">
        <v>0.30280817399999999</v>
      </c>
      <c r="K88">
        <f>SQRT((Table3891011121314[[#This Row],[Annual Income (k$)]]-$B$3)^2+(Table3891011121314[[#This Row],[Spending Score (1-100)]]-$C$3)^2)</f>
        <v>2.2700136666089077</v>
      </c>
      <c r="L88">
        <f>SQRT((Table3891011121314[[#This Row],[Annual Income (k$)]]-$B$4)^2+(Table3891011121314[[#This Row],[Spending Score (1-100)]]-$C$4)^2)</f>
        <v>1.4802938292550629</v>
      </c>
      <c r="M88">
        <f>SQRT((Table3891011121314[[#This Row],[Annual Income (k$)]]-$B$5)^2+(Table3891011121314[[#This Row],[Spending Score (1-100)]]-$C$5)^2)</f>
        <v>1.4980039325325323</v>
      </c>
      <c r="N88">
        <f>SQRT((Table3891011121314[[#This Row],[Annual Income (k$)]]-$B$6)^2+(Table3891011121314[[#This Row],[Spending Score (1-100)]]-$C$6)^2)</f>
        <v>1.9331200527851882</v>
      </c>
      <c r="O88">
        <f>SQRT((Table3891011121314[[#This Row],[Annual Income (k$)]]-$B$7)^2+(Table3891011121314[[#This Row],[Spending Score (1-100)]]-$C$7)^2)</f>
        <v>0.44656366014412097</v>
      </c>
      <c r="P88">
        <f>SQRT((Table3891011121314[[#This Row],[Annual Income (k$)]]-$B$8)^2+(Table3891011121314[[#This Row],[Spending Score (1-100)]]-$C$8)^2)</f>
        <v>1.350396850185013</v>
      </c>
      <c r="Q88">
        <f>SQRT((Table3891011121314[[#This Row],[Annual Income (k$)]]-$B$9)^2+(Table3891011121314[[#This Row],[Spending Score (1-100)]]-$C$9)^2)</f>
        <v>0.45173397872107401</v>
      </c>
      <c r="R88">
        <f>SQRT((Table3891011121314[[#This Row],[Annual Income (k$)]]-$B$10)^2+(Table3891011121314[[#This Row],[Spending Score (1-100)]]-$C$10)^2)</f>
        <v>2.2637276374198891</v>
      </c>
      <c r="S88">
        <f>MIN(Table3891011121314[[#This Row],[DIst1]:[DIst8]])</f>
        <v>0.44656366014412097</v>
      </c>
      <c r="T88" t="str">
        <f>IF(MIN(Table3891011121314[[#This Row],[DIst1]:[DIst8]])=Table3891011121314[[#This Row],[DIst1]],"Cluster1",IF(MIN(Table3891011121314[[#This Row],[DIst1]:[DIst8]])=Table3891011121314[[#This Row],[DIst2]],"Cluster2",IF(MIN(Table3891011121314[[#This Row],[DIst1]:[DIst8]])=Table3891011121314[[#This Row],[DIst3]],"Cluster3",IF(MIN(Table3891011121314[[#This Row],[DIst1]:[DIst8]])=Table3891011121314[[#This Row],[DIst4]],"Cluster4",IF(MIN(Table3891011121314[[#This Row],[DIst1]:[DIst8]])=Table3891011121314[[#This Row],[DIst5]],"Cluster5",IF(MIN(Table3891011121314[[#This Row],[DIst1]:[DIst8]])=Table3891011121314[[#This Row],[DIst6]],"Cluster6",IF(MIN(Table3891011121314[[#This Row],[DIst1]:[DIst8]])=Table3891011121314[[#This Row],[DIst7]],"Cluster7","Cluster8")))))))</f>
        <v>Cluster5</v>
      </c>
    </row>
    <row r="89" spans="7:20" x14ac:dyDescent="0.3">
      <c r="G89">
        <v>88</v>
      </c>
      <c r="H89">
        <v>-0.135883168</v>
      </c>
      <c r="I89">
        <v>0.186343491</v>
      </c>
      <c r="K89">
        <f>SQRT((Table3891011121314[[#This Row],[Annual Income (k$)]]-$B$3)^2+(Table3891011121314[[#This Row],[Spending Score (1-100)]]-$C$3)^2)</f>
        <v>2.1746368771524085</v>
      </c>
      <c r="L89">
        <f>SQRT((Table3891011121314[[#This Row],[Annual Income (k$)]]-$B$4)^2+(Table3891011121314[[#This Row],[Spending Score (1-100)]]-$C$4)^2)</f>
        <v>1.5451754408011866</v>
      </c>
      <c r="M89">
        <f>SQRT((Table3891011121314[[#This Row],[Annual Income (k$)]]-$B$5)^2+(Table3891011121314[[#This Row],[Spending Score (1-100)]]-$C$5)^2)</f>
        <v>1.4221435920782144</v>
      </c>
      <c r="N89">
        <f>SQRT((Table3891011121314[[#This Row],[Annual Income (k$)]]-$B$6)^2+(Table3891011121314[[#This Row],[Spending Score (1-100)]]-$C$6)^2)</f>
        <v>1.8281656454152926</v>
      </c>
      <c r="O89">
        <f>SQRT((Table3891011121314[[#This Row],[Annual Income (k$)]]-$B$7)^2+(Table3891011121314[[#This Row],[Spending Score (1-100)]]-$C$7)^2)</f>
        <v>0.39836830960042885</v>
      </c>
      <c r="P89">
        <f>SQRT((Table3891011121314[[#This Row],[Annual Income (k$)]]-$B$8)^2+(Table3891011121314[[#This Row],[Spending Score (1-100)]]-$C$8)^2)</f>
        <v>1.4350649632005832</v>
      </c>
      <c r="Q89">
        <f>SQRT((Table3891011121314[[#This Row],[Annual Income (k$)]]-$B$9)^2+(Table3891011121314[[#This Row],[Spending Score (1-100)]]-$C$9)^2)</f>
        <v>0.3508278095878718</v>
      </c>
      <c r="R89">
        <f>SQRT((Table3891011121314[[#This Row],[Annual Income (k$)]]-$B$10)^2+(Table3891011121314[[#This Row],[Spending Score (1-100)]]-$C$10)^2)</f>
        <v>2.1933796257331357</v>
      </c>
      <c r="S89">
        <f>MIN(Table3891011121314[[#This Row],[DIst1]:[DIst8]])</f>
        <v>0.3508278095878718</v>
      </c>
      <c r="T89" t="str">
        <f>IF(MIN(Table3891011121314[[#This Row],[DIst1]:[DIst8]])=Table3891011121314[[#This Row],[DIst1]],"Cluster1",IF(MIN(Table3891011121314[[#This Row],[DIst1]:[DIst8]])=Table3891011121314[[#This Row],[DIst2]],"Cluster2",IF(MIN(Table3891011121314[[#This Row],[DIst1]:[DIst8]])=Table3891011121314[[#This Row],[DIst3]],"Cluster3",IF(MIN(Table3891011121314[[#This Row],[DIst1]:[DIst8]])=Table3891011121314[[#This Row],[DIst4]],"Cluster4",IF(MIN(Table3891011121314[[#This Row],[DIst1]:[DIst8]])=Table3891011121314[[#This Row],[DIst5]],"Cluster5",IF(MIN(Table3891011121314[[#This Row],[DIst1]:[DIst8]])=Table3891011121314[[#This Row],[DIst6]],"Cluster6",IF(MIN(Table3891011121314[[#This Row],[DIst1]:[DIst8]])=Table3891011121314[[#This Row],[DIst7]],"Cluster7","Cluster8")))))))</f>
        <v>Cluster7</v>
      </c>
    </row>
    <row r="90" spans="7:20" x14ac:dyDescent="0.3">
      <c r="G90">
        <v>89</v>
      </c>
      <c r="H90">
        <v>-9.7713738999999994E-2</v>
      </c>
      <c r="I90">
        <v>0.38045129500000002</v>
      </c>
      <c r="K90">
        <f>SQRT((Table3891011121314[[#This Row],[Annual Income (k$)]]-$B$3)^2+(Table3891011121314[[#This Row],[Spending Score (1-100)]]-$C$3)^2)</f>
        <v>2.3557223476943667</v>
      </c>
      <c r="L90">
        <f>SQRT((Table3891011121314[[#This Row],[Annual Income (k$)]]-$B$4)^2+(Table3891011121314[[#This Row],[Spending Score (1-100)]]-$C$4)^2)</f>
        <v>1.4740294002324048</v>
      </c>
      <c r="M90">
        <f>SQRT((Table3891011121314[[#This Row],[Annual Income (k$)]]-$B$5)^2+(Table3891011121314[[#This Row],[Spending Score (1-100)]]-$C$5)^2)</f>
        <v>1.5788386607782634</v>
      </c>
      <c r="N90">
        <f>SQRT((Table3891011121314[[#This Row],[Annual Income (k$)]]-$B$6)^2+(Table3891011121314[[#This Row],[Spending Score (1-100)]]-$C$6)^2)</f>
        <v>1.9885812774180489</v>
      </c>
      <c r="O90">
        <f>SQRT((Table3891011121314[[#This Row],[Annual Income (k$)]]-$B$7)^2+(Table3891011121314[[#This Row],[Spending Score (1-100)]]-$C$7)^2)</f>
        <v>0.52170331928192659</v>
      </c>
      <c r="P90">
        <f>SQRT((Table3891011121314[[#This Row],[Annual Income (k$)]]-$B$8)^2+(Table3891011121314[[#This Row],[Spending Score (1-100)]]-$C$8)^2)</f>
        <v>1.2688311198574944</v>
      </c>
      <c r="Q90">
        <f>SQRT((Table3891011121314[[#This Row],[Annual Income (k$)]]-$B$9)^2+(Table3891011121314[[#This Row],[Spending Score (1-100)]]-$C$9)^2)</f>
        <v>0.50935867948045976</v>
      </c>
      <c r="R90">
        <f>SQRT((Table3891011121314[[#This Row],[Annual Income (k$)]]-$B$10)^2+(Table3891011121314[[#This Row],[Spending Score (1-100)]]-$C$10)^2)</f>
        <v>2.2835249343753383</v>
      </c>
      <c r="S90">
        <f>MIN(Table3891011121314[[#This Row],[DIst1]:[DIst8]])</f>
        <v>0.50935867948045976</v>
      </c>
      <c r="T90" t="str">
        <f>IF(MIN(Table3891011121314[[#This Row],[DIst1]:[DIst8]])=Table3891011121314[[#This Row],[DIst1]],"Cluster1",IF(MIN(Table3891011121314[[#This Row],[DIst1]:[DIst8]])=Table3891011121314[[#This Row],[DIst2]],"Cluster2",IF(MIN(Table3891011121314[[#This Row],[DIst1]:[DIst8]])=Table3891011121314[[#This Row],[DIst3]],"Cluster3",IF(MIN(Table3891011121314[[#This Row],[DIst1]:[DIst8]])=Table3891011121314[[#This Row],[DIst4]],"Cluster4",IF(MIN(Table3891011121314[[#This Row],[DIst1]:[DIst8]])=Table3891011121314[[#This Row],[DIst5]],"Cluster5",IF(MIN(Table3891011121314[[#This Row],[DIst1]:[DIst8]])=Table3891011121314[[#This Row],[DIst6]],"Cluster6",IF(MIN(Table3891011121314[[#This Row],[DIst1]:[DIst8]])=Table3891011121314[[#This Row],[DIst7]],"Cluster7","Cluster8")))))))</f>
        <v>Cluster7</v>
      </c>
    </row>
    <row r="91" spans="7:20" x14ac:dyDescent="0.3">
      <c r="G91">
        <v>90</v>
      </c>
      <c r="H91">
        <v>-9.7713738999999994E-2</v>
      </c>
      <c r="I91">
        <v>-0.16305055500000001</v>
      </c>
      <c r="K91">
        <f>SQRT((Table3891011121314[[#This Row],[Annual Income (k$)]]-$B$3)^2+(Table3891011121314[[#This Row],[Spending Score (1-100)]]-$C$3)^2)</f>
        <v>1.9284314684658472</v>
      </c>
      <c r="L91">
        <f>SQRT((Table3891011121314[[#This Row],[Annual Income (k$)]]-$B$4)^2+(Table3891011121314[[#This Row],[Spending Score (1-100)]]-$C$4)^2)</f>
        <v>1.7990313964646261</v>
      </c>
      <c r="M91">
        <f>SQRT((Table3891011121314[[#This Row],[Annual Income (k$)]]-$B$5)^2+(Table3891011121314[[#This Row],[Spending Score (1-100)]]-$C$5)^2)</f>
        <v>1.2675381084403912</v>
      </c>
      <c r="N91">
        <f>SQRT((Table3891011121314[[#This Row],[Annual Income (k$)]]-$B$6)^2+(Table3891011121314[[#This Row],[Spending Score (1-100)]]-$C$6)^2)</f>
        <v>1.5033040015411232</v>
      </c>
      <c r="O91">
        <f>SQRT((Table3891011121314[[#This Row],[Annual Income (k$)]]-$B$7)^2+(Table3891011121314[[#This Row],[Spending Score (1-100)]]-$C$7)^2)</f>
        <v>0.47941261321590611</v>
      </c>
      <c r="P91">
        <f>SQRT((Table3891011121314[[#This Row],[Annual Income (k$)]]-$B$8)^2+(Table3891011121314[[#This Row],[Spending Score (1-100)]]-$C$8)^2)</f>
        <v>1.6906256965903417</v>
      </c>
      <c r="Q91">
        <f>SQRT((Table3891011121314[[#This Row],[Annual Income (k$)]]-$B$9)^2+(Table3891011121314[[#This Row],[Spending Score (1-100)]]-$C$9)^2)</f>
        <v>0.17094062823806197</v>
      </c>
      <c r="R91">
        <f>SQRT((Table3891011121314[[#This Row],[Annual Income (k$)]]-$B$10)^2+(Table3891011121314[[#This Row],[Spending Score (1-100)]]-$C$10)^2)</f>
        <v>1.9745775014548321</v>
      </c>
      <c r="S91">
        <f>MIN(Table3891011121314[[#This Row],[DIst1]:[DIst8]])</f>
        <v>0.17094062823806197</v>
      </c>
      <c r="T91" t="str">
        <f>IF(MIN(Table3891011121314[[#This Row],[DIst1]:[DIst8]])=Table3891011121314[[#This Row],[DIst1]],"Cluster1",IF(MIN(Table3891011121314[[#This Row],[DIst1]:[DIst8]])=Table3891011121314[[#This Row],[DIst2]],"Cluster2",IF(MIN(Table3891011121314[[#This Row],[DIst1]:[DIst8]])=Table3891011121314[[#This Row],[DIst3]],"Cluster3",IF(MIN(Table3891011121314[[#This Row],[DIst1]:[DIst8]])=Table3891011121314[[#This Row],[DIst4]],"Cluster4",IF(MIN(Table3891011121314[[#This Row],[DIst1]:[DIst8]])=Table3891011121314[[#This Row],[DIst5]],"Cluster5",IF(MIN(Table3891011121314[[#This Row],[DIst1]:[DIst8]])=Table3891011121314[[#This Row],[DIst6]],"Cluster6",IF(MIN(Table3891011121314[[#This Row],[DIst1]:[DIst8]])=Table3891011121314[[#This Row],[DIst7]],"Cluster7","Cluster8")))))))</f>
        <v>Cluster7</v>
      </c>
    </row>
    <row r="92" spans="7:20" x14ac:dyDescent="0.3">
      <c r="G92">
        <v>91</v>
      </c>
      <c r="H92">
        <v>-5.9544310000000003E-2</v>
      </c>
      <c r="I92">
        <v>0.186343491</v>
      </c>
      <c r="K92">
        <f>SQRT((Table3891011121314[[#This Row],[Annual Income (k$)]]-$B$3)^2+(Table3891011121314[[#This Row],[Spending Score (1-100)]]-$C$3)^2)</f>
        <v>2.2202537154094406</v>
      </c>
      <c r="L92">
        <f>SQRT((Table3891011121314[[#This Row],[Annual Income (k$)]]-$B$4)^2+(Table3891011121314[[#This Row],[Spending Score (1-100)]]-$C$4)^2)</f>
        <v>1.6078103572506155</v>
      </c>
      <c r="M92">
        <f>SQRT((Table3891011121314[[#This Row],[Annual Income (k$)]]-$B$5)^2+(Table3891011121314[[#This Row],[Spending Score (1-100)]]-$C$5)^2)</f>
        <v>1.4823396693739006</v>
      </c>
      <c r="N92">
        <f>SQRT((Table3891011121314[[#This Row],[Annual Income (k$)]]-$B$6)^2+(Table3891011121314[[#This Row],[Spending Score (1-100)]]-$C$6)^2)</f>
        <v>1.7954427145823812</v>
      </c>
      <c r="O92">
        <f>SQRT((Table3891011121314[[#This Row],[Annual Income (k$)]]-$B$7)^2+(Table3891011121314[[#This Row],[Spending Score (1-100)]]-$C$7)^2)</f>
        <v>0.47189366204113353</v>
      </c>
      <c r="P92">
        <f>SQRT((Table3891011121314[[#This Row],[Annual Income (k$)]]-$B$8)^2+(Table3891011121314[[#This Row],[Spending Score (1-100)]]-$C$8)^2)</f>
        <v>1.3854088061039611</v>
      </c>
      <c r="Q92">
        <f>SQRT((Table3891011121314[[#This Row],[Annual Income (k$)]]-$B$9)^2+(Table3891011121314[[#This Row],[Spending Score (1-100)]]-$C$9)^2)</f>
        <v>0.31406867427226881</v>
      </c>
      <c r="R92">
        <f>SQRT((Table3891011121314[[#This Row],[Annual Income (k$)]]-$B$10)^2+(Table3891011121314[[#This Row],[Spending Score (1-100)]]-$C$10)^2)</f>
        <v>2.1320571054814628</v>
      </c>
      <c r="S92">
        <f>MIN(Table3891011121314[[#This Row],[DIst1]:[DIst8]])</f>
        <v>0.31406867427226881</v>
      </c>
      <c r="T92" t="str">
        <f>IF(MIN(Table3891011121314[[#This Row],[DIst1]:[DIst8]])=Table3891011121314[[#This Row],[DIst1]],"Cluster1",IF(MIN(Table3891011121314[[#This Row],[DIst1]:[DIst8]])=Table3891011121314[[#This Row],[DIst2]],"Cluster2",IF(MIN(Table3891011121314[[#This Row],[DIst1]:[DIst8]])=Table3891011121314[[#This Row],[DIst3]],"Cluster3",IF(MIN(Table3891011121314[[#This Row],[DIst1]:[DIst8]])=Table3891011121314[[#This Row],[DIst4]],"Cluster4",IF(MIN(Table3891011121314[[#This Row],[DIst1]:[DIst8]])=Table3891011121314[[#This Row],[DIst5]],"Cluster5",IF(MIN(Table3891011121314[[#This Row],[DIst1]:[DIst8]])=Table3891011121314[[#This Row],[DIst6]],"Cluster6",IF(MIN(Table3891011121314[[#This Row],[DIst1]:[DIst8]])=Table3891011121314[[#This Row],[DIst7]],"Cluster7","Cluster8")))))))</f>
        <v>Cluster7</v>
      </c>
    </row>
    <row r="93" spans="7:20" x14ac:dyDescent="0.3">
      <c r="G93">
        <v>92</v>
      </c>
      <c r="H93">
        <v>-5.9544310000000003E-2</v>
      </c>
      <c r="I93">
        <v>-0.35715835899999998</v>
      </c>
      <c r="K93">
        <f>SQRT((Table3891011121314[[#This Row],[Annual Income (k$)]]-$B$3)^2+(Table3891011121314[[#This Row],[Spending Score (1-100)]]-$C$3)^2)</f>
        <v>1.8193247678957674</v>
      </c>
      <c r="L93">
        <f>SQRT((Table3891011121314[[#This Row],[Annual Income (k$)]]-$B$4)^2+(Table3891011121314[[#This Row],[Spending Score (1-100)]]-$C$4)^2)</f>
        <v>1.9646377118301446</v>
      </c>
      <c r="M93">
        <f>SQRT((Table3891011121314[[#This Row],[Annual Income (k$)]]-$B$5)^2+(Table3891011121314[[#This Row],[Spending Score (1-100)]]-$C$5)^2)</f>
        <v>1.233794203312264</v>
      </c>
      <c r="N93">
        <f>SQRT((Table3891011121314[[#This Row],[Annual Income (k$)]]-$B$6)^2+(Table3891011121314[[#This Row],[Spending Score (1-100)]]-$C$6)^2)</f>
        <v>1.3191201107730028</v>
      </c>
      <c r="O93">
        <f>SQRT((Table3891011121314[[#This Row],[Annual Income (k$)]]-$B$7)^2+(Table3891011121314[[#This Row],[Spending Score (1-100)]]-$C$7)^2)</f>
        <v>0.6255730411248478</v>
      </c>
      <c r="P93">
        <f>SQRT((Table3891011121314[[#This Row],[Annual Income (k$)]]-$B$8)^2+(Table3891011121314[[#This Row],[Spending Score (1-100)]]-$C$8)^2)</f>
        <v>1.8381067151909414</v>
      </c>
      <c r="Q93">
        <f>SQRT((Table3891011121314[[#This Row],[Annual Income (k$)]]-$B$9)^2+(Table3891011121314[[#This Row],[Spending Score (1-100)]]-$C$9)^2)</f>
        <v>0.28179685471339244</v>
      </c>
      <c r="R93">
        <f>SQRT((Table3891011121314[[#This Row],[Annual Income (k$)]]-$B$10)^2+(Table3891011121314[[#This Row],[Spending Score (1-100)]]-$C$10)^2)</f>
        <v>1.8550292681029543</v>
      </c>
      <c r="S93">
        <f>MIN(Table3891011121314[[#This Row],[DIst1]:[DIst8]])</f>
        <v>0.28179685471339244</v>
      </c>
      <c r="T93" t="str">
        <f>IF(MIN(Table3891011121314[[#This Row],[DIst1]:[DIst8]])=Table3891011121314[[#This Row],[DIst1]],"Cluster1",IF(MIN(Table3891011121314[[#This Row],[DIst1]:[DIst8]])=Table3891011121314[[#This Row],[DIst2]],"Cluster2",IF(MIN(Table3891011121314[[#This Row],[DIst1]:[DIst8]])=Table3891011121314[[#This Row],[DIst3]],"Cluster3",IF(MIN(Table3891011121314[[#This Row],[DIst1]:[DIst8]])=Table3891011121314[[#This Row],[DIst4]],"Cluster4",IF(MIN(Table3891011121314[[#This Row],[DIst1]:[DIst8]])=Table3891011121314[[#This Row],[DIst5]],"Cluster5",IF(MIN(Table3891011121314[[#This Row],[DIst1]:[DIst8]])=Table3891011121314[[#This Row],[DIst6]],"Cluster6",IF(MIN(Table3891011121314[[#This Row],[DIst1]:[DIst8]])=Table3891011121314[[#This Row],[DIst7]],"Cluster7","Cluster8")))))))</f>
        <v>Cluster7</v>
      </c>
    </row>
    <row r="94" spans="7:20" x14ac:dyDescent="0.3">
      <c r="G94">
        <v>93</v>
      </c>
      <c r="H94">
        <v>-2.1374879999999999E-2</v>
      </c>
      <c r="I94">
        <v>-4.6585873E-2</v>
      </c>
      <c r="K94">
        <f>SQRT((Table3891011121314[[#This Row],[Annual Income (k$)]]-$B$3)^2+(Table3891011121314[[#This Row],[Spending Score (1-100)]]-$C$3)^2)</f>
        <v>2.0658385533121284</v>
      </c>
      <c r="L94">
        <f>SQRT((Table3891011121314[[#This Row],[Annual Income (k$)]]-$B$4)^2+(Table3891011121314[[#This Row],[Spending Score (1-100)]]-$C$4)^2)</f>
        <v>1.7782427107111625</v>
      </c>
      <c r="M94">
        <f>SQRT((Table3891011121314[[#This Row],[Annual Income (k$)]]-$B$5)^2+(Table3891011121314[[#This Row],[Spending Score (1-100)]]-$C$5)^2)</f>
        <v>1.388329294295078</v>
      </c>
      <c r="N94">
        <f>SQRT((Table3891011121314[[#This Row],[Annual Income (k$)]]-$B$6)^2+(Table3891011121314[[#This Row],[Spending Score (1-100)]]-$C$6)^2)</f>
        <v>1.5686155775515069</v>
      </c>
      <c r="O94">
        <f>SQRT((Table3891011121314[[#This Row],[Annual Income (k$)]]-$B$7)^2+(Table3891011121314[[#This Row],[Spending Score (1-100)]]-$C$7)^2)</f>
        <v>0.5089086884736127</v>
      </c>
      <c r="P94">
        <f>SQRT((Table3891011121314[[#This Row],[Annual Income (k$)]]-$B$8)^2+(Table3891011121314[[#This Row],[Spending Score (1-100)]]-$C$8)^2)</f>
        <v>1.5513752126184528</v>
      </c>
      <c r="Q94">
        <f>SQRT((Table3891011121314[[#This Row],[Annual Income (k$)]]-$B$9)^2+(Table3891011121314[[#This Row],[Spending Score (1-100)]]-$C$9)^2)</f>
        <v>0.10102772616250204</v>
      </c>
      <c r="R94">
        <f>SQRT((Table3891011121314[[#This Row],[Annual Income (k$)]]-$B$10)^2+(Table3891011121314[[#This Row],[Spending Score (1-100)]]-$C$10)^2)</f>
        <v>1.9676640322300316</v>
      </c>
      <c r="S94">
        <f>MIN(Table3891011121314[[#This Row],[DIst1]:[DIst8]])</f>
        <v>0.10102772616250204</v>
      </c>
      <c r="T94" t="str">
        <f>IF(MIN(Table3891011121314[[#This Row],[DIst1]:[DIst8]])=Table3891011121314[[#This Row],[DIst1]],"Cluster1",IF(MIN(Table3891011121314[[#This Row],[DIst1]:[DIst8]])=Table3891011121314[[#This Row],[DIst2]],"Cluster2",IF(MIN(Table3891011121314[[#This Row],[DIst1]:[DIst8]])=Table3891011121314[[#This Row],[DIst3]],"Cluster3",IF(MIN(Table3891011121314[[#This Row],[DIst1]:[DIst8]])=Table3891011121314[[#This Row],[DIst4]],"Cluster4",IF(MIN(Table3891011121314[[#This Row],[DIst1]:[DIst8]])=Table3891011121314[[#This Row],[DIst5]],"Cluster5",IF(MIN(Table3891011121314[[#This Row],[DIst1]:[DIst8]])=Table3891011121314[[#This Row],[DIst6]],"Cluster6",IF(MIN(Table3891011121314[[#This Row],[DIst1]:[DIst8]])=Table3891011121314[[#This Row],[DIst7]],"Cluster7","Cluster8")))))))</f>
        <v>Cluster7</v>
      </c>
    </row>
    <row r="95" spans="7:20" x14ac:dyDescent="0.3">
      <c r="G95">
        <v>94</v>
      </c>
      <c r="H95">
        <v>-2.1374879999999999E-2</v>
      </c>
      <c r="I95">
        <v>-0.39597991900000001</v>
      </c>
      <c r="K95">
        <f>SQRT((Table3891011121314[[#This Row],[Annual Income (k$)]]-$B$3)^2+(Table3891011121314[[#This Row],[Spending Score (1-100)]]-$C$3)^2)</f>
        <v>1.8224916937918563</v>
      </c>
      <c r="L95">
        <f>SQRT((Table3891011121314[[#This Row],[Annual Income (k$)]]-$B$4)^2+(Table3891011121314[[#This Row],[Spending Score (1-100)]]-$C$4)^2)</f>
        <v>2.0190531520850605</v>
      </c>
      <c r="M95">
        <f>SQRT((Table3891011121314[[#This Row],[Annual Income (k$)]]-$B$5)^2+(Table3891011121314[[#This Row],[Spending Score (1-100)]]-$C$5)^2)</f>
        <v>1.2603271840886032</v>
      </c>
      <c r="N95">
        <f>SQRT((Table3891011121314[[#This Row],[Annual Income (k$)]]-$B$6)^2+(Table3891011121314[[#This Row],[Spending Score (1-100)]]-$C$6)^2)</f>
        <v>1.2656227076524382</v>
      </c>
      <c r="O95">
        <f>SQRT((Table3891011121314[[#This Row],[Annual Income (k$)]]-$B$7)^2+(Table3891011121314[[#This Row],[Spending Score (1-100)]]-$C$7)^2)</f>
        <v>0.67997000586842704</v>
      </c>
      <c r="P95">
        <f>SQRT((Table3891011121314[[#This Row],[Annual Income (k$)]]-$B$8)^2+(Table3891011121314[[#This Row],[Spending Score (1-100)]]-$C$8)^2)</f>
        <v>1.8546754333658759</v>
      </c>
      <c r="Q95">
        <f>SQRT((Table3891011121314[[#This Row],[Annual Income (k$)]]-$B$9)^2+(Table3891011121314[[#This Row],[Spending Score (1-100)]]-$C$9)^2)</f>
        <v>0.30461915389027344</v>
      </c>
      <c r="R95">
        <f>SQRT((Table3891011121314[[#This Row],[Annual Income (k$)]]-$B$10)^2+(Table3891011121314[[#This Row],[Spending Score (1-100)]]-$C$10)^2)</f>
        <v>1.8046031093640125</v>
      </c>
      <c r="S95">
        <f>MIN(Table3891011121314[[#This Row],[DIst1]:[DIst8]])</f>
        <v>0.30461915389027344</v>
      </c>
      <c r="T95" t="str">
        <f>IF(MIN(Table3891011121314[[#This Row],[DIst1]:[DIst8]])=Table3891011121314[[#This Row],[DIst1]],"Cluster1",IF(MIN(Table3891011121314[[#This Row],[DIst1]:[DIst8]])=Table3891011121314[[#This Row],[DIst2]],"Cluster2",IF(MIN(Table3891011121314[[#This Row],[DIst1]:[DIst8]])=Table3891011121314[[#This Row],[DIst3]],"Cluster3",IF(MIN(Table3891011121314[[#This Row],[DIst1]:[DIst8]])=Table3891011121314[[#This Row],[DIst4]],"Cluster4",IF(MIN(Table3891011121314[[#This Row],[DIst1]:[DIst8]])=Table3891011121314[[#This Row],[DIst5]],"Cluster5",IF(MIN(Table3891011121314[[#This Row],[DIst1]:[DIst8]])=Table3891011121314[[#This Row],[DIst6]],"Cluster6",IF(MIN(Table3891011121314[[#This Row],[DIst1]:[DIst8]])=Table3891011121314[[#This Row],[DIst7]],"Cluster7","Cluster8")))))))</f>
        <v>Cluster7</v>
      </c>
    </row>
    <row r="96" spans="7:20" x14ac:dyDescent="0.3">
      <c r="G96">
        <v>95</v>
      </c>
      <c r="H96">
        <v>-2.1374879999999999E-2</v>
      </c>
      <c r="I96">
        <v>-0.31833679799999998</v>
      </c>
      <c r="K96">
        <f>SQRT((Table3891011121314[[#This Row],[Annual Income (k$)]]-$B$3)^2+(Table3891011121314[[#This Row],[Spending Score (1-100)]]-$C$3)^2)</f>
        <v>1.873671777155886</v>
      </c>
      <c r="L96">
        <f>SQRT((Table3891011121314[[#This Row],[Annual Income (k$)]]-$B$4)^2+(Table3891011121314[[#This Row],[Spending Score (1-100)]]-$C$4)^2)</f>
        <v>1.9627199775168562</v>
      </c>
      <c r="M96">
        <f>SQRT((Table3891011121314[[#This Row],[Annual Income (k$)]]-$B$5)^2+(Table3891011121314[[#This Row],[Spending Score (1-100)]]-$C$5)^2)</f>
        <v>1.2816652545717804</v>
      </c>
      <c r="N96">
        <f>SQRT((Table3891011121314[[#This Row],[Annual Income (k$)]]-$B$6)^2+(Table3891011121314[[#This Row],[Spending Score (1-100)]]-$C$6)^2)</f>
        <v>1.3309904086061739</v>
      </c>
      <c r="O96">
        <f>SQRT((Table3891011121314[[#This Row],[Annual Income (k$)]]-$B$7)^2+(Table3891011121314[[#This Row],[Spending Score (1-100)]]-$C$7)^2)</f>
        <v>0.62933777017806569</v>
      </c>
      <c r="P96">
        <f>SQRT((Table3891011121314[[#This Row],[Annual Income (k$)]]-$B$8)^2+(Table3891011121314[[#This Row],[Spending Score (1-100)]]-$C$8)^2)</f>
        <v>1.7858200899143599</v>
      </c>
      <c r="Q96">
        <f>SQRT((Table3891011121314[[#This Row],[Annual Income (k$)]]-$B$9)^2+(Table3891011121314[[#This Row],[Spending Score (1-100)]]-$C$9)^2)</f>
        <v>0.23095615179540777</v>
      </c>
      <c r="R96">
        <f>SQRT((Table3891011121314[[#This Row],[Annual Income (k$)]]-$B$10)^2+(Table3891011121314[[#This Row],[Spending Score (1-100)]]-$C$10)^2)</f>
        <v>1.8363506639498375</v>
      </c>
      <c r="S96">
        <f>MIN(Table3891011121314[[#This Row],[DIst1]:[DIst8]])</f>
        <v>0.23095615179540777</v>
      </c>
      <c r="T96" t="str">
        <f>IF(MIN(Table3891011121314[[#This Row],[DIst1]:[DIst8]])=Table3891011121314[[#This Row],[DIst1]],"Cluster1",IF(MIN(Table3891011121314[[#This Row],[DIst1]:[DIst8]])=Table3891011121314[[#This Row],[DIst2]],"Cluster2",IF(MIN(Table3891011121314[[#This Row],[DIst1]:[DIst8]])=Table3891011121314[[#This Row],[DIst3]],"Cluster3",IF(MIN(Table3891011121314[[#This Row],[DIst1]:[DIst8]])=Table3891011121314[[#This Row],[DIst4]],"Cluster4",IF(MIN(Table3891011121314[[#This Row],[DIst1]:[DIst8]])=Table3891011121314[[#This Row],[DIst5]],"Cluster5",IF(MIN(Table3891011121314[[#This Row],[DIst1]:[DIst8]])=Table3891011121314[[#This Row],[DIst6]],"Cluster6",IF(MIN(Table3891011121314[[#This Row],[DIst1]:[DIst8]])=Table3891011121314[[#This Row],[DIst7]],"Cluster7","Cluster8")))))))</f>
        <v>Cluster7</v>
      </c>
    </row>
    <row r="97" spans="7:20" x14ac:dyDescent="0.3">
      <c r="G97">
        <v>96</v>
      </c>
      <c r="H97">
        <v>-2.1374879999999999E-2</v>
      </c>
      <c r="I97">
        <v>6.9878809E-2</v>
      </c>
      <c r="K97">
        <f>SQRT((Table3891011121314[[#This Row],[Annual Income (k$)]]-$B$3)^2+(Table3891011121314[[#This Row],[Spending Score (1-100)]]-$C$3)^2)</f>
        <v>2.1534505648147588</v>
      </c>
      <c r="L97">
        <f>SQRT((Table3891011121314[[#This Row],[Annual Income (k$)]]-$B$4)^2+(Table3891011121314[[#This Row],[Spending Score (1-100)]]-$C$4)^2)</f>
        <v>1.7063392772917161</v>
      </c>
      <c r="M97">
        <f>SQRT((Table3891011121314[[#This Row],[Annual Income (k$)]]-$B$5)^2+(Table3891011121314[[#This Row],[Spending Score (1-100)]]-$C$5)^2)</f>
        <v>1.4473166634015171</v>
      </c>
      <c r="N97">
        <f>SQRT((Table3891011121314[[#This Row],[Annual Income (k$)]]-$B$6)^2+(Table3891011121314[[#This Row],[Spending Score (1-100)]]-$C$6)^2)</f>
        <v>1.673637430694378</v>
      </c>
      <c r="O97">
        <f>SQRT((Table3891011121314[[#This Row],[Annual Income (k$)]]-$B$7)^2+(Table3891011121314[[#This Row],[Spending Score (1-100)]]-$C$7)^2)</f>
        <v>0.49543289817268388</v>
      </c>
      <c r="P97">
        <f>SQRT((Table3891011121314[[#This Row],[Annual Income (k$)]]-$B$8)^2+(Table3891011121314[[#This Row],[Spending Score (1-100)]]-$C$8)^2)</f>
        <v>1.4548777158255413</v>
      </c>
      <c r="Q97">
        <f>SQRT((Table3891011121314[[#This Row],[Annual Income (k$)]]-$B$9)^2+(Table3891011121314[[#This Row],[Spending Score (1-100)]]-$C$9)^2)</f>
        <v>0.19218206882864089</v>
      </c>
      <c r="R97">
        <f>SQRT((Table3891011121314[[#This Row],[Annual Income (k$)]]-$B$10)^2+(Table3891011121314[[#This Row],[Spending Score (1-100)]]-$C$10)^2)</f>
        <v>2.0324847566825737</v>
      </c>
      <c r="S97">
        <f>MIN(Table3891011121314[[#This Row],[DIst1]:[DIst8]])</f>
        <v>0.19218206882864089</v>
      </c>
      <c r="T97" t="str">
        <f>IF(MIN(Table3891011121314[[#This Row],[DIst1]:[DIst8]])=Table3891011121314[[#This Row],[DIst1]],"Cluster1",IF(MIN(Table3891011121314[[#This Row],[DIst1]:[DIst8]])=Table3891011121314[[#This Row],[DIst2]],"Cluster2",IF(MIN(Table3891011121314[[#This Row],[DIst1]:[DIst8]])=Table3891011121314[[#This Row],[DIst3]],"Cluster3",IF(MIN(Table3891011121314[[#This Row],[DIst1]:[DIst8]])=Table3891011121314[[#This Row],[DIst4]],"Cluster4",IF(MIN(Table3891011121314[[#This Row],[DIst1]:[DIst8]])=Table3891011121314[[#This Row],[DIst5]],"Cluster5",IF(MIN(Table3891011121314[[#This Row],[DIst1]:[DIst8]])=Table3891011121314[[#This Row],[DIst6]],"Cluster6",IF(MIN(Table3891011121314[[#This Row],[DIst1]:[DIst8]])=Table3891011121314[[#This Row],[DIst7]],"Cluster7","Cluster8")))))))</f>
        <v>Cluster7</v>
      </c>
    </row>
    <row r="98" spans="7:20" x14ac:dyDescent="0.3">
      <c r="G98">
        <v>97</v>
      </c>
      <c r="H98">
        <v>-2.1374879999999999E-2</v>
      </c>
      <c r="I98">
        <v>-0.124228994</v>
      </c>
      <c r="J98">
        <v>8</v>
      </c>
      <c r="K98">
        <f>SQRT((Table3891011121314[[#This Row],[Annual Income (k$)]]-$B$3)^2+(Table3891011121314[[#This Row],[Spending Score (1-100)]]-$C$3)^2)</f>
        <v>2.0090594301506579</v>
      </c>
      <c r="L98">
        <f>SQRT((Table3891011121314[[#This Row],[Annual Income (k$)]]-$B$4)^2+(Table3891011121314[[#This Row],[Spending Score (1-100)]]-$C$4)^2)</f>
        <v>1.8287301274641263</v>
      </c>
      <c r="M98">
        <f>SQRT((Table3891011121314[[#This Row],[Annual Income (k$)]]-$B$5)^2+(Table3891011121314[[#This Row],[Spending Score (1-100)]]-$C$5)^2)</f>
        <v>1.3531510764400096</v>
      </c>
      <c r="N98">
        <f>SQRT((Table3891011121314[[#This Row],[Annual Income (k$)]]-$B$6)^2+(Table3891011121314[[#This Row],[Spending Score (1-100)]]-$C$6)^2)</f>
        <v>1.4995402697353053</v>
      </c>
      <c r="O98">
        <f>SQRT((Table3891011121314[[#This Row],[Annual Income (k$)]]-$B$7)^2+(Table3891011121314[[#This Row],[Spending Score (1-100)]]-$C$7)^2)</f>
        <v>0.53205455848875838</v>
      </c>
      <c r="P98">
        <f>SQRT((Table3891011121314[[#This Row],[Annual Income (k$)]]-$B$8)^2+(Table3891011121314[[#This Row],[Spending Score (1-100)]]-$C$8)^2)</f>
        <v>1.6171683400353978</v>
      </c>
      <c r="Q98">
        <f>SQRT((Table3891011121314[[#This Row],[Annual Income (k$)]]-$B$9)^2+(Table3891011121314[[#This Row],[Spending Score (1-100)]]-$C$9)^2)</f>
        <v>8.636843413524585E-2</v>
      </c>
      <c r="R98">
        <f>SQRT((Table3891011121314[[#This Row],[Annual Income (k$)]]-$B$10)^2+(Table3891011121314[[#This Row],[Spending Score (1-100)]]-$C$10)^2)</f>
        <v>1.9271510540603001</v>
      </c>
      <c r="S98">
        <f>MIN(Table3891011121314[[#This Row],[DIst1]:[DIst8]])</f>
        <v>8.636843413524585E-2</v>
      </c>
      <c r="T98" t="str">
        <f>IF(MIN(Table3891011121314[[#This Row],[DIst1]:[DIst8]])=Table3891011121314[[#This Row],[DIst1]],"Cluster1",IF(MIN(Table3891011121314[[#This Row],[DIst1]:[DIst8]])=Table3891011121314[[#This Row],[DIst2]],"Cluster2",IF(MIN(Table3891011121314[[#This Row],[DIst1]:[DIst8]])=Table3891011121314[[#This Row],[DIst3]],"Cluster3",IF(MIN(Table3891011121314[[#This Row],[DIst1]:[DIst8]])=Table3891011121314[[#This Row],[DIst4]],"Cluster4",IF(MIN(Table3891011121314[[#This Row],[DIst1]:[DIst8]])=Table3891011121314[[#This Row],[DIst5]],"Cluster5",IF(MIN(Table3891011121314[[#This Row],[DIst1]:[DIst8]])=Table3891011121314[[#This Row],[DIst6]],"Cluster6",IF(MIN(Table3891011121314[[#This Row],[DIst1]:[DIst8]])=Table3891011121314[[#This Row],[DIst7]],"Cluster7","Cluster8")))))))</f>
        <v>Cluster7</v>
      </c>
    </row>
    <row r="99" spans="7:20" x14ac:dyDescent="0.3">
      <c r="G99">
        <v>98</v>
      </c>
      <c r="H99">
        <v>-2.1374879999999999E-2</v>
      </c>
      <c r="I99">
        <v>-7.7643119999999998E-3</v>
      </c>
      <c r="K99">
        <f>SQRT((Table3891011121314[[#This Row],[Annual Income (k$)]]-$B$3)^2+(Table3891011121314[[#This Row],[Spending Score (1-100)]]-$C$3)^2)</f>
        <v>2.094730254193613</v>
      </c>
      <c r="L99">
        <f>SQRT((Table3891011121314[[#This Row],[Annual Income (k$)]]-$B$4)^2+(Table3891011121314[[#This Row],[Spending Score (1-100)]]-$C$4)^2)</f>
        <v>1.7537431702881945</v>
      </c>
      <c r="M99">
        <f>SQRT((Table3891011121314[[#This Row],[Annual Income (k$)]]-$B$5)^2+(Table3891011121314[[#This Row],[Spending Score (1-100)]]-$C$5)^2)</f>
        <v>1.4071957104962631</v>
      </c>
      <c r="N99">
        <f>SQRT((Table3891011121314[[#This Row],[Annual Income (k$)]]-$B$6)^2+(Table3891011121314[[#This Row],[Spending Score (1-100)]]-$C$6)^2)</f>
        <v>1.6034472479780426</v>
      </c>
      <c r="O99">
        <f>SQRT((Table3891011121314[[#This Row],[Annual Income (k$)]]-$B$7)^2+(Table3891011121314[[#This Row],[Spending Score (1-100)]]-$C$7)^2)</f>
        <v>0.50146026143954314</v>
      </c>
      <c r="P99">
        <f>SQRT((Table3891011121314[[#This Row],[Annual Income (k$)]]-$B$8)^2+(Table3891011121314[[#This Row],[Spending Score (1-100)]]-$C$8)^2)</f>
        <v>1.5188983490998116</v>
      </c>
      <c r="Q99">
        <f>SQRT((Table3891011121314[[#This Row],[Annual Income (k$)]]-$B$9)^2+(Table3891011121314[[#This Row],[Spending Score (1-100)]]-$C$9)^2)</f>
        <v>0.12689164569490075</v>
      </c>
      <c r="R99">
        <f>SQRT((Table3891011121314[[#This Row],[Annual Income (k$)]]-$B$10)^2+(Table3891011121314[[#This Row],[Spending Score (1-100)]]-$C$10)^2)</f>
        <v>1.9887479389775604</v>
      </c>
      <c r="S99">
        <f>MIN(Table3891011121314[[#This Row],[DIst1]:[DIst8]])</f>
        <v>0.12689164569490075</v>
      </c>
      <c r="T99" t="str">
        <f>IF(MIN(Table3891011121314[[#This Row],[DIst1]:[DIst8]])=Table3891011121314[[#This Row],[DIst1]],"Cluster1",IF(MIN(Table3891011121314[[#This Row],[DIst1]:[DIst8]])=Table3891011121314[[#This Row],[DIst2]],"Cluster2",IF(MIN(Table3891011121314[[#This Row],[DIst1]:[DIst8]])=Table3891011121314[[#This Row],[DIst3]],"Cluster3",IF(MIN(Table3891011121314[[#This Row],[DIst1]:[DIst8]])=Table3891011121314[[#This Row],[DIst4]],"Cluster4",IF(MIN(Table3891011121314[[#This Row],[DIst1]:[DIst8]])=Table3891011121314[[#This Row],[DIst5]],"Cluster5",IF(MIN(Table3891011121314[[#This Row],[DIst1]:[DIst8]])=Table3891011121314[[#This Row],[DIst6]],"Cluster6",IF(MIN(Table3891011121314[[#This Row],[DIst1]:[DIst8]])=Table3891011121314[[#This Row],[DIst7]],"Cluster7","Cluster8")))))))</f>
        <v>Cluster7</v>
      </c>
    </row>
    <row r="100" spans="7:20" x14ac:dyDescent="0.3">
      <c r="G100">
        <v>99</v>
      </c>
      <c r="H100">
        <v>1.6794548999999999E-2</v>
      </c>
      <c r="I100">
        <v>-0.31833679799999998</v>
      </c>
      <c r="K100">
        <f>SQRT((Table3891011121314[[#This Row],[Annual Income (k$)]]-$B$3)^2+(Table3891011121314[[#This Row],[Spending Score (1-100)]]-$C$3)^2)</f>
        <v>1.9021490377456989</v>
      </c>
      <c r="L100">
        <f>SQRT((Table3891011121314[[#This Row],[Annual Income (k$)]]-$B$4)^2+(Table3891011121314[[#This Row],[Spending Score (1-100)]]-$C$4)^2)</f>
        <v>1.9895471187646303</v>
      </c>
      <c r="M100">
        <f>SQRT((Table3891011121314[[#This Row],[Annual Income (k$)]]-$B$5)^2+(Table3891011121314[[#This Row],[Spending Score (1-100)]]-$C$5)^2)</f>
        <v>1.318093168504797</v>
      </c>
      <c r="N100">
        <f>SQRT((Table3891011121314[[#This Row],[Annual Income (k$)]]-$B$6)^2+(Table3891011121314[[#This Row],[Spending Score (1-100)]]-$C$6)^2)</f>
        <v>1.3113094415751065</v>
      </c>
      <c r="O100">
        <f>SQRT((Table3891011121314[[#This Row],[Annual Income (k$)]]-$B$7)^2+(Table3891011121314[[#This Row],[Spending Score (1-100)]]-$C$7)^2)</f>
        <v>0.65980581589609599</v>
      </c>
      <c r="P100">
        <f>SQRT((Table3891011121314[[#This Row],[Annual Income (k$)]]-$B$8)^2+(Table3891011121314[[#This Row],[Spending Score (1-100)]]-$C$8)^2)</f>
        <v>1.7681659921741673</v>
      </c>
      <c r="Q100">
        <f>SQRT((Table3891011121314[[#This Row],[Annual Income (k$)]]-$B$9)^2+(Table3891011121314[[#This Row],[Spending Score (1-100)]]-$C$9)^2)</f>
        <v>0.22001081966319458</v>
      </c>
      <c r="R100">
        <f>SQRT((Table3891011121314[[#This Row],[Annual Income (k$)]]-$B$10)^2+(Table3891011121314[[#This Row],[Spending Score (1-100)]]-$C$10)^2)</f>
        <v>1.8019003709535828</v>
      </c>
      <c r="S100">
        <f>MIN(Table3891011121314[[#This Row],[DIst1]:[DIst8]])</f>
        <v>0.22001081966319458</v>
      </c>
      <c r="T100" t="str">
        <f>IF(MIN(Table3891011121314[[#This Row],[DIst1]:[DIst8]])=Table3891011121314[[#This Row],[DIst1]],"Cluster1",IF(MIN(Table3891011121314[[#This Row],[DIst1]:[DIst8]])=Table3891011121314[[#This Row],[DIst2]],"Cluster2",IF(MIN(Table3891011121314[[#This Row],[DIst1]:[DIst8]])=Table3891011121314[[#This Row],[DIst3]],"Cluster3",IF(MIN(Table3891011121314[[#This Row],[DIst1]:[DIst8]])=Table3891011121314[[#This Row],[DIst4]],"Cluster4",IF(MIN(Table3891011121314[[#This Row],[DIst1]:[DIst8]])=Table3891011121314[[#This Row],[DIst5]],"Cluster5",IF(MIN(Table3891011121314[[#This Row],[DIst1]:[DIst8]])=Table3891011121314[[#This Row],[DIst6]],"Cluster6",IF(MIN(Table3891011121314[[#This Row],[DIst1]:[DIst8]])=Table3891011121314[[#This Row],[DIst7]],"Cluster7","Cluster8")))))))</f>
        <v>Cluster7</v>
      </c>
    </row>
    <row r="101" spans="7:20" x14ac:dyDescent="0.3">
      <c r="G101">
        <v>100</v>
      </c>
      <c r="H101">
        <v>1.6794548999999999E-2</v>
      </c>
      <c r="I101">
        <v>-4.6585873E-2</v>
      </c>
      <c r="K101">
        <f>SQRT((Table3891011121314[[#This Row],[Annual Income (k$)]]-$B$3)^2+(Table3891011121314[[#This Row],[Spending Score (1-100)]]-$C$3)^2)</f>
        <v>2.0917012123238683</v>
      </c>
      <c r="L101">
        <f>SQRT((Table3891011121314[[#This Row],[Annual Income (k$)]]-$B$4)^2+(Table3891011121314[[#This Row],[Spending Score (1-100)]]-$C$4)^2)</f>
        <v>1.8078094937902769</v>
      </c>
      <c r="M101">
        <f>SQRT((Table3891011121314[[#This Row],[Annual Income (k$)]]-$B$5)^2+(Table3891011121314[[#This Row],[Spending Score (1-100)]]-$C$5)^2)</f>
        <v>1.4220274278228031</v>
      </c>
      <c r="N101">
        <f>SQRT((Table3891011121314[[#This Row],[Annual Income (k$)]]-$B$6)^2+(Table3891011121314[[#This Row],[Spending Score (1-100)]]-$C$6)^2)</f>
        <v>1.5519509701983614</v>
      </c>
      <c r="O101">
        <f>SQRT((Table3891011121314[[#This Row],[Annual Income (k$)]]-$B$7)^2+(Table3891011121314[[#This Row],[Spending Score (1-100)]]-$C$7)^2)</f>
        <v>0.54613710634010737</v>
      </c>
      <c r="P101">
        <f>SQRT((Table3891011121314[[#This Row],[Annual Income (k$)]]-$B$8)^2+(Table3891011121314[[#This Row],[Spending Score (1-100)]]-$C$8)^2)</f>
        <v>1.5310201281062488</v>
      </c>
      <c r="Q101">
        <f>SQRT((Table3891011121314[[#This Row],[Annual Income (k$)]]-$B$9)^2+(Table3891011121314[[#This Row],[Spending Score (1-100)]]-$C$9)^2)</f>
        <v>7.2599023204811694E-2</v>
      </c>
      <c r="R101">
        <f>SQRT((Table3891011121314[[#This Row],[Annual Income (k$)]]-$B$10)^2+(Table3891011121314[[#This Row],[Spending Score (1-100)]]-$C$10)^2)</f>
        <v>1.935552357748402</v>
      </c>
      <c r="S101">
        <f>MIN(Table3891011121314[[#This Row],[DIst1]:[DIst8]])</f>
        <v>7.2599023204811694E-2</v>
      </c>
      <c r="T101" t="str">
        <f>IF(MIN(Table3891011121314[[#This Row],[DIst1]:[DIst8]])=Table3891011121314[[#This Row],[DIst1]],"Cluster1",IF(MIN(Table3891011121314[[#This Row],[DIst1]:[DIst8]])=Table3891011121314[[#This Row],[DIst2]],"Cluster2",IF(MIN(Table3891011121314[[#This Row],[DIst1]:[DIst8]])=Table3891011121314[[#This Row],[DIst3]],"Cluster3",IF(MIN(Table3891011121314[[#This Row],[DIst1]:[DIst8]])=Table3891011121314[[#This Row],[DIst4]],"Cluster4",IF(MIN(Table3891011121314[[#This Row],[DIst1]:[DIst8]])=Table3891011121314[[#This Row],[DIst5]],"Cluster5",IF(MIN(Table3891011121314[[#This Row],[DIst1]:[DIst8]])=Table3891011121314[[#This Row],[DIst6]],"Cluster6",IF(MIN(Table3891011121314[[#This Row],[DIst1]:[DIst8]])=Table3891011121314[[#This Row],[DIst7]],"Cluster7","Cluster8")))))))</f>
        <v>Cluster7</v>
      </c>
    </row>
    <row r="102" spans="7:20" x14ac:dyDescent="0.3">
      <c r="G102">
        <v>101</v>
      </c>
      <c r="H102">
        <v>5.4963977999999997E-2</v>
      </c>
      <c r="I102">
        <v>-0.35715835899999998</v>
      </c>
      <c r="K102">
        <f>SQRT((Table3891011121314[[#This Row],[Annual Income (k$)]]-$B$3)^2+(Table3891011121314[[#This Row],[Spending Score (1-100)]]-$C$3)^2)</f>
        <v>1.9059165022740903</v>
      </c>
      <c r="L102">
        <f>SQRT((Table3891011121314[[#This Row],[Annual Income (k$)]]-$B$4)^2+(Table3891011121314[[#This Row],[Spending Score (1-100)]]-$C$4)^2)</f>
        <v>2.0439876282235967</v>
      </c>
      <c r="M102">
        <f>SQRT((Table3891011121314[[#This Row],[Annual Income (k$)]]-$B$5)^2+(Table3891011121314[[#This Row],[Spending Score (1-100)]]-$C$5)^2)</f>
        <v>1.3440087301580232</v>
      </c>
      <c r="N102">
        <f>SQRT((Table3891011121314[[#This Row],[Annual Income (k$)]]-$B$6)^2+(Table3891011121314[[#This Row],[Spending Score (1-100)]]-$C$6)^2)</f>
        <v>1.2585979566390564</v>
      </c>
      <c r="O102">
        <f>SQRT((Table3891011121314[[#This Row],[Annual Income (k$)]]-$B$7)^2+(Table3891011121314[[#This Row],[Spending Score (1-100)]]-$C$7)^2)</f>
        <v>0.71356477480993774</v>
      </c>
      <c r="P102">
        <f>SQRT((Table3891011121314[[#This Row],[Annual Income (k$)]]-$B$8)^2+(Table3891011121314[[#This Row],[Spending Score (1-100)]]-$C$8)^2)</f>
        <v>1.7861716159681613</v>
      </c>
      <c r="Q102">
        <f>SQRT((Table3891011121314[[#This Row],[Annual Income (k$)]]-$B$9)^2+(Table3891011121314[[#This Row],[Spending Score (1-100)]]-$C$9)^2)</f>
        <v>0.25416828526139262</v>
      </c>
      <c r="R102">
        <f>SQRT((Table3891011121314[[#This Row],[Annual Income (k$)]]-$B$10)^2+(Table3891011121314[[#This Row],[Spending Score (1-100)]]-$C$10)^2)</f>
        <v>1.7507475945096362</v>
      </c>
      <c r="S102">
        <f>MIN(Table3891011121314[[#This Row],[DIst1]:[DIst8]])</f>
        <v>0.25416828526139262</v>
      </c>
      <c r="T102" t="str">
        <f>IF(MIN(Table3891011121314[[#This Row],[DIst1]:[DIst8]])=Table3891011121314[[#This Row],[DIst1]],"Cluster1",IF(MIN(Table3891011121314[[#This Row],[DIst1]:[DIst8]])=Table3891011121314[[#This Row],[DIst2]],"Cluster2",IF(MIN(Table3891011121314[[#This Row],[DIst1]:[DIst8]])=Table3891011121314[[#This Row],[DIst3]],"Cluster3",IF(MIN(Table3891011121314[[#This Row],[DIst1]:[DIst8]])=Table3891011121314[[#This Row],[DIst4]],"Cluster4",IF(MIN(Table3891011121314[[#This Row],[DIst1]:[DIst8]])=Table3891011121314[[#This Row],[DIst5]],"Cluster5",IF(MIN(Table3891011121314[[#This Row],[DIst1]:[DIst8]])=Table3891011121314[[#This Row],[DIst6]],"Cluster6",IF(MIN(Table3891011121314[[#This Row],[DIst1]:[DIst8]])=Table3891011121314[[#This Row],[DIst7]],"Cluster7","Cluster8")))))))</f>
        <v>Cluster7</v>
      </c>
    </row>
    <row r="103" spans="7:20" x14ac:dyDescent="0.3">
      <c r="G103">
        <v>102</v>
      </c>
      <c r="H103">
        <v>5.4963977999999997E-2</v>
      </c>
      <c r="I103">
        <v>-8.5407434000000004E-2</v>
      </c>
      <c r="K103">
        <f>SQRT((Table3891011121314[[#This Row],[Annual Income (k$)]]-$B$3)^2+(Table3891011121314[[#This Row],[Spending Score (1-100)]]-$C$3)^2)</f>
        <v>2.0900863913383021</v>
      </c>
      <c r="L103">
        <f>SQRT((Table3891011121314[[#This Row],[Annual Income (k$)]]-$B$4)^2+(Table3891011121314[[#This Row],[Spending Score (1-100)]]-$C$4)^2)</f>
        <v>1.8618977582459655</v>
      </c>
      <c r="M103">
        <f>SQRT((Table3891011121314[[#This Row],[Annual Income (k$)]]-$B$5)^2+(Table3891011121314[[#This Row],[Spending Score (1-100)]]-$C$5)^2)</f>
        <v>1.4387676258308417</v>
      </c>
      <c r="N103">
        <f>SQRT((Table3891011121314[[#This Row],[Annual Income (k$)]]-$B$6)^2+(Table3891011121314[[#This Row],[Spending Score (1-100)]]-$C$6)^2)</f>
        <v>1.5006627164583779</v>
      </c>
      <c r="O103">
        <f>SQRT((Table3891011121314[[#This Row],[Annual Income (k$)]]-$B$7)^2+(Table3891011121314[[#This Row],[Spending Score (1-100)]]-$C$7)^2)</f>
        <v>0.59245010073203808</v>
      </c>
      <c r="P103">
        <f>SQRT((Table3891011121314[[#This Row],[Annual Income (k$)]]-$B$8)^2+(Table3891011121314[[#This Row],[Spending Score (1-100)]]-$C$8)^2)</f>
        <v>1.5449663777092828</v>
      </c>
      <c r="Q103">
        <f>SQRT((Table3891011121314[[#This Row],[Annual Income (k$)]]-$B$9)^2+(Table3891011121314[[#This Row],[Spending Score (1-100)]]-$C$9)^2)</f>
        <v>1.9177706086778833E-2</v>
      </c>
      <c r="R103">
        <f>SQRT((Table3891011121314[[#This Row],[Annual Income (k$)]]-$B$10)^2+(Table3891011121314[[#This Row],[Spending Score (1-100)]]-$C$10)^2)</f>
        <v>1.8824280948287582</v>
      </c>
      <c r="S103">
        <f>MIN(Table3891011121314[[#This Row],[DIst1]:[DIst8]])</f>
        <v>1.9177706086778833E-2</v>
      </c>
      <c r="T103" t="str">
        <f>IF(MIN(Table3891011121314[[#This Row],[DIst1]:[DIst8]])=Table3891011121314[[#This Row],[DIst1]],"Cluster1",IF(MIN(Table3891011121314[[#This Row],[DIst1]:[DIst8]])=Table3891011121314[[#This Row],[DIst2]],"Cluster2",IF(MIN(Table3891011121314[[#This Row],[DIst1]:[DIst8]])=Table3891011121314[[#This Row],[DIst3]],"Cluster3",IF(MIN(Table3891011121314[[#This Row],[DIst1]:[DIst8]])=Table3891011121314[[#This Row],[DIst4]],"Cluster4",IF(MIN(Table3891011121314[[#This Row],[DIst1]:[DIst8]])=Table3891011121314[[#This Row],[DIst5]],"Cluster5",IF(MIN(Table3891011121314[[#This Row],[DIst1]:[DIst8]])=Table3891011121314[[#This Row],[DIst6]],"Cluster6",IF(MIN(Table3891011121314[[#This Row],[DIst1]:[DIst8]])=Table3891011121314[[#This Row],[DIst7]],"Cluster7","Cluster8")))))))</f>
        <v>Cluster7</v>
      </c>
    </row>
    <row r="104" spans="7:20" x14ac:dyDescent="0.3">
      <c r="G104">
        <v>103</v>
      </c>
      <c r="H104">
        <v>5.4963977999999997E-2</v>
      </c>
      <c r="I104">
        <v>0.34162973400000002</v>
      </c>
      <c r="K104">
        <f>SQRT((Table3891011121314[[#This Row],[Annual Income (k$)]]-$B$3)^2+(Table3891011121314[[#This Row],[Spending Score (1-100)]]-$C$3)^2)</f>
        <v>2.4131622640713131</v>
      </c>
      <c r="L104">
        <f>SQRT((Table3891011121314[[#This Row],[Annual Income (k$)]]-$B$4)^2+(Table3891011121314[[#This Row],[Spending Score (1-100)]]-$C$4)^2)</f>
        <v>1.6270946265621811</v>
      </c>
      <c r="M104">
        <f>SQRT((Table3891011121314[[#This Row],[Annual Income (k$)]]-$B$5)^2+(Table3891011121314[[#This Row],[Spending Score (1-100)]]-$C$5)^2)</f>
        <v>1.66818320102131</v>
      </c>
      <c r="N104">
        <f>SQRT((Table3891011121314[[#This Row],[Annual Income (k$)]]-$B$6)^2+(Table3891011121314[[#This Row],[Spending Score (1-100)]]-$C$6)^2)</f>
        <v>1.8973627198048919</v>
      </c>
      <c r="O104">
        <f>SQRT((Table3891011121314[[#This Row],[Annual Income (k$)]]-$B$7)^2+(Table3891011121314[[#This Row],[Spending Score (1-100)]]-$C$7)^2)</f>
        <v>0.6331199439932288</v>
      </c>
      <c r="P104">
        <f>SQRT((Table3891011121314[[#This Row],[Annual Income (k$)]]-$B$8)^2+(Table3891011121314[[#This Row],[Spending Score (1-100)]]-$C$8)^2)</f>
        <v>1.1927722752871803</v>
      </c>
      <c r="Q104">
        <f>SQRT((Table3891011121314[[#This Row],[Annual Income (k$)]]-$B$9)^2+(Table3891011121314[[#This Row],[Spending Score (1-100)]]-$C$9)^2)</f>
        <v>0.44478933174917551</v>
      </c>
      <c r="R104">
        <f>SQRT((Table3891011121314[[#This Row],[Annual Income (k$)]]-$B$10)^2+(Table3891011121314[[#This Row],[Spending Score (1-100)]]-$C$10)^2)</f>
        <v>2.1433022073008754</v>
      </c>
      <c r="S104">
        <f>MIN(Table3891011121314[[#This Row],[DIst1]:[DIst8]])</f>
        <v>0.44478933174917551</v>
      </c>
      <c r="T104" t="str">
        <f>IF(MIN(Table3891011121314[[#This Row],[DIst1]:[DIst8]])=Table3891011121314[[#This Row],[DIst1]],"Cluster1",IF(MIN(Table3891011121314[[#This Row],[DIst1]:[DIst8]])=Table3891011121314[[#This Row],[DIst2]],"Cluster2",IF(MIN(Table3891011121314[[#This Row],[DIst1]:[DIst8]])=Table3891011121314[[#This Row],[DIst3]],"Cluster3",IF(MIN(Table3891011121314[[#This Row],[DIst1]:[DIst8]])=Table3891011121314[[#This Row],[DIst4]],"Cluster4",IF(MIN(Table3891011121314[[#This Row],[DIst1]:[DIst8]])=Table3891011121314[[#This Row],[DIst5]],"Cluster5",IF(MIN(Table3891011121314[[#This Row],[DIst1]:[DIst8]])=Table3891011121314[[#This Row],[DIst6]],"Cluster6",IF(MIN(Table3891011121314[[#This Row],[DIst1]:[DIst8]])=Table3891011121314[[#This Row],[DIst7]],"Cluster7","Cluster8")))))))</f>
        <v>Cluster7</v>
      </c>
    </row>
    <row r="105" spans="7:20" x14ac:dyDescent="0.3">
      <c r="G105">
        <v>104</v>
      </c>
      <c r="H105">
        <v>5.4963977999999997E-2</v>
      </c>
      <c r="I105">
        <v>0.186343491</v>
      </c>
      <c r="K105">
        <f>SQRT((Table3891011121314[[#This Row],[Annual Income (k$)]]-$B$3)^2+(Table3891011121314[[#This Row],[Spending Score (1-100)]]-$C$3)^2)</f>
        <v>2.2917464221311965</v>
      </c>
      <c r="L105">
        <f>SQRT((Table3891011121314[[#This Row],[Annual Income (k$)]]-$B$4)^2+(Table3891011121314[[#This Row],[Spending Score (1-100)]]-$C$4)^2)</f>
        <v>1.703859803642392</v>
      </c>
      <c r="M105">
        <f>SQRT((Table3891011121314[[#This Row],[Annual Income (k$)]]-$B$5)^2+(Table3891011121314[[#This Row],[Spending Score (1-100)]]-$C$5)^2)</f>
        <v>1.5752594154657711</v>
      </c>
      <c r="N105">
        <f>SQRT((Table3891011121314[[#This Row],[Annual Income (k$)]]-$B$6)^2+(Table3891011121314[[#This Row],[Spending Score (1-100)]]-$C$6)^2)</f>
        <v>1.7514581043111419</v>
      </c>
      <c r="O105">
        <f>SQRT((Table3891011121314[[#This Row],[Annual Income (k$)]]-$B$7)^2+(Table3891011121314[[#This Row],[Spending Score (1-100)]]-$C$7)^2)</f>
        <v>0.58353807617151954</v>
      </c>
      <c r="P105">
        <f>SQRT((Table3891011121314[[#This Row],[Annual Income (k$)]]-$B$8)^2+(Table3891011121314[[#This Row],[Spending Score (1-100)]]-$C$8)^2)</f>
        <v>1.3157242512360572</v>
      </c>
      <c r="Q105">
        <f>SQRT((Table3891011121314[[#This Row],[Annual Income (k$)]]-$B$9)^2+(Table3891011121314[[#This Row],[Spending Score (1-100)]]-$C$9)^2)</f>
        <v>0.28953614984228887</v>
      </c>
      <c r="R105">
        <f>SQRT((Table3891011121314[[#This Row],[Annual Income (k$)]]-$B$10)^2+(Table3891011121314[[#This Row],[Spending Score (1-100)]]-$C$10)^2)</f>
        <v>2.0419723443760662</v>
      </c>
      <c r="S105">
        <f>MIN(Table3891011121314[[#This Row],[DIst1]:[DIst8]])</f>
        <v>0.28953614984228887</v>
      </c>
      <c r="T105" t="str">
        <f>IF(MIN(Table3891011121314[[#This Row],[DIst1]:[DIst8]])=Table3891011121314[[#This Row],[DIst1]],"Cluster1",IF(MIN(Table3891011121314[[#This Row],[DIst1]:[DIst8]])=Table3891011121314[[#This Row],[DIst2]],"Cluster2",IF(MIN(Table3891011121314[[#This Row],[DIst1]:[DIst8]])=Table3891011121314[[#This Row],[DIst3]],"Cluster3",IF(MIN(Table3891011121314[[#This Row],[DIst1]:[DIst8]])=Table3891011121314[[#This Row],[DIst4]],"Cluster4",IF(MIN(Table3891011121314[[#This Row],[DIst1]:[DIst8]])=Table3891011121314[[#This Row],[DIst5]],"Cluster5",IF(MIN(Table3891011121314[[#This Row],[DIst1]:[DIst8]])=Table3891011121314[[#This Row],[DIst6]],"Cluster6",IF(MIN(Table3891011121314[[#This Row],[DIst1]:[DIst8]])=Table3891011121314[[#This Row],[DIst7]],"Cluster7","Cluster8")))))))</f>
        <v>Cluster7</v>
      </c>
    </row>
    <row r="106" spans="7:20" x14ac:dyDescent="0.3">
      <c r="G106">
        <v>105</v>
      </c>
      <c r="H106">
        <v>5.4963977999999997E-2</v>
      </c>
      <c r="I106">
        <v>0.225165052</v>
      </c>
      <c r="K106">
        <f>SQRT((Table3891011121314[[#This Row],[Annual Income (k$)]]-$B$3)^2+(Table3891011121314[[#This Row],[Spending Score (1-100)]]-$C$3)^2)</f>
        <v>2.3217219764349188</v>
      </c>
      <c r="L106">
        <f>SQRT((Table3891011121314[[#This Row],[Annual Income (k$)]]-$B$4)^2+(Table3891011121314[[#This Row],[Spending Score (1-100)]]-$C$4)^2)</f>
        <v>1.683654228940678</v>
      </c>
      <c r="M106">
        <f>SQRT((Table3891011121314[[#This Row],[Annual Income (k$)]]-$B$5)^2+(Table3891011121314[[#This Row],[Spending Score (1-100)]]-$C$5)^2)</f>
        <v>1.5975822755905911</v>
      </c>
      <c r="N106">
        <f>SQRT((Table3891011121314[[#This Row],[Annual Income (k$)]]-$B$6)^2+(Table3891011121314[[#This Row],[Spending Score (1-100)]]-$C$6)^2)</f>
        <v>1.7877860893000381</v>
      </c>
      <c r="O106">
        <f>SQRT((Table3891011121314[[#This Row],[Annual Income (k$)]]-$B$7)^2+(Table3891011121314[[#This Row],[Spending Score (1-100)]]-$C$7)^2)</f>
        <v>0.59251699550939041</v>
      </c>
      <c r="P106">
        <f>SQRT((Table3891011121314[[#This Row],[Annual Income (k$)]]-$B$8)^2+(Table3891011121314[[#This Row],[Spending Score (1-100)]]-$C$8)^2)</f>
        <v>1.2843297134646934</v>
      </c>
      <c r="Q106">
        <f>SQRT((Table3891011121314[[#This Row],[Annual Income (k$)]]-$B$9)^2+(Table3891011121314[[#This Row],[Spending Score (1-100)]]-$C$9)^2)</f>
        <v>0.32834651419731181</v>
      </c>
      <c r="R106">
        <f>SQRT((Table3891011121314[[#This Row],[Annual Income (k$)]]-$B$10)^2+(Table3891011121314[[#This Row],[Spending Score (1-100)]]-$C$10)^2)</f>
        <v>2.0666768105533264</v>
      </c>
      <c r="S106">
        <f>MIN(Table3891011121314[[#This Row],[DIst1]:[DIst8]])</f>
        <v>0.32834651419731181</v>
      </c>
      <c r="T106" t="str">
        <f>IF(MIN(Table3891011121314[[#This Row],[DIst1]:[DIst8]])=Table3891011121314[[#This Row],[DIst1]],"Cluster1",IF(MIN(Table3891011121314[[#This Row],[DIst1]:[DIst8]])=Table3891011121314[[#This Row],[DIst2]],"Cluster2",IF(MIN(Table3891011121314[[#This Row],[DIst1]:[DIst8]])=Table3891011121314[[#This Row],[DIst3]],"Cluster3",IF(MIN(Table3891011121314[[#This Row],[DIst1]:[DIst8]])=Table3891011121314[[#This Row],[DIst4]],"Cluster4",IF(MIN(Table3891011121314[[#This Row],[DIst1]:[DIst8]])=Table3891011121314[[#This Row],[DIst5]],"Cluster5",IF(MIN(Table3891011121314[[#This Row],[DIst1]:[DIst8]])=Table3891011121314[[#This Row],[DIst6]],"Cluster6",IF(MIN(Table3891011121314[[#This Row],[DIst1]:[DIst8]])=Table3891011121314[[#This Row],[DIst7]],"Cluster7","Cluster8")))))))</f>
        <v>Cluster7</v>
      </c>
    </row>
    <row r="107" spans="7:20" x14ac:dyDescent="0.3">
      <c r="G107">
        <v>106</v>
      </c>
      <c r="H107">
        <v>5.4963977999999997E-2</v>
      </c>
      <c r="I107">
        <v>-0.31833679799999998</v>
      </c>
      <c r="K107">
        <f>SQRT((Table3891011121314[[#This Row],[Annual Income (k$)]]-$B$3)^2+(Table3891011121314[[#This Row],[Spending Score (1-100)]]-$C$3)^2)</f>
        <v>1.9309608503808804</v>
      </c>
      <c r="L107">
        <f>SQRT((Table3891011121314[[#This Row],[Annual Income (k$)]]-$B$4)^2+(Table3891011121314[[#This Row],[Spending Score (1-100)]]-$C$4)^2)</f>
        <v>2.0167398384635256</v>
      </c>
      <c r="M107">
        <f>SQRT((Table3891011121314[[#This Row],[Annual Income (k$)]]-$B$5)^2+(Table3891011121314[[#This Row],[Spending Score (1-100)]]-$C$5)^2)</f>
        <v>1.354616989248937</v>
      </c>
      <c r="N107">
        <f>SQRT((Table3891011121314[[#This Row],[Annual Income (k$)]]-$B$6)^2+(Table3891011121314[[#This Row],[Spending Score (1-100)]]-$C$6)^2)</f>
        <v>1.2924562839596461</v>
      </c>
      <c r="O107">
        <f>SQRT((Table3891011121314[[#This Row],[Annual Income (k$)]]-$B$7)^2+(Table3891011121314[[#This Row],[Spending Score (1-100)]]-$C$7)^2)</f>
        <v>0.69103922539049711</v>
      </c>
      <c r="P107">
        <f>SQRT((Table3891011121314[[#This Row],[Annual Income (k$)]]-$B$8)^2+(Table3891011121314[[#This Row],[Spending Score (1-100)]]-$C$8)^2)</f>
        <v>1.7511660026511349</v>
      </c>
      <c r="Q107">
        <f>SQRT((Table3891011121314[[#This Row],[Annual Income (k$)]]-$B$9)^2+(Table3891011121314[[#This Row],[Spending Score (1-100)]]-$C$9)^2)</f>
        <v>0.21536617214866891</v>
      </c>
      <c r="R107">
        <f>SQRT((Table3891011121314[[#This Row],[Annual Income (k$)]]-$B$10)^2+(Table3891011121314[[#This Row],[Spending Score (1-100)]]-$C$10)^2)</f>
        <v>1.7676028805466129</v>
      </c>
      <c r="S107">
        <f>MIN(Table3891011121314[[#This Row],[DIst1]:[DIst8]])</f>
        <v>0.21536617214866891</v>
      </c>
      <c r="T107" t="str">
        <f>IF(MIN(Table3891011121314[[#This Row],[DIst1]:[DIst8]])=Table3891011121314[[#This Row],[DIst1]],"Cluster1",IF(MIN(Table3891011121314[[#This Row],[DIst1]:[DIst8]])=Table3891011121314[[#This Row],[DIst2]],"Cluster2",IF(MIN(Table3891011121314[[#This Row],[DIst1]:[DIst8]])=Table3891011121314[[#This Row],[DIst3]],"Cluster3",IF(MIN(Table3891011121314[[#This Row],[DIst1]:[DIst8]])=Table3891011121314[[#This Row],[DIst4]],"Cluster4",IF(MIN(Table3891011121314[[#This Row],[DIst1]:[DIst8]])=Table3891011121314[[#This Row],[DIst5]],"Cluster5",IF(MIN(Table3891011121314[[#This Row],[DIst1]:[DIst8]])=Table3891011121314[[#This Row],[DIst6]],"Cluster6",IF(MIN(Table3891011121314[[#This Row],[DIst1]:[DIst8]])=Table3891011121314[[#This Row],[DIst7]],"Cluster7","Cluster8")))))))</f>
        <v>Cluster7</v>
      </c>
    </row>
    <row r="108" spans="7:20" x14ac:dyDescent="0.3">
      <c r="G108">
        <v>107</v>
      </c>
      <c r="H108">
        <v>9.3133407000000001E-2</v>
      </c>
      <c r="I108">
        <v>-7.7643119999999998E-3</v>
      </c>
      <c r="K108">
        <f>SQRT((Table3891011121314[[#This Row],[Annual Income (k$)]]-$B$3)^2+(Table3891011121314[[#This Row],[Spending Score (1-100)]]-$C$3)^2)</f>
        <v>2.1723745923653066</v>
      </c>
      <c r="L108">
        <f>SQRT((Table3891011121314[[#This Row],[Annual Income (k$)]]-$B$4)^2+(Table3891011121314[[#This Row],[Spending Score (1-100)]]-$C$4)^2)</f>
        <v>1.844570579326317</v>
      </c>
      <c r="M108">
        <f>SQRT((Table3891011121314[[#This Row],[Annual Income (k$)]]-$B$5)^2+(Table3891011121314[[#This Row],[Spending Score (1-100)]]-$C$5)^2)</f>
        <v>1.5076645939159026</v>
      </c>
      <c r="N108">
        <f>SQRT((Table3891011121314[[#This Row],[Annual Income (k$)]]-$B$6)^2+(Table3891011121314[[#This Row],[Spending Score (1-100)]]-$C$6)^2)</f>
        <v>1.5568479245567428</v>
      </c>
      <c r="O108">
        <f>SQRT((Table3891011121314[[#This Row],[Annual Income (k$)]]-$B$7)^2+(Table3891011121314[[#This Row],[Spending Score (1-100)]]-$C$7)^2)</f>
        <v>0.61484704017907665</v>
      </c>
      <c r="P108">
        <f>SQRT((Table3891011121314[[#This Row],[Annual Income (k$)]]-$B$8)^2+(Table3891011121314[[#This Row],[Spending Score (1-100)]]-$C$8)^2)</f>
        <v>1.4586179670420301</v>
      </c>
      <c r="Q108">
        <f>SQRT((Table3891011121314[[#This Row],[Annual Income (k$)]]-$B$9)^2+(Table3891011121314[[#This Row],[Spending Score (1-100)]]-$C$9)^2)</f>
        <v>0.1001747061810432</v>
      </c>
      <c r="R108">
        <f>SQRT((Table3891011121314[[#This Row],[Annual Income (k$)]]-$B$10)^2+(Table3891011121314[[#This Row],[Spending Score (1-100)]]-$C$10)^2)</f>
        <v>1.8941603295945044</v>
      </c>
      <c r="S108">
        <f>MIN(Table3891011121314[[#This Row],[DIst1]:[DIst8]])</f>
        <v>0.1001747061810432</v>
      </c>
      <c r="T108" t="str">
        <f>IF(MIN(Table3891011121314[[#This Row],[DIst1]:[DIst8]])=Table3891011121314[[#This Row],[DIst1]],"Cluster1",IF(MIN(Table3891011121314[[#This Row],[DIst1]:[DIst8]])=Table3891011121314[[#This Row],[DIst2]],"Cluster2",IF(MIN(Table3891011121314[[#This Row],[DIst1]:[DIst8]])=Table3891011121314[[#This Row],[DIst3]],"Cluster3",IF(MIN(Table3891011121314[[#This Row],[DIst1]:[DIst8]])=Table3891011121314[[#This Row],[DIst4]],"Cluster4",IF(MIN(Table3891011121314[[#This Row],[DIst1]:[DIst8]])=Table3891011121314[[#This Row],[DIst5]],"Cluster5",IF(MIN(Table3891011121314[[#This Row],[DIst1]:[DIst8]])=Table3891011121314[[#This Row],[DIst6]],"Cluster6",IF(MIN(Table3891011121314[[#This Row],[DIst1]:[DIst8]])=Table3891011121314[[#This Row],[DIst7]],"Cluster7","Cluster8")))))))</f>
        <v>Cluster7</v>
      </c>
    </row>
    <row r="109" spans="7:20" x14ac:dyDescent="0.3">
      <c r="G109">
        <v>108</v>
      </c>
      <c r="H109">
        <v>9.3133407000000001E-2</v>
      </c>
      <c r="I109">
        <v>-0.16305055500000001</v>
      </c>
      <c r="K109">
        <f>SQRT((Table3891011121314[[#This Row],[Annual Income (k$)]]-$B$3)^2+(Table3891011121314[[#This Row],[Spending Score (1-100)]]-$C$3)^2)</f>
        <v>2.0631221722495026</v>
      </c>
      <c r="L109">
        <f>SQRT((Table3891011121314[[#This Row],[Annual Income (k$)]]-$B$4)^2+(Table3891011121314[[#This Row],[Spending Score (1-100)]]-$C$4)^2)</f>
        <v>1.9407869811642933</v>
      </c>
      <c r="M109">
        <f>SQRT((Table3891011121314[[#This Row],[Annual Income (k$)]]-$B$5)^2+(Table3891011121314[[#This Row],[Spending Score (1-100)]]-$C$5)^2)</f>
        <v>1.442280048760046</v>
      </c>
      <c r="N109">
        <f>SQRT((Table3891011121314[[#This Row],[Annual Income (k$)]]-$B$6)^2+(Table3891011121314[[#This Row],[Spending Score (1-100)]]-$C$6)^2)</f>
        <v>1.4141809779190986</v>
      </c>
      <c r="O109">
        <f>SQRT((Table3891011121314[[#This Row],[Annual Income (k$)]]-$B$7)^2+(Table3891011121314[[#This Row],[Spending Score (1-100)]]-$C$7)^2)</f>
        <v>0.65285900708863509</v>
      </c>
      <c r="P109">
        <f>SQRT((Table3891011121314[[#This Row],[Annual Income (k$)]]-$B$8)^2+(Table3891011121314[[#This Row],[Spending Score (1-100)]]-$C$8)^2)</f>
        <v>1.5951498850686632</v>
      </c>
      <c r="Q109">
        <f>SQRT((Table3891011121314[[#This Row],[Annual Income (k$)]]-$B$9)^2+(Table3891011121314[[#This Row],[Spending Score (1-100)]]-$C$9)^2)</f>
        <v>6.7385322184396315E-2</v>
      </c>
      <c r="R109">
        <f>SQRT((Table3891011121314[[#This Row],[Annual Income (k$)]]-$B$10)^2+(Table3891011121314[[#This Row],[Spending Score (1-100)]]-$C$10)^2)</f>
        <v>1.8089395332750247</v>
      </c>
      <c r="S109">
        <f>MIN(Table3891011121314[[#This Row],[DIst1]:[DIst8]])</f>
        <v>6.7385322184396315E-2</v>
      </c>
      <c r="T109" t="str">
        <f>IF(MIN(Table3891011121314[[#This Row],[DIst1]:[DIst8]])=Table3891011121314[[#This Row],[DIst1]],"Cluster1",IF(MIN(Table3891011121314[[#This Row],[DIst1]:[DIst8]])=Table3891011121314[[#This Row],[DIst2]],"Cluster2",IF(MIN(Table3891011121314[[#This Row],[DIst1]:[DIst8]])=Table3891011121314[[#This Row],[DIst3]],"Cluster3",IF(MIN(Table3891011121314[[#This Row],[DIst1]:[DIst8]])=Table3891011121314[[#This Row],[DIst4]],"Cluster4",IF(MIN(Table3891011121314[[#This Row],[DIst1]:[DIst8]])=Table3891011121314[[#This Row],[DIst5]],"Cluster5",IF(MIN(Table3891011121314[[#This Row],[DIst1]:[DIst8]])=Table3891011121314[[#This Row],[DIst6]],"Cluster6",IF(MIN(Table3891011121314[[#This Row],[DIst1]:[DIst8]])=Table3891011121314[[#This Row],[DIst7]],"Cluster7","Cluster8")))))))</f>
        <v>Cluster7</v>
      </c>
    </row>
    <row r="110" spans="7:20" x14ac:dyDescent="0.3">
      <c r="G110">
        <v>109</v>
      </c>
      <c r="H110">
        <v>9.3133407000000001E-2</v>
      </c>
      <c r="I110">
        <v>-0.27951523700000003</v>
      </c>
      <c r="K110">
        <f>SQRT((Table3891011121314[[#This Row],[Annual Income (k$)]]-$B$3)^2+(Table3891011121314[[#This Row],[Spending Score (1-100)]]-$C$3)^2)</f>
        <v>1.9852125275372139</v>
      </c>
      <c r="L110">
        <f>SQRT((Table3891011121314[[#This Row],[Annual Income (k$)]]-$B$4)^2+(Table3891011121314[[#This Row],[Spending Score (1-100)]]-$C$4)^2)</f>
        <v>2.0177868083222323</v>
      </c>
      <c r="M110">
        <f>SQRT((Table3891011121314[[#This Row],[Annual Income (k$)]]-$B$5)^2+(Table3891011121314[[#This Row],[Spending Score (1-100)]]-$C$5)^2)</f>
        <v>1.4025550017389312</v>
      </c>
      <c r="N110">
        <f>SQRT((Table3891011121314[[#This Row],[Annual Income (k$)]]-$B$6)^2+(Table3891011121314[[#This Row],[Spending Score (1-100)]]-$C$6)^2)</f>
        <v>1.3090670371060575</v>
      </c>
      <c r="O110">
        <f>SQRT((Table3891011121314[[#This Row],[Annual Income (k$)]]-$B$7)^2+(Table3891011121314[[#This Row],[Spending Score (1-100)]]-$C$7)^2)</f>
        <v>0.70286219727792343</v>
      </c>
      <c r="P110">
        <f>SQRT((Table3891011121314[[#This Row],[Annual Income (k$)]]-$B$8)^2+(Table3891011121314[[#This Row],[Spending Score (1-100)]]-$C$8)^2)</f>
        <v>1.699663239223941</v>
      </c>
      <c r="Q110">
        <f>SQRT((Table3891011121314[[#This Row],[Annual Income (k$)]]-$B$9)^2+(Table3891011121314[[#This Row],[Spending Score (1-100)]]-$C$9)^2)</f>
        <v>0.17907965862612213</v>
      </c>
      <c r="R110">
        <f>SQRT((Table3891011121314[[#This Row],[Annual Income (k$)]]-$B$10)^2+(Table3891011121314[[#This Row],[Spending Score (1-100)]]-$C$10)^2)</f>
        <v>1.7513497027274239</v>
      </c>
      <c r="S110">
        <f>MIN(Table3891011121314[[#This Row],[DIst1]:[DIst8]])</f>
        <v>0.17907965862612213</v>
      </c>
      <c r="T110" t="str">
        <f>IF(MIN(Table3891011121314[[#This Row],[DIst1]:[DIst8]])=Table3891011121314[[#This Row],[DIst1]],"Cluster1",IF(MIN(Table3891011121314[[#This Row],[DIst1]:[DIst8]])=Table3891011121314[[#This Row],[DIst2]],"Cluster2",IF(MIN(Table3891011121314[[#This Row],[DIst1]:[DIst8]])=Table3891011121314[[#This Row],[DIst3]],"Cluster3",IF(MIN(Table3891011121314[[#This Row],[DIst1]:[DIst8]])=Table3891011121314[[#This Row],[DIst4]],"Cluster4",IF(MIN(Table3891011121314[[#This Row],[DIst1]:[DIst8]])=Table3891011121314[[#This Row],[DIst5]],"Cluster5",IF(MIN(Table3891011121314[[#This Row],[DIst1]:[DIst8]])=Table3891011121314[[#This Row],[DIst6]],"Cluster6",IF(MIN(Table3891011121314[[#This Row],[DIst1]:[DIst8]])=Table3891011121314[[#This Row],[DIst7]],"Cluster7","Cluster8")))))))</f>
        <v>Cluster7</v>
      </c>
    </row>
    <row r="111" spans="7:20" x14ac:dyDescent="0.3">
      <c r="G111">
        <v>110</v>
      </c>
      <c r="H111">
        <v>9.3133407000000001E-2</v>
      </c>
      <c r="I111">
        <v>-8.5407434000000004E-2</v>
      </c>
      <c r="K111">
        <f>SQRT((Table3891011121314[[#This Row],[Annual Income (k$)]]-$B$3)^2+(Table3891011121314[[#This Row],[Spending Score (1-100)]]-$C$3)^2)</f>
        <v>2.1170294702211168</v>
      </c>
      <c r="L111">
        <f>SQRT((Table3891011121314[[#This Row],[Annual Income (k$)]]-$B$4)^2+(Table3891011121314[[#This Row],[Spending Score (1-100)]]-$C$4)^2)</f>
        <v>1.8916973624348503</v>
      </c>
      <c r="M111">
        <f>SQRT((Table3891011121314[[#This Row],[Annual Income (k$)]]-$B$5)^2+(Table3891011121314[[#This Row],[Spending Score (1-100)]]-$C$5)^2)</f>
        <v>1.473290086324526</v>
      </c>
      <c r="N111">
        <f>SQRT((Table3891011121314[[#This Row],[Annual Income (k$)]]-$B$6)^2+(Table3891011121314[[#This Row],[Spending Score (1-100)]]-$C$6)^2)</f>
        <v>1.4851980317692888</v>
      </c>
      <c r="O111">
        <f>SQRT((Table3891011121314[[#This Row],[Annual Income (k$)]]-$B$7)^2+(Table3891011121314[[#This Row],[Spending Score (1-100)]]-$C$7)^2)</f>
        <v>0.62936668867660894</v>
      </c>
      <c r="P111">
        <f>SQRT((Table3891011121314[[#This Row],[Annual Income (k$)]]-$B$8)^2+(Table3891011121314[[#This Row],[Spending Score (1-100)]]-$C$8)^2)</f>
        <v>1.5264358197554233</v>
      </c>
      <c r="Q111">
        <f>SQRT((Table3891011121314[[#This Row],[Annual Income (k$)]]-$B$9)^2+(Table3891011121314[[#This Row],[Spending Score (1-100)]]-$C$9)^2)</f>
        <v>3.5488341299958301E-2</v>
      </c>
      <c r="R111">
        <f>SQRT((Table3891011121314[[#This Row],[Annual Income (k$)]]-$B$10)^2+(Table3891011121314[[#This Row],[Spending Score (1-100)]]-$C$10)^2)</f>
        <v>1.8504119377303589</v>
      </c>
      <c r="S111">
        <f>MIN(Table3891011121314[[#This Row],[DIst1]:[DIst8]])</f>
        <v>3.5488341299958301E-2</v>
      </c>
      <c r="T111" t="str">
        <f>IF(MIN(Table3891011121314[[#This Row],[DIst1]:[DIst8]])=Table3891011121314[[#This Row],[DIst1]],"Cluster1",IF(MIN(Table3891011121314[[#This Row],[DIst1]:[DIst8]])=Table3891011121314[[#This Row],[DIst2]],"Cluster2",IF(MIN(Table3891011121314[[#This Row],[DIst1]:[DIst8]])=Table3891011121314[[#This Row],[DIst3]],"Cluster3",IF(MIN(Table3891011121314[[#This Row],[DIst1]:[DIst8]])=Table3891011121314[[#This Row],[DIst4]],"Cluster4",IF(MIN(Table3891011121314[[#This Row],[DIst1]:[DIst8]])=Table3891011121314[[#This Row],[DIst5]],"Cluster5",IF(MIN(Table3891011121314[[#This Row],[DIst1]:[DIst8]])=Table3891011121314[[#This Row],[DIst6]],"Cluster6",IF(MIN(Table3891011121314[[#This Row],[DIst1]:[DIst8]])=Table3891011121314[[#This Row],[DIst7]],"Cluster7","Cluster8")))))))</f>
        <v>Cluster7</v>
      </c>
    </row>
    <row r="112" spans="7:20" x14ac:dyDescent="0.3">
      <c r="G112">
        <v>111</v>
      </c>
      <c r="H112">
        <v>9.3133407000000001E-2</v>
      </c>
      <c r="I112">
        <v>6.9878809E-2</v>
      </c>
      <c r="K112">
        <f>SQRT((Table3891011121314[[#This Row],[Annual Income (k$)]]-$B$3)^2+(Table3891011121314[[#This Row],[Spending Score (1-100)]]-$C$3)^2)</f>
        <v>2.2290504406184484</v>
      </c>
      <c r="L112">
        <f>SQRT((Table3891011121314[[#This Row],[Annual Income (k$)]]-$B$4)^2+(Table3891011121314[[#This Row],[Spending Score (1-100)]]-$C$4)^2)</f>
        <v>1.7995608475436871</v>
      </c>
      <c r="M112">
        <f>SQRT((Table3891011121314[[#This Row],[Annual Income (k$)]]-$B$5)^2+(Table3891011121314[[#This Row],[Spending Score (1-100)]]-$C$5)^2)</f>
        <v>1.5451790460228942</v>
      </c>
      <c r="N112">
        <f>SQRT((Table3891011121314[[#This Row],[Annual Income (k$)]]-$B$6)^2+(Table3891011121314[[#This Row],[Spending Score (1-100)]]-$C$6)^2)</f>
        <v>1.6290471548023273</v>
      </c>
      <c r="O112">
        <f>SQRT((Table3891011121314[[#This Row],[Annual Income (k$)]]-$B$7)^2+(Table3891011121314[[#This Row],[Spending Score (1-100)]]-$C$7)^2)</f>
        <v>0.6099411820870444</v>
      </c>
      <c r="P112">
        <f>SQRT((Table3891011121314[[#This Row],[Annual Income (k$)]]-$B$8)^2+(Table3891011121314[[#This Row],[Spending Score (1-100)]]-$C$8)^2)</f>
        <v>1.391827340903115</v>
      </c>
      <c r="Q112">
        <f>SQRT((Table3891011121314[[#This Row],[Annual Income (k$)]]-$B$9)^2+(Table3891011121314[[#This Row],[Spending Score (1-100)]]-$C$9)^2)</f>
        <v>0.17569129059391239</v>
      </c>
      <c r="R112">
        <f>SQRT((Table3891011121314[[#This Row],[Annual Income (k$)]]-$B$10)^2+(Table3891011121314[[#This Row],[Spending Score (1-100)]]-$C$10)^2)</f>
        <v>1.9400307408824964</v>
      </c>
      <c r="S112">
        <f>MIN(Table3891011121314[[#This Row],[DIst1]:[DIst8]])</f>
        <v>0.17569129059391239</v>
      </c>
      <c r="T112" t="str">
        <f>IF(MIN(Table3891011121314[[#This Row],[DIst1]:[DIst8]])=Table3891011121314[[#This Row],[DIst1]],"Cluster1",IF(MIN(Table3891011121314[[#This Row],[DIst1]:[DIst8]])=Table3891011121314[[#This Row],[DIst2]],"Cluster2",IF(MIN(Table3891011121314[[#This Row],[DIst1]:[DIst8]])=Table3891011121314[[#This Row],[DIst3]],"Cluster3",IF(MIN(Table3891011121314[[#This Row],[DIst1]:[DIst8]])=Table3891011121314[[#This Row],[DIst4]],"Cluster4",IF(MIN(Table3891011121314[[#This Row],[DIst1]:[DIst8]])=Table3891011121314[[#This Row],[DIst5]],"Cluster5",IF(MIN(Table3891011121314[[#This Row],[DIst1]:[DIst8]])=Table3891011121314[[#This Row],[DIst6]],"Cluster6",IF(MIN(Table3891011121314[[#This Row],[DIst1]:[DIst8]])=Table3891011121314[[#This Row],[DIst7]],"Cluster7","Cluster8")))))))</f>
        <v>Cluster7</v>
      </c>
    </row>
    <row r="113" spans="7:20" x14ac:dyDescent="0.3">
      <c r="G113">
        <v>112</v>
      </c>
      <c r="H113">
        <v>9.3133407000000001E-2</v>
      </c>
      <c r="I113">
        <v>0.147521931</v>
      </c>
      <c r="K113">
        <f>SQRT((Table3891011121314[[#This Row],[Annual Income (k$)]]-$B$3)^2+(Table3891011121314[[#This Row],[Spending Score (1-100)]]-$C$3)^2)</f>
        <v>2.2869580835711152</v>
      </c>
      <c r="L113">
        <f>SQRT((Table3891011121314[[#This Row],[Annual Income (k$)]]-$B$4)^2+(Table3891011121314[[#This Row],[Spending Score (1-100)]]-$C$4)^2)</f>
        <v>1.7568308889889628</v>
      </c>
      <c r="M113">
        <f>SQRT((Table3891011121314[[#This Row],[Annual Income (k$)]]-$B$5)^2+(Table3891011121314[[#This Row],[Spending Score (1-100)]]-$C$5)^2)</f>
        <v>1.5856105924766135</v>
      </c>
      <c r="N113">
        <f>SQRT((Table3891011121314[[#This Row],[Annual Income (k$)]]-$B$6)^2+(Table3891011121314[[#This Row],[Spending Score (1-100)]]-$C$6)^2)</f>
        <v>1.7017258053561881</v>
      </c>
      <c r="O113">
        <f>SQRT((Table3891011121314[[#This Row],[Annual Income (k$)]]-$B$7)^2+(Table3891011121314[[#This Row],[Spending Score (1-100)]]-$C$7)^2)</f>
        <v>0.61487927028587797</v>
      </c>
      <c r="P113">
        <f>SQRT((Table3891011121314[[#This Row],[Annual Income (k$)]]-$B$8)^2+(Table3891011121314[[#This Row],[Spending Score (1-100)]]-$C$8)^2)</f>
        <v>1.3262191471439366</v>
      </c>
      <c r="Q113">
        <f>SQRT((Table3891011121314[[#This Row],[Annual Income (k$)]]-$B$9)^2+(Table3891011121314[[#This Row],[Spending Score (1-100)]]-$C$9)^2)</f>
        <v>0.25250108198012117</v>
      </c>
      <c r="R113">
        <f>SQRT((Table3891011121314[[#This Row],[Annual Income (k$)]]-$B$10)^2+(Table3891011121314[[#This Row],[Spending Score (1-100)]]-$C$10)^2)</f>
        <v>1.9878762808343906</v>
      </c>
      <c r="S113">
        <f>MIN(Table3891011121314[[#This Row],[DIst1]:[DIst8]])</f>
        <v>0.25250108198012117</v>
      </c>
      <c r="T113" t="str">
        <f>IF(MIN(Table3891011121314[[#This Row],[DIst1]:[DIst8]])=Table3891011121314[[#This Row],[DIst1]],"Cluster1",IF(MIN(Table3891011121314[[#This Row],[DIst1]:[DIst8]])=Table3891011121314[[#This Row],[DIst2]],"Cluster2",IF(MIN(Table3891011121314[[#This Row],[DIst1]:[DIst8]])=Table3891011121314[[#This Row],[DIst3]],"Cluster3",IF(MIN(Table3891011121314[[#This Row],[DIst1]:[DIst8]])=Table3891011121314[[#This Row],[DIst4]],"Cluster4",IF(MIN(Table3891011121314[[#This Row],[DIst1]:[DIst8]])=Table3891011121314[[#This Row],[DIst5]],"Cluster5",IF(MIN(Table3891011121314[[#This Row],[DIst1]:[DIst8]])=Table3891011121314[[#This Row],[DIst6]],"Cluster6",IF(MIN(Table3891011121314[[#This Row],[DIst1]:[DIst8]])=Table3891011121314[[#This Row],[DIst7]],"Cluster7","Cluster8")))))))</f>
        <v>Cluster7</v>
      </c>
    </row>
    <row r="114" spans="7:20" x14ac:dyDescent="0.3">
      <c r="G114">
        <v>113</v>
      </c>
      <c r="H114">
        <v>0.13130283600000001</v>
      </c>
      <c r="I114">
        <v>-0.31833679799999998</v>
      </c>
      <c r="K114">
        <f>SQRT((Table3891011121314[[#This Row],[Annual Income (k$)]]-$B$3)^2+(Table3891011121314[[#This Row],[Spending Score (1-100)]]-$C$3)^2)</f>
        <v>1.9895298252045126</v>
      </c>
      <c r="L114">
        <f>SQRT((Table3891011121314[[#This Row],[Annual Income (k$)]]-$B$4)^2+(Table3891011121314[[#This Row],[Spending Score (1-100)]]-$C$4)^2)</f>
        <v>2.0721642513153959</v>
      </c>
      <c r="M114">
        <f>SQRT((Table3891011121314[[#This Row],[Annual Income (k$)]]-$B$5)^2+(Table3891011121314[[#This Row],[Spending Score (1-100)]]-$C$5)^2)</f>
        <v>1.4279228945670182</v>
      </c>
      <c r="N114">
        <f>SQRT((Table3891011121314[[#This Row],[Annual Income (k$)]]-$B$6)^2+(Table3891011121314[[#This Row],[Spending Score (1-100)]]-$C$6)^2)</f>
        <v>1.2573807166381281</v>
      </c>
      <c r="O114">
        <f>SQRT((Table3891011121314[[#This Row],[Annual Income (k$)]]-$B$7)^2+(Table3891011121314[[#This Row],[Spending Score (1-100)]]-$C$7)^2)</f>
        <v>0.75542017153726138</v>
      </c>
      <c r="P114">
        <f>SQRT((Table3891011121314[[#This Row],[Annual Income (k$)]]-$B$8)^2+(Table3891011121314[[#This Row],[Spending Score (1-100)]]-$C$8)^2)</f>
        <v>1.719205219461035</v>
      </c>
      <c r="Q114">
        <f>SQRT((Table3891011121314[[#This Row],[Annual Income (k$)]]-$B$9)^2+(Table3891011121314[[#This Row],[Spending Score (1-100)]]-$C$9)^2)</f>
        <v>0.226008129591139</v>
      </c>
      <c r="R114">
        <f>SQRT((Table3891011121314[[#This Row],[Annual Income (k$)]]-$B$10)^2+(Table3891011121314[[#This Row],[Spending Score (1-100)]]-$C$10)^2)</f>
        <v>1.6995032709959237</v>
      </c>
      <c r="S114">
        <f>MIN(Table3891011121314[[#This Row],[DIst1]:[DIst8]])</f>
        <v>0.226008129591139</v>
      </c>
      <c r="T114" t="str">
        <f>IF(MIN(Table3891011121314[[#This Row],[DIst1]:[DIst8]])=Table3891011121314[[#This Row],[DIst1]],"Cluster1",IF(MIN(Table3891011121314[[#This Row],[DIst1]:[DIst8]])=Table3891011121314[[#This Row],[DIst2]],"Cluster2",IF(MIN(Table3891011121314[[#This Row],[DIst1]:[DIst8]])=Table3891011121314[[#This Row],[DIst3]],"Cluster3",IF(MIN(Table3891011121314[[#This Row],[DIst1]:[DIst8]])=Table3891011121314[[#This Row],[DIst4]],"Cluster4",IF(MIN(Table3891011121314[[#This Row],[DIst1]:[DIst8]])=Table3891011121314[[#This Row],[DIst5]],"Cluster5",IF(MIN(Table3891011121314[[#This Row],[DIst1]:[DIst8]])=Table3891011121314[[#This Row],[DIst6]],"Cluster6",IF(MIN(Table3891011121314[[#This Row],[DIst1]:[DIst8]])=Table3891011121314[[#This Row],[DIst7]],"Cluster7","Cluster8")))))))</f>
        <v>Cluster7</v>
      </c>
    </row>
    <row r="115" spans="7:20" x14ac:dyDescent="0.3">
      <c r="G115">
        <v>114</v>
      </c>
      <c r="H115">
        <v>0.13130283600000001</v>
      </c>
      <c r="I115">
        <v>-0.16305055500000001</v>
      </c>
      <c r="K115">
        <f>SQRT((Table3891011121314[[#This Row],[Annual Income (k$)]]-$B$3)^2+(Table3891011121314[[#This Row],[Spending Score (1-100)]]-$C$3)^2)</f>
        <v>2.0911096486734055</v>
      </c>
      <c r="L115">
        <f>SQRT((Table3891011121314[[#This Row],[Annual Income (k$)]]-$B$4)^2+(Table3891011121314[[#This Row],[Spending Score (1-100)]]-$C$4)^2)</f>
        <v>1.9701328802288438</v>
      </c>
      <c r="M115">
        <f>SQRT((Table3891011121314[[#This Row],[Annual Income (k$)]]-$B$5)^2+(Table3891011121314[[#This Row],[Spending Score (1-100)]]-$C$5)^2)</f>
        <v>1.4777066511980192</v>
      </c>
      <c r="N115">
        <f>SQRT((Table3891011121314[[#This Row],[Annual Income (k$)]]-$B$6)^2+(Table3891011121314[[#This Row],[Spending Score (1-100)]]-$C$6)^2)</f>
        <v>1.3988017207351875</v>
      </c>
      <c r="O115">
        <f>SQRT((Table3891011121314[[#This Row],[Annual Income (k$)]]-$B$7)^2+(Table3891011121314[[#This Row],[Spending Score (1-100)]]-$C$7)^2)</f>
        <v>0.68865375967570808</v>
      </c>
      <c r="P115">
        <f>SQRT((Table3891011121314[[#This Row],[Annual Income (k$)]]-$B$8)^2+(Table3891011121314[[#This Row],[Spending Score (1-100)]]-$C$8)^2)</f>
        <v>1.578132494448806</v>
      </c>
      <c r="Q115">
        <f>SQRT((Table3891011121314[[#This Row],[Annual Income (k$)]]-$B$9)^2+(Table3891011121314[[#This Row],[Spending Score (1-100)]]-$C$9)^2)</f>
        <v>9.1357704785849494E-2</v>
      </c>
      <c r="R115">
        <f>SQRT((Table3891011121314[[#This Row],[Annual Income (k$)]]-$B$10)^2+(Table3891011121314[[#This Row],[Spending Score (1-100)]]-$C$10)^2)</f>
        <v>1.7764191095459516</v>
      </c>
      <c r="S115">
        <f>MIN(Table3891011121314[[#This Row],[DIst1]:[DIst8]])</f>
        <v>9.1357704785849494E-2</v>
      </c>
      <c r="T115" t="str">
        <f>IF(MIN(Table3891011121314[[#This Row],[DIst1]:[DIst8]])=Table3891011121314[[#This Row],[DIst1]],"Cluster1",IF(MIN(Table3891011121314[[#This Row],[DIst1]:[DIst8]])=Table3891011121314[[#This Row],[DIst2]],"Cluster2",IF(MIN(Table3891011121314[[#This Row],[DIst1]:[DIst8]])=Table3891011121314[[#This Row],[DIst3]],"Cluster3",IF(MIN(Table3891011121314[[#This Row],[DIst1]:[DIst8]])=Table3891011121314[[#This Row],[DIst4]],"Cluster4",IF(MIN(Table3891011121314[[#This Row],[DIst1]:[DIst8]])=Table3891011121314[[#This Row],[DIst5]],"Cluster5",IF(MIN(Table3891011121314[[#This Row],[DIst1]:[DIst8]])=Table3891011121314[[#This Row],[DIst6]],"Cluster6",IF(MIN(Table3891011121314[[#This Row],[DIst1]:[DIst8]])=Table3891011121314[[#This Row],[DIst7]],"Cluster7","Cluster8")))))))</f>
        <v>Cluster7</v>
      </c>
    </row>
    <row r="116" spans="7:20" x14ac:dyDescent="0.3">
      <c r="G116">
        <v>115</v>
      </c>
      <c r="H116">
        <v>0.16947226600000001</v>
      </c>
      <c r="I116">
        <v>-8.5407434000000004E-2</v>
      </c>
      <c r="K116">
        <f>SQRT((Table3891011121314[[#This Row],[Annual Income (k$)]]-$B$3)^2+(Table3891011121314[[#This Row],[Spending Score (1-100)]]-$C$3)^2)</f>
        <v>2.1719255332217684</v>
      </c>
      <c r="L116">
        <f>SQRT((Table3891011121314[[#This Row],[Annual Income (k$)]]-$B$4)^2+(Table3891011121314[[#This Row],[Spending Score (1-100)]]-$C$4)^2)</f>
        <v>1.952171007824026</v>
      </c>
      <c r="M116">
        <f>SQRT((Table3891011121314[[#This Row],[Annual Income (k$)]]-$B$5)^2+(Table3891011121314[[#This Row],[Spending Score (1-100)]]-$C$5)^2)</f>
        <v>1.5428505785701794</v>
      </c>
      <c r="N116">
        <f>SQRT((Table3891011121314[[#This Row],[Annual Income (k$)]]-$B$6)^2+(Table3891011121314[[#This Row],[Spending Score (1-100)]]-$C$6)^2)</f>
        <v>1.4567785811233802</v>
      </c>
      <c r="O116">
        <f>SQRT((Table3891011121314[[#This Row],[Annual Income (k$)]]-$B$7)^2+(Table3891011121314[[#This Row],[Spending Score (1-100)]]-$C$7)^2)</f>
        <v>0.70360107729177812</v>
      </c>
      <c r="P116">
        <f>SQRT((Table3891011121314[[#This Row],[Annual Income (k$)]]-$B$8)^2+(Table3891011121314[[#This Row],[Spending Score (1-100)]]-$C$8)^2)</f>
        <v>1.4916159524334018</v>
      </c>
      <c r="Q116">
        <f>SQRT((Table3891011121314[[#This Row],[Annual Income (k$)]]-$B$9)^2+(Table3891011121314[[#This Row],[Spending Score (1-100)]]-$C$9)^2)</f>
        <v>0.10855473439002385</v>
      </c>
      <c r="R116">
        <f>SQRT((Table3891011121314[[#This Row],[Annual Income (k$)]]-$B$10)^2+(Table3891011121314[[#This Row],[Spending Score (1-100)]]-$C$10)^2)</f>
        <v>1.7871047485821034</v>
      </c>
      <c r="S116">
        <f>MIN(Table3891011121314[[#This Row],[DIst1]:[DIst8]])</f>
        <v>0.10855473439002385</v>
      </c>
      <c r="T116" t="str">
        <f>IF(MIN(Table3891011121314[[#This Row],[DIst1]:[DIst8]])=Table3891011121314[[#This Row],[DIst1]],"Cluster1",IF(MIN(Table3891011121314[[#This Row],[DIst1]:[DIst8]])=Table3891011121314[[#This Row],[DIst2]],"Cluster2",IF(MIN(Table3891011121314[[#This Row],[DIst1]:[DIst8]])=Table3891011121314[[#This Row],[DIst3]],"Cluster3",IF(MIN(Table3891011121314[[#This Row],[DIst1]:[DIst8]])=Table3891011121314[[#This Row],[DIst4]],"Cluster4",IF(MIN(Table3891011121314[[#This Row],[DIst1]:[DIst8]])=Table3891011121314[[#This Row],[DIst5]],"Cluster5",IF(MIN(Table3891011121314[[#This Row],[DIst1]:[DIst8]])=Table3891011121314[[#This Row],[DIst6]],"Cluster6",IF(MIN(Table3891011121314[[#This Row],[DIst1]:[DIst8]])=Table3891011121314[[#This Row],[DIst7]],"Cluster7","Cluster8")))))))</f>
        <v>Cluster7</v>
      </c>
    </row>
    <row r="117" spans="7:20" x14ac:dyDescent="0.3">
      <c r="G117">
        <v>116</v>
      </c>
      <c r="H117">
        <v>0.16947226600000001</v>
      </c>
      <c r="I117">
        <v>-7.7643119999999998E-3</v>
      </c>
      <c r="K117">
        <f>SQRT((Table3891011121314[[#This Row],[Annual Income (k$)]]-$B$3)^2+(Table3891011121314[[#This Row],[Spending Score (1-100)]]-$C$3)^2)</f>
        <v>2.2259061331579759</v>
      </c>
      <c r="L117">
        <f>SQRT((Table3891011121314[[#This Row],[Annual Income (k$)]]-$B$4)^2+(Table3891011121314[[#This Row],[Spending Score (1-100)]]-$C$4)^2)</f>
        <v>1.9065396284530587</v>
      </c>
      <c r="M117">
        <f>SQRT((Table3891011121314[[#This Row],[Annual Income (k$)]]-$B$5)^2+(Table3891011121314[[#This Row],[Spending Score (1-100)]]-$C$5)^2)</f>
        <v>1.5757083350289836</v>
      </c>
      <c r="N117">
        <f>SQRT((Table3891011121314[[#This Row],[Annual Income (k$)]]-$B$6)^2+(Table3891011121314[[#This Row],[Spending Score (1-100)]]-$C$6)^2)</f>
        <v>1.5297601449394334</v>
      </c>
      <c r="O117">
        <f>SQRT((Table3891011121314[[#This Row],[Annual Income (k$)]]-$B$7)^2+(Table3891011121314[[#This Row],[Spending Score (1-100)]]-$C$7)^2)</f>
        <v>0.69064385175527487</v>
      </c>
      <c r="P117">
        <f>SQRT((Table3891011121314[[#This Row],[Annual Income (k$)]]-$B$8)^2+(Table3891011121314[[#This Row],[Spending Score (1-100)]]-$C$8)^2)</f>
        <v>1.4221386048832292</v>
      </c>
      <c r="Q117">
        <f>SQRT((Table3891011121314[[#This Row],[Annual Income (k$)]]-$B$9)^2+(Table3891011121314[[#This Row],[Spending Score (1-100)]]-$C$9)^2)</f>
        <v>0.14338646989421502</v>
      </c>
      <c r="R117">
        <f>SQRT((Table3891011121314[[#This Row],[Annual Income (k$)]]-$B$10)^2+(Table3891011121314[[#This Row],[Spending Score (1-100)]]-$C$10)^2)</f>
        <v>1.8323652467014437</v>
      </c>
      <c r="S117">
        <f>MIN(Table3891011121314[[#This Row],[DIst1]:[DIst8]])</f>
        <v>0.14338646989421502</v>
      </c>
      <c r="T117" t="str">
        <f>IF(MIN(Table3891011121314[[#This Row],[DIst1]:[DIst8]])=Table3891011121314[[#This Row],[DIst1]],"Cluster1",IF(MIN(Table3891011121314[[#This Row],[DIst1]:[DIst8]])=Table3891011121314[[#This Row],[DIst2]],"Cluster2",IF(MIN(Table3891011121314[[#This Row],[DIst1]:[DIst8]])=Table3891011121314[[#This Row],[DIst3]],"Cluster3",IF(MIN(Table3891011121314[[#This Row],[DIst1]:[DIst8]])=Table3891011121314[[#This Row],[DIst4]],"Cluster4",IF(MIN(Table3891011121314[[#This Row],[DIst1]:[DIst8]])=Table3891011121314[[#This Row],[DIst5]],"Cluster5",IF(MIN(Table3891011121314[[#This Row],[DIst1]:[DIst8]])=Table3891011121314[[#This Row],[DIst6]],"Cluster6",IF(MIN(Table3891011121314[[#This Row],[DIst1]:[DIst8]])=Table3891011121314[[#This Row],[DIst7]],"Cluster7","Cluster8")))))))</f>
        <v>Cluster7</v>
      </c>
    </row>
    <row r="118" spans="7:20" x14ac:dyDescent="0.3">
      <c r="G118">
        <v>117</v>
      </c>
      <c r="H118">
        <v>0.16947226600000001</v>
      </c>
      <c r="I118">
        <v>-0.27951523700000003</v>
      </c>
      <c r="K118">
        <f>SQRT((Table3891011121314[[#This Row],[Annual Income (k$)]]-$B$3)^2+(Table3891011121314[[#This Row],[Spending Score (1-100)]]-$C$3)^2)</f>
        <v>2.0436524957943933</v>
      </c>
      <c r="L118">
        <f>SQRT((Table3891011121314[[#This Row],[Annual Income (k$)]]-$B$4)^2+(Table3891011121314[[#This Row],[Spending Score (1-100)]]-$C$4)^2)</f>
        <v>2.0745882330199708</v>
      </c>
      <c r="M118">
        <f>SQRT((Table3891011121314[[#This Row],[Annual Income (k$)]]-$B$5)^2+(Table3891011121314[[#This Row],[Spending Score (1-100)]]-$C$5)^2)</f>
        <v>1.475454086793317</v>
      </c>
      <c r="N118">
        <f>SQRT((Table3891011121314[[#This Row],[Annual Income (k$)]]-$B$6)^2+(Table3891011121314[[#This Row],[Spending Score (1-100)]]-$C$6)^2)</f>
        <v>1.2767329981190707</v>
      </c>
      <c r="O118">
        <f>SQRT((Table3891011121314[[#This Row],[Annual Income (k$)]]-$B$7)^2+(Table3891011121314[[#This Row],[Spending Score (1-100)]]-$C$7)^2)</f>
        <v>0.7700437101312767</v>
      </c>
      <c r="P118">
        <f>SQRT((Table3891011121314[[#This Row],[Annual Income (k$)]]-$B$8)^2+(Table3891011121314[[#This Row],[Spending Score (1-100)]]-$C$8)^2)</f>
        <v>1.6684624552235547</v>
      </c>
      <c r="Q118">
        <f>SQRT((Table3891011121314[[#This Row],[Annual Income (k$)]]-$B$9)^2+(Table3891011121314[[#This Row],[Spending Score (1-100)]]-$C$9)^2)</f>
        <v>0.20638370120703509</v>
      </c>
      <c r="R118">
        <f>SQRT((Table3891011121314[[#This Row],[Annual Income (k$)]]-$B$10)^2+(Table3891011121314[[#This Row],[Spending Score (1-100)]]-$C$10)^2)</f>
        <v>1.6843232541151705</v>
      </c>
      <c r="S118">
        <f>MIN(Table3891011121314[[#This Row],[DIst1]:[DIst8]])</f>
        <v>0.20638370120703509</v>
      </c>
      <c r="T118" t="str">
        <f>IF(MIN(Table3891011121314[[#This Row],[DIst1]:[DIst8]])=Table3891011121314[[#This Row],[DIst1]],"Cluster1",IF(MIN(Table3891011121314[[#This Row],[DIst1]:[DIst8]])=Table3891011121314[[#This Row],[DIst2]],"Cluster2",IF(MIN(Table3891011121314[[#This Row],[DIst1]:[DIst8]])=Table3891011121314[[#This Row],[DIst3]],"Cluster3",IF(MIN(Table3891011121314[[#This Row],[DIst1]:[DIst8]])=Table3891011121314[[#This Row],[DIst4]],"Cluster4",IF(MIN(Table3891011121314[[#This Row],[DIst1]:[DIst8]])=Table3891011121314[[#This Row],[DIst5]],"Cluster5",IF(MIN(Table3891011121314[[#This Row],[DIst1]:[DIst8]])=Table3891011121314[[#This Row],[DIst6]],"Cluster6",IF(MIN(Table3891011121314[[#This Row],[DIst1]:[DIst8]])=Table3891011121314[[#This Row],[DIst7]],"Cluster7","Cluster8")))))))</f>
        <v>Cluster7</v>
      </c>
    </row>
    <row r="119" spans="7:20" x14ac:dyDescent="0.3">
      <c r="G119">
        <v>118</v>
      </c>
      <c r="H119">
        <v>0.16947226600000001</v>
      </c>
      <c r="I119">
        <v>0.34162973400000002</v>
      </c>
      <c r="K119">
        <f>SQRT((Table3891011121314[[#This Row],[Annual Income (k$)]]-$B$3)^2+(Table3891011121314[[#This Row],[Spending Score (1-100)]]-$C$3)^2)</f>
        <v>2.4843815148525161</v>
      </c>
      <c r="L119">
        <f>SQRT((Table3891011121314[[#This Row],[Annual Income (k$)]]-$B$4)^2+(Table3891011121314[[#This Row],[Spending Score (1-100)]]-$C$4)^2)</f>
        <v>1.7296662410461865</v>
      </c>
      <c r="M119">
        <f>SQRT((Table3891011121314[[#This Row],[Annual Income (k$)]]-$B$5)^2+(Table3891011121314[[#This Row],[Spending Score (1-100)]]-$C$5)^2)</f>
        <v>1.7587412597722056</v>
      </c>
      <c r="N119">
        <f>SQRT((Table3891011121314[[#This Row],[Annual Income (k$)]]-$B$6)^2+(Table3891011121314[[#This Row],[Spending Score (1-100)]]-$C$6)^2)</f>
        <v>1.8628474270205349</v>
      </c>
      <c r="O119">
        <f>SQRT((Table3891011121314[[#This Row],[Annual Income (k$)]]-$B$7)^2+(Table3891011121314[[#This Row],[Spending Score (1-100)]]-$C$7)^2)</f>
        <v>0.73817221404678857</v>
      </c>
      <c r="P119">
        <f>SQRT((Table3891011121314[[#This Row],[Annual Income (k$)]]-$B$8)^2+(Table3891011121314[[#This Row],[Spending Score (1-100)]]-$C$8)^2)</f>
        <v>1.1228101985622587</v>
      </c>
      <c r="Q119">
        <f>SQRT((Table3891011121314[[#This Row],[Annual Income (k$)]]-$B$9)^2+(Table3891011121314[[#This Row],[Spending Score (1-100)]]-$C$9)^2)</f>
        <v>0.45744277848231019</v>
      </c>
      <c r="R119">
        <f>SQRT((Table3891011121314[[#This Row],[Annual Income (k$)]]-$B$10)^2+(Table3891011121314[[#This Row],[Spending Score (1-100)]]-$C$10)^2)</f>
        <v>2.0600854841546941</v>
      </c>
      <c r="S119">
        <f>MIN(Table3891011121314[[#This Row],[DIst1]:[DIst8]])</f>
        <v>0.45744277848231019</v>
      </c>
      <c r="T119" t="str">
        <f>IF(MIN(Table3891011121314[[#This Row],[DIst1]:[DIst8]])=Table3891011121314[[#This Row],[DIst1]],"Cluster1",IF(MIN(Table3891011121314[[#This Row],[DIst1]:[DIst8]])=Table3891011121314[[#This Row],[DIst2]],"Cluster2",IF(MIN(Table3891011121314[[#This Row],[DIst1]:[DIst8]])=Table3891011121314[[#This Row],[DIst3]],"Cluster3",IF(MIN(Table3891011121314[[#This Row],[DIst1]:[DIst8]])=Table3891011121314[[#This Row],[DIst4]],"Cluster4",IF(MIN(Table3891011121314[[#This Row],[DIst1]:[DIst8]])=Table3891011121314[[#This Row],[DIst5]],"Cluster5",IF(MIN(Table3891011121314[[#This Row],[DIst1]:[DIst8]])=Table3891011121314[[#This Row],[DIst6]],"Cluster6",IF(MIN(Table3891011121314[[#This Row],[DIst1]:[DIst8]])=Table3891011121314[[#This Row],[DIst7]],"Cluster7","Cluster8")))))))</f>
        <v>Cluster7</v>
      </c>
    </row>
    <row r="120" spans="7:20" x14ac:dyDescent="0.3">
      <c r="G120">
        <v>119</v>
      </c>
      <c r="H120">
        <v>0.24581112399999999</v>
      </c>
      <c r="I120">
        <v>-0.27951523700000003</v>
      </c>
      <c r="K120">
        <f>SQRT((Table3891011121314[[#This Row],[Annual Income (k$)]]-$B$3)^2+(Table3891011121314[[#This Row],[Spending Score (1-100)]]-$C$3)^2)</f>
        <v>2.1032397645338032</v>
      </c>
      <c r="L120">
        <f>SQRT((Table3891011121314[[#This Row],[Annual Income (k$)]]-$B$4)^2+(Table3891011121314[[#This Row],[Spending Score (1-100)]]-$C$4)^2)</f>
        <v>2.1326097413365259</v>
      </c>
      <c r="M120">
        <f>SQRT((Table3891011121314[[#This Row],[Annual Income (k$)]]-$B$5)^2+(Table3891011121314[[#This Row],[Spending Score (1-100)]]-$C$5)^2)</f>
        <v>1.5486846778401366</v>
      </c>
      <c r="N120">
        <f>SQRT((Table3891011121314[[#This Row],[Annual Income (k$)]]-$B$6)^2+(Table3891011121314[[#This Row],[Spending Score (1-100)]]-$C$6)^2)</f>
        <v>1.24823596847217</v>
      </c>
      <c r="O120">
        <f>SQRT((Table3891011121314[[#This Row],[Annual Income (k$)]]-$B$7)^2+(Table3891011121314[[#This Row],[Spending Score (1-100)]]-$C$7)^2)</f>
        <v>0.83879354070279943</v>
      </c>
      <c r="P120">
        <f>SQRT((Table3891011121314[[#This Row],[Annual Income (k$)]]-$B$8)^2+(Table3891011121314[[#This Row],[Spending Score (1-100)]]-$C$8)^2)</f>
        <v>1.6402237792894094</v>
      </c>
      <c r="Q120">
        <f>SQRT((Table3891011121314[[#This Row],[Annual Income (k$)]]-$B$9)^2+(Table3891011121314[[#This Row],[Spending Score (1-100)]]-$C$9)^2)</f>
        <v>0.25450772588300719</v>
      </c>
      <c r="R120">
        <f>SQRT((Table3891011121314[[#This Row],[Annual Income (k$)]]-$B$10)^2+(Table3891011121314[[#This Row],[Spending Score (1-100)]]-$C$10)^2)</f>
        <v>1.6181220946013897</v>
      </c>
      <c r="S120">
        <f>MIN(Table3891011121314[[#This Row],[DIst1]:[DIst8]])</f>
        <v>0.25450772588300719</v>
      </c>
      <c r="T120" t="str">
        <f>IF(MIN(Table3891011121314[[#This Row],[DIst1]:[DIst8]])=Table3891011121314[[#This Row],[DIst1]],"Cluster1",IF(MIN(Table3891011121314[[#This Row],[DIst1]:[DIst8]])=Table3891011121314[[#This Row],[DIst2]],"Cluster2",IF(MIN(Table3891011121314[[#This Row],[DIst1]:[DIst8]])=Table3891011121314[[#This Row],[DIst3]],"Cluster3",IF(MIN(Table3891011121314[[#This Row],[DIst1]:[DIst8]])=Table3891011121314[[#This Row],[DIst4]],"Cluster4",IF(MIN(Table3891011121314[[#This Row],[DIst1]:[DIst8]])=Table3891011121314[[#This Row],[DIst5]],"Cluster5",IF(MIN(Table3891011121314[[#This Row],[DIst1]:[DIst8]])=Table3891011121314[[#This Row],[DIst6]],"Cluster6",IF(MIN(Table3891011121314[[#This Row],[DIst1]:[DIst8]])=Table3891011121314[[#This Row],[DIst7]],"Cluster7","Cluster8")))))))</f>
        <v>Cluster7</v>
      </c>
    </row>
    <row r="121" spans="7:20" x14ac:dyDescent="0.3">
      <c r="G121">
        <v>120</v>
      </c>
      <c r="H121">
        <v>0.24581112399999999</v>
      </c>
      <c r="I121">
        <v>0.26398661299999998</v>
      </c>
      <c r="K121">
        <f>SQRT((Table3891011121314[[#This Row],[Annual Income (k$)]]-$B$3)^2+(Table3891011121314[[#This Row],[Spending Score (1-100)]]-$C$3)^2)</f>
        <v>2.4753989209257159</v>
      </c>
      <c r="L121">
        <f>SQRT((Table3891011121314[[#This Row],[Annual Income (k$)]]-$B$4)^2+(Table3891011121314[[#This Row],[Spending Score (1-100)]]-$C$4)^2)</f>
        <v>1.8323961023409103</v>
      </c>
      <c r="M121">
        <f>SQRT((Table3891011121314[[#This Row],[Annual Income (k$)]]-$B$5)^2+(Table3891011121314[[#This Row],[Spending Score (1-100)]]-$C$5)^2)</f>
        <v>1.7770496198876777</v>
      </c>
      <c r="N121">
        <f>SQRT((Table3891011121314[[#This Row],[Annual Income (k$)]]-$B$6)^2+(Table3891011121314[[#This Row],[Spending Score (1-100)]]-$C$6)^2)</f>
        <v>1.7680577107612687</v>
      </c>
      <c r="O121">
        <f>SQRT((Table3891011121314[[#This Row],[Annual Income (k$)]]-$B$7)^2+(Table3891011121314[[#This Row],[Spending Score (1-100)]]-$C$7)^2)</f>
        <v>0.78696566844474936</v>
      </c>
      <c r="P121">
        <f>SQRT((Table3891011121314[[#This Row],[Annual Income (k$)]]-$B$8)^2+(Table3891011121314[[#This Row],[Spending Score (1-100)]]-$C$8)^2)</f>
        <v>1.1469322868593226</v>
      </c>
      <c r="Q121">
        <f>SQRT((Table3891011121314[[#This Row],[Annual Income (k$)]]-$B$9)^2+(Table3891011121314[[#This Row],[Spending Score (1-100)]]-$C$9)^2)</f>
        <v>0.41036838116559488</v>
      </c>
      <c r="R121">
        <f>SQRT((Table3891011121314[[#This Row],[Annual Income (k$)]]-$B$10)^2+(Table3891011121314[[#This Row],[Spending Score (1-100)]]-$C$10)^2)</f>
        <v>1.9512179246424912</v>
      </c>
      <c r="S121">
        <f>MIN(Table3891011121314[[#This Row],[DIst1]:[DIst8]])</f>
        <v>0.41036838116559488</v>
      </c>
      <c r="T121" t="str">
        <f>IF(MIN(Table3891011121314[[#This Row],[DIst1]:[DIst8]])=Table3891011121314[[#This Row],[DIst1]],"Cluster1",IF(MIN(Table3891011121314[[#This Row],[DIst1]:[DIst8]])=Table3891011121314[[#This Row],[DIst2]],"Cluster2",IF(MIN(Table3891011121314[[#This Row],[DIst1]:[DIst8]])=Table3891011121314[[#This Row],[DIst3]],"Cluster3",IF(MIN(Table3891011121314[[#This Row],[DIst1]:[DIst8]])=Table3891011121314[[#This Row],[DIst4]],"Cluster4",IF(MIN(Table3891011121314[[#This Row],[DIst1]:[DIst8]])=Table3891011121314[[#This Row],[DIst5]],"Cluster5",IF(MIN(Table3891011121314[[#This Row],[DIst1]:[DIst8]])=Table3891011121314[[#This Row],[DIst6]],"Cluster6",IF(MIN(Table3891011121314[[#This Row],[DIst1]:[DIst8]])=Table3891011121314[[#This Row],[DIst7]],"Cluster7","Cluster8")))))))</f>
        <v>Cluster7</v>
      </c>
    </row>
    <row r="122" spans="7:20" x14ac:dyDescent="0.3">
      <c r="G122">
        <v>121</v>
      </c>
      <c r="H122">
        <v>0.24581112399999999</v>
      </c>
      <c r="I122">
        <v>0.225165052</v>
      </c>
      <c r="K122">
        <f>SQRT((Table3891011121314[[#This Row],[Annual Income (k$)]]-$B$3)^2+(Table3891011121314[[#This Row],[Spending Score (1-100)]]-$C$3)^2)</f>
        <v>2.4466904826752236</v>
      </c>
      <c r="L122">
        <f>SQRT((Table3891011121314[[#This Row],[Annual Income (k$)]]-$B$4)^2+(Table3891011121314[[#This Row],[Spending Score (1-100)]]-$C$4)^2)</f>
        <v>1.8501642944656747</v>
      </c>
      <c r="M122">
        <f>SQRT((Table3891011121314[[#This Row],[Annual Income (k$)]]-$B$5)^2+(Table3891011121314[[#This Row],[Spending Score (1-100)]]-$C$5)^2)</f>
        <v>1.7561503987638241</v>
      </c>
      <c r="N122">
        <f>SQRT((Table3891011121314[[#This Row],[Annual Income (k$)]]-$B$6)^2+(Table3891011121314[[#This Row],[Spending Score (1-100)]]-$C$6)^2)</f>
        <v>1.7304450963402103</v>
      </c>
      <c r="O122">
        <f>SQRT((Table3891011121314[[#This Row],[Annual Income (k$)]]-$B$7)^2+(Table3891011121314[[#This Row],[Spending Score (1-100)]]-$C$7)^2)</f>
        <v>0.77829366725434745</v>
      </c>
      <c r="P122">
        <f>SQRT((Table3891011121314[[#This Row],[Annual Income (k$)]]-$B$8)^2+(Table3891011121314[[#This Row],[Spending Score (1-100)]]-$C$8)^2)</f>
        <v>1.1807061174762263</v>
      </c>
      <c r="Q122">
        <f>SQRT((Table3891011121314[[#This Row],[Annual Income (k$)]]-$B$9)^2+(Table3891011121314[[#This Row],[Spending Score (1-100)]]-$C$9)^2)</f>
        <v>0.3760421914406526</v>
      </c>
      <c r="R122">
        <f>SQRT((Table3891011121314[[#This Row],[Annual Income (k$)]]-$B$10)^2+(Table3891011121314[[#This Row],[Spending Score (1-100)]]-$C$10)^2)</f>
        <v>1.9242492505304547</v>
      </c>
      <c r="S122">
        <f>MIN(Table3891011121314[[#This Row],[DIst1]:[DIst8]])</f>
        <v>0.3760421914406526</v>
      </c>
      <c r="T122" t="str">
        <f>IF(MIN(Table3891011121314[[#This Row],[DIst1]:[DIst8]])=Table3891011121314[[#This Row],[DIst1]],"Cluster1",IF(MIN(Table3891011121314[[#This Row],[DIst1]:[DIst8]])=Table3891011121314[[#This Row],[DIst2]],"Cluster2",IF(MIN(Table3891011121314[[#This Row],[DIst1]:[DIst8]])=Table3891011121314[[#This Row],[DIst3]],"Cluster3",IF(MIN(Table3891011121314[[#This Row],[DIst1]:[DIst8]])=Table3891011121314[[#This Row],[DIst4]],"Cluster4",IF(MIN(Table3891011121314[[#This Row],[DIst1]:[DIst8]])=Table3891011121314[[#This Row],[DIst5]],"Cluster5",IF(MIN(Table3891011121314[[#This Row],[DIst1]:[DIst8]])=Table3891011121314[[#This Row],[DIst6]],"Cluster6",IF(MIN(Table3891011121314[[#This Row],[DIst1]:[DIst8]])=Table3891011121314[[#This Row],[DIst7]],"Cluster7","Cluster8")))))))</f>
        <v>Cluster7</v>
      </c>
    </row>
    <row r="123" spans="7:20" x14ac:dyDescent="0.3">
      <c r="G123">
        <v>122</v>
      </c>
      <c r="H123">
        <v>0.24581112399999999</v>
      </c>
      <c r="I123">
        <v>-0.39597991900000001</v>
      </c>
      <c r="K123">
        <f>SQRT((Table3891011121314[[#This Row],[Annual Income (k$)]]-$B$3)^2+(Table3891011121314[[#This Row],[Spending Score (1-100)]]-$C$3)^2)</f>
        <v>2.0335538432227751</v>
      </c>
      <c r="L123">
        <f>SQRT((Table3891011121314[[#This Row],[Annual Income (k$)]]-$B$4)^2+(Table3891011121314[[#This Row],[Spending Score (1-100)]]-$C$4)^2)</f>
        <v>2.2090635687396087</v>
      </c>
      <c r="M123">
        <f>SQRT((Table3891011121314[[#This Row],[Annual Income (k$)]]-$B$5)^2+(Table3891011121314[[#This Row],[Spending Score (1-100)]]-$C$5)^2)</f>
        <v>1.5207041360945737</v>
      </c>
      <c r="N123">
        <f>SQRT((Table3891011121314[[#This Row],[Annual Income (k$)]]-$B$6)^2+(Table3891011121314[[#This Row],[Spending Score (1-100)]]-$C$6)^2)</f>
        <v>1.1397235395585161</v>
      </c>
      <c r="O123">
        <f>SQRT((Table3891011121314[[#This Row],[Annual Income (k$)]]-$B$7)^2+(Table3891011121314[[#This Row],[Spending Score (1-100)]]-$C$7)^2)</f>
        <v>0.89358437400004542</v>
      </c>
      <c r="P123">
        <f>SQRT((Table3891011121314[[#This Row],[Annual Income (k$)]]-$B$8)^2+(Table3891011121314[[#This Row],[Spending Score (1-100)]]-$C$8)^2)</f>
        <v>1.7498040065641083</v>
      </c>
      <c r="Q123">
        <f>SQRT((Table3891011121314[[#This Row],[Annual Income (k$)]]-$B$9)^2+(Table3891011121314[[#This Row],[Spending Score (1-100)]]-$C$9)^2)</f>
        <v>0.34558786050527829</v>
      </c>
      <c r="R123">
        <f>SQRT((Table3891011121314[[#This Row],[Annual Income (k$)]]-$B$10)^2+(Table3891011121314[[#This Row],[Spending Score (1-100)]]-$C$10)^2)</f>
        <v>1.5621813926500605</v>
      </c>
      <c r="S123">
        <f>MIN(Table3891011121314[[#This Row],[DIst1]:[DIst8]])</f>
        <v>0.34558786050527829</v>
      </c>
      <c r="T123" t="str">
        <f>IF(MIN(Table3891011121314[[#This Row],[DIst1]:[DIst8]])=Table3891011121314[[#This Row],[DIst1]],"Cluster1",IF(MIN(Table3891011121314[[#This Row],[DIst1]:[DIst8]])=Table3891011121314[[#This Row],[DIst2]],"Cluster2",IF(MIN(Table3891011121314[[#This Row],[DIst1]:[DIst8]])=Table3891011121314[[#This Row],[DIst3]],"Cluster3",IF(MIN(Table3891011121314[[#This Row],[DIst1]:[DIst8]])=Table3891011121314[[#This Row],[DIst4]],"Cluster4",IF(MIN(Table3891011121314[[#This Row],[DIst1]:[DIst8]])=Table3891011121314[[#This Row],[DIst5]],"Cluster5",IF(MIN(Table3891011121314[[#This Row],[DIst1]:[DIst8]])=Table3891011121314[[#This Row],[DIst6]],"Cluster6",IF(MIN(Table3891011121314[[#This Row],[DIst1]:[DIst8]])=Table3891011121314[[#This Row],[DIst7]],"Cluster7","Cluster8")))))))</f>
        <v>Cluster7</v>
      </c>
    </row>
    <row r="124" spans="7:20" x14ac:dyDescent="0.3">
      <c r="G124">
        <v>123</v>
      </c>
      <c r="H124">
        <v>0.322149982</v>
      </c>
      <c r="I124">
        <v>0.30280817399999999</v>
      </c>
      <c r="K124">
        <f>SQRT((Table3891011121314[[#This Row],[Annual Income (k$)]]-$B$3)^2+(Table3891011121314[[#This Row],[Spending Score (1-100)]]-$C$3)^2)</f>
        <v>2.5555188848167165</v>
      </c>
      <c r="L124">
        <f>SQRT((Table3891011121314[[#This Row],[Annual Income (k$)]]-$B$4)^2+(Table3891011121314[[#This Row],[Spending Score (1-100)]]-$C$4)^2)</f>
        <v>1.884415155205883</v>
      </c>
      <c r="M124">
        <f>SQRT((Table3891011121314[[#This Row],[Annual Income (k$)]]-$B$5)^2+(Table3891011121314[[#This Row],[Spending Score (1-100)]]-$C$5)^2)</f>
        <v>1.8622232462375961</v>
      </c>
      <c r="N124">
        <f>SQRT((Table3891011121314[[#This Row],[Annual Income (k$)]]-$B$6)^2+(Table3891011121314[[#This Row],[Spending Score (1-100)]]-$C$6)^2)</f>
        <v>1.7889469695597084</v>
      </c>
      <c r="O124">
        <f>SQRT((Table3891011121314[[#This Row],[Annual Income (k$)]]-$B$7)^2+(Table3891011121314[[#This Row],[Spending Score (1-100)]]-$C$7)^2)</f>
        <v>0.87072708251414821</v>
      </c>
      <c r="P124">
        <f>SQRT((Table3891011121314[[#This Row],[Annual Income (k$)]]-$B$8)^2+(Table3891011121314[[#This Row],[Spending Score (1-100)]]-$C$8)^2)</f>
        <v>1.0761398407127158</v>
      </c>
      <c r="Q124">
        <f>SQRT((Table3891011121314[[#This Row],[Annual Income (k$)]]-$B$9)^2+(Table3891011121314[[#This Row],[Spending Score (1-100)]]-$C$9)^2)</f>
        <v>0.48191919121998089</v>
      </c>
      <c r="R124">
        <f>SQRT((Table3891011121314[[#This Row],[Annual Income (k$)]]-$B$10)^2+(Table3891011121314[[#This Row],[Spending Score (1-100)]]-$C$10)^2)</f>
        <v>1.9255678017373989</v>
      </c>
      <c r="S124">
        <f>MIN(Table3891011121314[[#This Row],[DIst1]:[DIst8]])</f>
        <v>0.48191919121998089</v>
      </c>
      <c r="T124" t="str">
        <f>IF(MIN(Table3891011121314[[#This Row],[DIst1]:[DIst8]])=Table3891011121314[[#This Row],[DIst1]],"Cluster1",IF(MIN(Table3891011121314[[#This Row],[DIst1]:[DIst8]])=Table3891011121314[[#This Row],[DIst2]],"Cluster2",IF(MIN(Table3891011121314[[#This Row],[DIst1]:[DIst8]])=Table3891011121314[[#This Row],[DIst3]],"Cluster3",IF(MIN(Table3891011121314[[#This Row],[DIst1]:[DIst8]])=Table3891011121314[[#This Row],[DIst4]],"Cluster4",IF(MIN(Table3891011121314[[#This Row],[DIst1]:[DIst8]])=Table3891011121314[[#This Row],[DIst5]],"Cluster5",IF(MIN(Table3891011121314[[#This Row],[DIst1]:[DIst8]])=Table3891011121314[[#This Row],[DIst6]],"Cluster6",IF(MIN(Table3891011121314[[#This Row],[DIst1]:[DIst8]])=Table3891011121314[[#This Row],[DIst7]],"Cluster7","Cluster8")))))))</f>
        <v>Cluster7</v>
      </c>
    </row>
    <row r="125" spans="7:20" x14ac:dyDescent="0.3">
      <c r="G125">
        <v>124</v>
      </c>
      <c r="H125">
        <v>0.322149982</v>
      </c>
      <c r="I125">
        <v>1.5839196769999999</v>
      </c>
      <c r="K125">
        <f>SQRT((Table3891011121314[[#This Row],[Annual Income (k$)]]-$B$3)^2+(Table3891011121314[[#This Row],[Spending Score (1-100)]]-$C$3)^2)</f>
        <v>3.6033608135711366</v>
      </c>
      <c r="L125">
        <f>SQRT((Table3891011121314[[#This Row],[Annual Income (k$)]]-$B$4)^2+(Table3891011121314[[#This Row],[Spending Score (1-100)]]-$C$4)^2)</f>
        <v>1.7838724396822701</v>
      </c>
      <c r="M125">
        <f>SQRT((Table3891011121314[[#This Row],[Annual Income (k$)]]-$B$5)^2+(Table3891011121314[[#This Row],[Spending Score (1-100)]]-$C$5)^2)</f>
        <v>2.7740013639762995</v>
      </c>
      <c r="N125">
        <f>SQRT((Table3891011121314[[#This Row],[Annual Income (k$)]]-$B$6)^2+(Table3891011121314[[#This Row],[Spending Score (1-100)]]-$C$6)^2)</f>
        <v>3.0550254957435667</v>
      </c>
      <c r="O125">
        <f>SQRT((Table3891011121314[[#This Row],[Annual Income (k$)]]-$B$7)^2+(Table3891011121314[[#This Row],[Spending Score (1-100)]]-$C$7)^2)</f>
        <v>1.7310564098469161</v>
      </c>
      <c r="P125">
        <f>SQRT((Table3891011121314[[#This Row],[Annual Income (k$)]]-$B$8)^2+(Table3891011121314[[#This Row],[Spending Score (1-100)]]-$C$8)^2)</f>
        <v>0.59522277631438647</v>
      </c>
      <c r="Q125">
        <f>SQRT((Table3891011121314[[#This Row],[Annual Income (k$)]]-$B$9)^2+(Table3891011121314[[#This Row],[Spending Score (1-100)]]-$C$9)^2)</f>
        <v>1.7069021117734131</v>
      </c>
      <c r="R125">
        <f>SQRT((Table3891011121314[[#This Row],[Annual Income (k$)]]-$B$10)^2+(Table3891011121314[[#This Row],[Spending Score (1-100)]]-$C$10)^2)</f>
        <v>2.9912033084664258</v>
      </c>
      <c r="S125">
        <f>MIN(Table3891011121314[[#This Row],[DIst1]:[DIst8]])</f>
        <v>0.59522277631438647</v>
      </c>
      <c r="T125" t="str">
        <f>IF(MIN(Table3891011121314[[#This Row],[DIst1]:[DIst8]])=Table3891011121314[[#This Row],[DIst1]],"Cluster1",IF(MIN(Table3891011121314[[#This Row],[DIst1]:[DIst8]])=Table3891011121314[[#This Row],[DIst2]],"Cluster2",IF(MIN(Table3891011121314[[#This Row],[DIst1]:[DIst8]])=Table3891011121314[[#This Row],[DIst3]],"Cluster3",IF(MIN(Table3891011121314[[#This Row],[DIst1]:[DIst8]])=Table3891011121314[[#This Row],[DIst4]],"Cluster4",IF(MIN(Table3891011121314[[#This Row],[DIst1]:[DIst8]])=Table3891011121314[[#This Row],[DIst5]],"Cluster5",IF(MIN(Table3891011121314[[#This Row],[DIst1]:[DIst8]])=Table3891011121314[[#This Row],[DIst6]],"Cluster6",IF(MIN(Table3891011121314[[#This Row],[DIst1]:[DIst8]])=Table3891011121314[[#This Row],[DIst7]],"Cluster7","Cluster8")))))))</f>
        <v>Cluster6</v>
      </c>
    </row>
    <row r="126" spans="7:20" x14ac:dyDescent="0.3">
      <c r="G126">
        <v>125</v>
      </c>
      <c r="H126">
        <v>0.36031941099999998</v>
      </c>
      <c r="I126">
        <v>-0.82301708699999998</v>
      </c>
      <c r="K126">
        <f>SQRT((Table3891011121314[[#This Row],[Annual Income (k$)]]-$B$3)^2+(Table3891011121314[[#This Row],[Spending Score (1-100)]]-$C$3)^2)</f>
        <v>1.9242999437188029</v>
      </c>
      <c r="L126">
        <f>SQRT((Table3891011121314[[#This Row],[Annual Income (k$)]]-$B$4)^2+(Table3891011121314[[#This Row],[Spending Score (1-100)]]-$C$4)^2)</f>
        <v>2.5917517631440203</v>
      </c>
      <c r="M126">
        <f>SQRT((Table3891011121314[[#This Row],[Annual Income (k$)]]-$B$5)^2+(Table3891011121314[[#This Row],[Spending Score (1-100)]]-$C$5)^2)</f>
        <v>1.6074123355514205</v>
      </c>
      <c r="N126">
        <f>SQRT((Table3891011121314[[#This Row],[Annual Income (k$)]]-$B$6)^2+(Table3891011121314[[#This Row],[Spending Score (1-100)]]-$C$6)^2)</f>
        <v>0.70346920736083984</v>
      </c>
      <c r="O126">
        <f>SQRT((Table3891011121314[[#This Row],[Annual Income (k$)]]-$B$7)^2+(Table3891011121314[[#This Row],[Spending Score (1-100)]]-$C$7)^2)</f>
        <v>1.2515539455878111</v>
      </c>
      <c r="P126">
        <f>SQRT((Table3891011121314[[#This Row],[Annual Income (k$)]]-$B$8)^2+(Table3891011121314[[#This Row],[Spending Score (1-100)]]-$C$8)^2)</f>
        <v>2.130189462394338</v>
      </c>
      <c r="Q126">
        <f>SQRT((Table3891011121314[[#This Row],[Annual Income (k$)]]-$B$9)^2+(Table3891011121314[[#This Row],[Spending Score (1-100)]]-$C$9)^2)</f>
        <v>0.77913938674847016</v>
      </c>
      <c r="R126">
        <f>SQRT((Table3891011121314[[#This Row],[Annual Income (k$)]]-$B$10)^2+(Table3891011121314[[#This Row],[Spending Score (1-100)]]-$C$10)^2)</f>
        <v>1.3092327414229947</v>
      </c>
      <c r="S126">
        <f>MIN(Table3891011121314[[#This Row],[DIst1]:[DIst8]])</f>
        <v>0.70346920736083984</v>
      </c>
      <c r="T126" t="str">
        <f>IF(MIN(Table3891011121314[[#This Row],[DIst1]:[DIst8]])=Table3891011121314[[#This Row],[DIst1]],"Cluster1",IF(MIN(Table3891011121314[[#This Row],[DIst1]:[DIst8]])=Table3891011121314[[#This Row],[DIst2]],"Cluster2",IF(MIN(Table3891011121314[[#This Row],[DIst1]:[DIst8]])=Table3891011121314[[#This Row],[DIst3]],"Cluster3",IF(MIN(Table3891011121314[[#This Row],[DIst1]:[DIst8]])=Table3891011121314[[#This Row],[DIst4]],"Cluster4",IF(MIN(Table3891011121314[[#This Row],[DIst1]:[DIst8]])=Table3891011121314[[#This Row],[DIst5]],"Cluster5",IF(MIN(Table3891011121314[[#This Row],[DIst1]:[DIst8]])=Table3891011121314[[#This Row],[DIst6]],"Cluster6",IF(MIN(Table3891011121314[[#This Row],[DIst1]:[DIst8]])=Table3891011121314[[#This Row],[DIst7]],"Cluster7","Cluster8")))))))</f>
        <v>Cluster4</v>
      </c>
    </row>
    <row r="127" spans="7:20" x14ac:dyDescent="0.3">
      <c r="G127">
        <v>126</v>
      </c>
      <c r="H127">
        <v>0.36031941099999998</v>
      </c>
      <c r="I127">
        <v>1.040417827</v>
      </c>
      <c r="K127">
        <f>SQRT((Table3891011121314[[#This Row],[Annual Income (k$)]]-$B$3)^2+(Table3891011121314[[#This Row],[Spending Score (1-100)]]-$C$3)^2)</f>
        <v>3.1589878199831349</v>
      </c>
      <c r="L127">
        <f>SQRT((Table3891011121314[[#This Row],[Annual Income (k$)]]-$B$4)^2+(Table3891011121314[[#This Row],[Spending Score (1-100)]]-$C$4)^2)</f>
        <v>1.7521500829002867</v>
      </c>
      <c r="M127">
        <f>SQRT((Table3891011121314[[#This Row],[Annual Income (k$)]]-$B$5)^2+(Table3891011121314[[#This Row],[Spending Score (1-100)]]-$C$5)^2)</f>
        <v>2.3710247562178801</v>
      </c>
      <c r="N127">
        <f>SQRT((Table3891011121314[[#This Row],[Annual Income (k$)]]-$B$6)^2+(Table3891011121314[[#This Row],[Spending Score (1-100)]]-$C$6)^2)</f>
        <v>2.5109151517226231</v>
      </c>
      <c r="O127">
        <f>SQRT((Table3891011121314[[#This Row],[Annual Income (k$)]]-$B$7)^2+(Table3891011121314[[#This Row],[Spending Score (1-100)]]-$C$7)^2)</f>
        <v>1.308260597795067</v>
      </c>
      <c r="P127">
        <f>SQRT((Table3891011121314[[#This Row],[Annual Income (k$)]]-$B$8)^2+(Table3891011121314[[#This Row],[Spending Score (1-100)]]-$C$8)^2)</f>
        <v>0.50781914362138836</v>
      </c>
      <c r="Q127">
        <f>SQRT((Table3891011121314[[#This Row],[Annual Income (k$)]]-$B$9)^2+(Table3891011121314[[#This Row],[Spending Score (1-100)]]-$C$9)^2)</f>
        <v>1.1816949612765064</v>
      </c>
      <c r="R127">
        <f>SQRT((Table3891011121314[[#This Row],[Annual Income (k$)]]-$B$10)^2+(Table3891011121314[[#This Row],[Spending Score (1-100)]]-$C$10)^2)</f>
        <v>2.4948904411545869</v>
      </c>
      <c r="S127">
        <f>MIN(Table3891011121314[[#This Row],[DIst1]:[DIst8]])</f>
        <v>0.50781914362138836</v>
      </c>
      <c r="T127" t="str">
        <f>IF(MIN(Table3891011121314[[#This Row],[DIst1]:[DIst8]])=Table3891011121314[[#This Row],[DIst1]],"Cluster1",IF(MIN(Table3891011121314[[#This Row],[DIst1]:[DIst8]])=Table3891011121314[[#This Row],[DIst2]],"Cluster2",IF(MIN(Table3891011121314[[#This Row],[DIst1]:[DIst8]])=Table3891011121314[[#This Row],[DIst3]],"Cluster3",IF(MIN(Table3891011121314[[#This Row],[DIst1]:[DIst8]])=Table3891011121314[[#This Row],[DIst4]],"Cluster4",IF(MIN(Table3891011121314[[#This Row],[DIst1]:[DIst8]])=Table3891011121314[[#This Row],[DIst5]],"Cluster5",IF(MIN(Table3891011121314[[#This Row],[DIst1]:[DIst8]])=Table3891011121314[[#This Row],[DIst6]],"Cluster6",IF(MIN(Table3891011121314[[#This Row],[DIst1]:[DIst8]])=Table3891011121314[[#This Row],[DIst7]],"Cluster7","Cluster8")))))))</f>
        <v>Cluster6</v>
      </c>
    </row>
    <row r="128" spans="7:20" x14ac:dyDescent="0.3">
      <c r="G128">
        <v>127</v>
      </c>
      <c r="H128">
        <v>0.39848884099999998</v>
      </c>
      <c r="I128">
        <v>-0.59008772300000001</v>
      </c>
      <c r="K128">
        <f>SQRT((Table3891011121314[[#This Row],[Annual Income (k$)]]-$B$3)^2+(Table3891011121314[[#This Row],[Spending Score (1-100)]]-$C$3)^2)</f>
        <v>2.0601783943763086</v>
      </c>
      <c r="L128">
        <f>SQRT((Table3891011121314[[#This Row],[Annual Income (k$)]]-$B$4)^2+(Table3891011121314[[#This Row],[Spending Score (1-100)]]-$C$4)^2)</f>
        <v>2.4528875448939171</v>
      </c>
      <c r="M128">
        <f>SQRT((Table3891011121314[[#This Row],[Annual Income (k$)]]-$B$5)^2+(Table3891011121314[[#This Row],[Spending Score (1-100)]]-$C$5)^2)</f>
        <v>1.645470047805474</v>
      </c>
      <c r="N128">
        <f>SQRT((Table3891011121314[[#This Row],[Annual Income (k$)]]-$B$6)^2+(Table3891011121314[[#This Row],[Spending Score (1-100)]]-$C$6)^2)</f>
        <v>0.90467653906118062</v>
      </c>
      <c r="O128">
        <f>SQRT((Table3891011121314[[#This Row],[Annual Income (k$)]]-$B$7)^2+(Table3891011121314[[#This Row],[Spending Score (1-100)]]-$C$7)^2)</f>
        <v>1.1283418213881711</v>
      </c>
      <c r="P128">
        <f>SQRT((Table3891011121314[[#This Row],[Annual Income (k$)]]-$B$8)^2+(Table3891011121314[[#This Row],[Spending Score (1-100)]]-$C$8)^2)</f>
        <v>1.8945532073298994</v>
      </c>
      <c r="Q128">
        <f>SQRT((Table3891011121314[[#This Row],[Annual Income (k$)]]-$B$9)^2+(Table3891011121314[[#This Row],[Spending Score (1-100)]]-$C$9)^2)</f>
        <v>0.59172272769970391</v>
      </c>
      <c r="R128">
        <f>SQRT((Table3891011121314[[#This Row],[Annual Income (k$)]]-$B$10)^2+(Table3891011121314[[#This Row],[Spending Score (1-100)]]-$C$10)^2)</f>
        <v>1.3423470237867781</v>
      </c>
      <c r="S128">
        <f>MIN(Table3891011121314[[#This Row],[DIst1]:[DIst8]])</f>
        <v>0.59172272769970391</v>
      </c>
      <c r="T128" t="str">
        <f>IF(MIN(Table3891011121314[[#This Row],[DIst1]:[DIst8]])=Table3891011121314[[#This Row],[DIst1]],"Cluster1",IF(MIN(Table3891011121314[[#This Row],[DIst1]:[DIst8]])=Table3891011121314[[#This Row],[DIst2]],"Cluster2",IF(MIN(Table3891011121314[[#This Row],[DIst1]:[DIst8]])=Table3891011121314[[#This Row],[DIst3]],"Cluster3",IF(MIN(Table3891011121314[[#This Row],[DIst1]:[DIst8]])=Table3891011121314[[#This Row],[DIst4]],"Cluster4",IF(MIN(Table3891011121314[[#This Row],[DIst1]:[DIst8]])=Table3891011121314[[#This Row],[DIst5]],"Cluster5",IF(MIN(Table3891011121314[[#This Row],[DIst1]:[DIst8]])=Table3891011121314[[#This Row],[DIst6]],"Cluster6",IF(MIN(Table3891011121314[[#This Row],[DIst1]:[DIst8]])=Table3891011121314[[#This Row],[DIst7]],"Cluster7","Cluster8")))))))</f>
        <v>Cluster7</v>
      </c>
    </row>
    <row r="129" spans="7:20" x14ac:dyDescent="0.3">
      <c r="G129">
        <v>128</v>
      </c>
      <c r="H129">
        <v>0.39848884099999998</v>
      </c>
      <c r="I129">
        <v>1.7392059200000001</v>
      </c>
      <c r="K129">
        <f>SQRT((Table3891011121314[[#This Row],[Annual Income (k$)]]-$B$3)^2+(Table3891011121314[[#This Row],[Spending Score (1-100)]]-$C$3)^2)</f>
        <v>3.7762310290497649</v>
      </c>
      <c r="L129">
        <f>SQRT((Table3891011121314[[#This Row],[Annual Income (k$)]]-$B$4)^2+(Table3891011121314[[#This Row],[Spending Score (1-100)]]-$C$4)^2)</f>
        <v>1.9047222226977099</v>
      </c>
      <c r="M129">
        <f>SQRT((Table3891011121314[[#This Row],[Annual Income (k$)]]-$B$5)^2+(Table3891011121314[[#This Row],[Spending Score (1-100)]]-$C$5)^2)</f>
        <v>2.9453854079468642</v>
      </c>
      <c r="N129">
        <f>SQRT((Table3891011121314[[#This Row],[Annual Income (k$)]]-$B$6)^2+(Table3891011121314[[#This Row],[Spending Score (1-100)]]-$C$6)^2)</f>
        <v>3.2017129256626897</v>
      </c>
      <c r="O129">
        <f>SQRT((Table3891011121314[[#This Row],[Annual Income (k$)]]-$B$7)^2+(Table3891011121314[[#This Row],[Spending Score (1-100)]]-$C$7)^2)</f>
        <v>1.9039030849489456</v>
      </c>
      <c r="P129">
        <f>SQRT((Table3891011121314[[#This Row],[Annual Income (k$)]]-$B$8)^2+(Table3891011121314[[#This Row],[Spending Score (1-100)]]-$C$8)^2)</f>
        <v>0.64014984580445466</v>
      </c>
      <c r="Q129">
        <f>SQRT((Table3891011121314[[#This Row],[Annual Income (k$)]]-$B$9)^2+(Table3891011121314[[#This Row],[Spending Score (1-100)]]-$C$9)^2)</f>
        <v>1.8727146961709837</v>
      </c>
      <c r="R129">
        <f>SQRT((Table3891011121314[[#This Row],[Annual Income (k$)]]-$B$10)^2+(Table3891011121314[[#This Row],[Spending Score (1-100)]]-$C$10)^2)</f>
        <v>3.1000200016822284</v>
      </c>
      <c r="S129">
        <f>MIN(Table3891011121314[[#This Row],[DIst1]:[DIst8]])</f>
        <v>0.64014984580445466</v>
      </c>
      <c r="T129" t="str">
        <f>IF(MIN(Table3891011121314[[#This Row],[DIst1]:[DIst8]])=Table3891011121314[[#This Row],[DIst1]],"Cluster1",IF(MIN(Table3891011121314[[#This Row],[DIst1]:[DIst8]])=Table3891011121314[[#This Row],[DIst2]],"Cluster2",IF(MIN(Table3891011121314[[#This Row],[DIst1]:[DIst8]])=Table3891011121314[[#This Row],[DIst3]],"Cluster3",IF(MIN(Table3891011121314[[#This Row],[DIst1]:[DIst8]])=Table3891011121314[[#This Row],[DIst4]],"Cluster4",IF(MIN(Table3891011121314[[#This Row],[DIst1]:[DIst8]])=Table3891011121314[[#This Row],[DIst5]],"Cluster5",IF(MIN(Table3891011121314[[#This Row],[DIst1]:[DIst8]])=Table3891011121314[[#This Row],[DIst6]],"Cluster6",IF(MIN(Table3891011121314[[#This Row],[DIst1]:[DIst8]])=Table3891011121314[[#This Row],[DIst7]],"Cluster7","Cluster8")))))))</f>
        <v>Cluster6</v>
      </c>
    </row>
    <row r="130" spans="7:20" x14ac:dyDescent="0.3">
      <c r="G130">
        <v>129</v>
      </c>
      <c r="H130">
        <v>0.39848884099999998</v>
      </c>
      <c r="I130">
        <v>-1.5218051800000001</v>
      </c>
      <c r="K130">
        <f>SQRT((Table3891011121314[[#This Row],[Annual Income (k$)]]-$B$3)^2+(Table3891011121314[[#This Row],[Spending Score (1-100)]]-$C$3)^2)</f>
        <v>1.8100943841729267</v>
      </c>
      <c r="L130">
        <f>SQRT((Table3891011121314[[#This Row],[Annual Income (k$)]]-$B$4)^2+(Table3891011121314[[#This Row],[Spending Score (1-100)]]-$C$4)^2)</f>
        <v>3.1639333908813985</v>
      </c>
      <c r="M130">
        <f>SQRT((Table3891011121314[[#This Row],[Annual Income (k$)]]-$B$5)^2+(Table3891011121314[[#This Row],[Spending Score (1-100)]]-$C$5)^2)</f>
        <v>1.8327092619478909</v>
      </c>
      <c r="N130">
        <f>SQRT((Table3891011121314[[#This Row],[Annual Income (k$)]]-$B$6)^2+(Table3891011121314[[#This Row],[Spending Score (1-100)]]-$C$6)^2)</f>
        <v>0.28943082639425954</v>
      </c>
      <c r="O130">
        <f>SQRT((Table3891011121314[[#This Row],[Annual Income (k$)]]-$B$7)^2+(Table3891011121314[[#This Row],[Spending Score (1-100)]]-$C$7)^2)</f>
        <v>1.835979182627749</v>
      </c>
      <c r="P130">
        <f>SQRT((Table3891011121314[[#This Row],[Annual Income (k$)]]-$B$8)^2+(Table3891011121314[[#This Row],[Spending Score (1-100)]]-$C$8)^2)</f>
        <v>2.8106029311519611</v>
      </c>
      <c r="Q130">
        <f>SQRT((Table3891011121314[[#This Row],[Annual Income (k$)]]-$B$9)^2+(Table3891011121314[[#This Row],[Spending Score (1-100)]]-$C$9)^2)</f>
        <v>1.4579804310678703</v>
      </c>
      <c r="R130">
        <f>SQRT((Table3891011121314[[#This Row],[Annual Income (k$)]]-$B$10)^2+(Table3891011121314[[#This Row],[Spending Score (1-100)]]-$C$10)^2)</f>
        <v>1.3103225216931011</v>
      </c>
      <c r="S130">
        <f>MIN(Table3891011121314[[#This Row],[DIst1]:[DIst8]])</f>
        <v>0.28943082639425954</v>
      </c>
      <c r="T130" t="str">
        <f>IF(MIN(Table3891011121314[[#This Row],[DIst1]:[DIst8]])=Table3891011121314[[#This Row],[DIst1]],"Cluster1",IF(MIN(Table3891011121314[[#This Row],[DIst1]:[DIst8]])=Table3891011121314[[#This Row],[DIst2]],"Cluster2",IF(MIN(Table3891011121314[[#This Row],[DIst1]:[DIst8]])=Table3891011121314[[#This Row],[DIst3]],"Cluster3",IF(MIN(Table3891011121314[[#This Row],[DIst1]:[DIst8]])=Table3891011121314[[#This Row],[DIst4]],"Cluster4",IF(MIN(Table3891011121314[[#This Row],[DIst1]:[DIst8]])=Table3891011121314[[#This Row],[DIst5]],"Cluster5",IF(MIN(Table3891011121314[[#This Row],[DIst1]:[DIst8]])=Table3891011121314[[#This Row],[DIst6]],"Cluster6",IF(MIN(Table3891011121314[[#This Row],[DIst1]:[DIst8]])=Table3891011121314[[#This Row],[DIst7]],"Cluster7","Cluster8")))))))</f>
        <v>Cluster4</v>
      </c>
    </row>
    <row r="131" spans="7:20" x14ac:dyDescent="0.3">
      <c r="G131">
        <v>130</v>
      </c>
      <c r="H131">
        <v>0.39848884099999998</v>
      </c>
      <c r="I131">
        <v>0.96277470600000004</v>
      </c>
      <c r="K131">
        <f>SQRT((Table3891011121314[[#This Row],[Annual Income (k$)]]-$B$3)^2+(Table3891011121314[[#This Row],[Spending Score (1-100)]]-$C$3)^2)</f>
        <v>3.117001978809173</v>
      </c>
      <c r="L131">
        <f>SQRT((Table3891011121314[[#This Row],[Annual Income (k$)]]-$B$4)^2+(Table3891011121314[[#This Row],[Spending Score (1-100)]]-$C$4)^2)</f>
        <v>1.79401952937873</v>
      </c>
      <c r="M131">
        <f>SQRT((Table3891011121314[[#This Row],[Annual Income (k$)]]-$B$5)^2+(Table3891011121314[[#This Row],[Spending Score (1-100)]]-$C$5)^2)</f>
        <v>2.3410175494649921</v>
      </c>
      <c r="N131">
        <f>SQRT((Table3891011121314[[#This Row],[Annual Income (k$)]]-$B$6)^2+(Table3891011121314[[#This Row],[Spending Score (1-100)]]-$C$6)^2)</f>
        <v>2.429217869899551</v>
      </c>
      <c r="O131">
        <f>SQRT((Table3891011121314[[#This Row],[Annual Income (k$)]]-$B$7)^2+(Table3891011121314[[#This Row],[Spending Score (1-100)]]-$C$7)^2)</f>
        <v>1.2787724058498495</v>
      </c>
      <c r="P131">
        <f>SQRT((Table3891011121314[[#This Row],[Annual Income (k$)]]-$B$8)^2+(Table3891011121314[[#This Row],[Spending Score (1-100)]]-$C$8)^2)</f>
        <v>0.51375834832975176</v>
      </c>
      <c r="Q131">
        <f>SQRT((Table3891011121314[[#This Row],[Annual Income (k$)]]-$B$9)^2+(Table3891011121314[[#This Row],[Spending Score (1-100)]]-$C$9)^2)</f>
        <v>1.1176141062654967</v>
      </c>
      <c r="R131">
        <f>SQRT((Table3891011121314[[#This Row],[Annual Income (k$)]]-$B$10)^2+(Table3891011121314[[#This Row],[Spending Score (1-100)]]-$C$10)^2)</f>
        <v>2.4086698247864797</v>
      </c>
      <c r="S131">
        <f>MIN(Table3891011121314[[#This Row],[DIst1]:[DIst8]])</f>
        <v>0.51375834832975176</v>
      </c>
      <c r="T131" t="str">
        <f>IF(MIN(Table3891011121314[[#This Row],[DIst1]:[DIst8]])=Table3891011121314[[#This Row],[DIst1]],"Cluster1",IF(MIN(Table3891011121314[[#This Row],[DIst1]:[DIst8]])=Table3891011121314[[#This Row],[DIst2]],"Cluster2",IF(MIN(Table3891011121314[[#This Row],[DIst1]:[DIst8]])=Table3891011121314[[#This Row],[DIst3]],"Cluster3",IF(MIN(Table3891011121314[[#This Row],[DIst1]:[DIst8]])=Table3891011121314[[#This Row],[DIst4]],"Cluster4",IF(MIN(Table3891011121314[[#This Row],[DIst1]:[DIst8]])=Table3891011121314[[#This Row],[DIst5]],"Cluster5",IF(MIN(Table3891011121314[[#This Row],[DIst1]:[DIst8]])=Table3891011121314[[#This Row],[DIst6]],"Cluster6",IF(MIN(Table3891011121314[[#This Row],[DIst1]:[DIst8]])=Table3891011121314[[#This Row],[DIst7]],"Cluster7","Cluster8")))))))</f>
        <v>Cluster6</v>
      </c>
    </row>
    <row r="132" spans="7:20" x14ac:dyDescent="0.3">
      <c r="G132">
        <v>131</v>
      </c>
      <c r="H132">
        <v>0.39848884099999998</v>
      </c>
      <c r="I132">
        <v>-1.599448301</v>
      </c>
      <c r="K132">
        <f>SQRT((Table3891011121314[[#This Row],[Annual Income (k$)]]-$B$3)^2+(Table3891011121314[[#This Row],[Spending Score (1-100)]]-$C$3)^2)</f>
        <v>1.8094622978804449</v>
      </c>
      <c r="L132">
        <f>SQRT((Table3891011121314[[#This Row],[Annual Income (k$)]]-$B$4)^2+(Table3891011121314[[#This Row],[Spending Score (1-100)]]-$C$4)^2)</f>
        <v>3.2282599810333914</v>
      </c>
      <c r="M132">
        <f>SQRT((Table3891011121314[[#This Row],[Annual Income (k$)]]-$B$5)^2+(Table3891011121314[[#This Row],[Spending Score (1-100)]]-$C$5)^2)</f>
        <v>1.8685459875026742</v>
      </c>
      <c r="N132">
        <f>SQRT((Table3891011121314[[#This Row],[Annual Income (k$)]]-$B$6)^2+(Table3891011121314[[#This Row],[Spending Score (1-100)]]-$C$6)^2)</f>
        <v>0.31767539407030443</v>
      </c>
      <c r="O132">
        <f>SQRT((Table3891011121314[[#This Row],[Annual Income (k$)]]-$B$7)^2+(Table3891011121314[[#This Row],[Spending Score (1-100)]]-$C$7)^2)</f>
        <v>1.9036792853201576</v>
      </c>
      <c r="P132">
        <f>SQRT((Table3891011121314[[#This Row],[Annual Income (k$)]]-$B$8)^2+(Table3891011121314[[#This Row],[Spending Score (1-100)]]-$C$8)^2)</f>
        <v>2.8873930263467358</v>
      </c>
      <c r="Q132">
        <f>SQRT((Table3891011121314[[#This Row],[Annual Income (k$)]]-$B$9)^2+(Table3891011121314[[#This Row],[Spending Score (1-100)]]-$C$9)^2)</f>
        <v>1.5336365621124635</v>
      </c>
      <c r="R132">
        <f>SQRT((Table3891011121314[[#This Row],[Annual Income (k$)]]-$B$10)^2+(Table3891011121314[[#This Row],[Spending Score (1-100)]]-$C$10)^2)</f>
        <v>1.3372493464571296</v>
      </c>
      <c r="S132">
        <f>MIN(Table3891011121314[[#This Row],[DIst1]:[DIst8]])</f>
        <v>0.31767539407030443</v>
      </c>
      <c r="T132" t="str">
        <f>IF(MIN(Table3891011121314[[#This Row],[DIst1]:[DIst8]])=Table3891011121314[[#This Row],[DIst1]],"Cluster1",IF(MIN(Table3891011121314[[#This Row],[DIst1]:[DIst8]])=Table3891011121314[[#This Row],[DIst2]],"Cluster2",IF(MIN(Table3891011121314[[#This Row],[DIst1]:[DIst8]])=Table3891011121314[[#This Row],[DIst3]],"Cluster3",IF(MIN(Table3891011121314[[#This Row],[DIst1]:[DIst8]])=Table3891011121314[[#This Row],[DIst4]],"Cluster4",IF(MIN(Table3891011121314[[#This Row],[DIst1]:[DIst8]])=Table3891011121314[[#This Row],[DIst5]],"Cluster5",IF(MIN(Table3891011121314[[#This Row],[DIst1]:[DIst8]])=Table3891011121314[[#This Row],[DIst6]],"Cluster6",IF(MIN(Table3891011121314[[#This Row],[DIst1]:[DIst8]])=Table3891011121314[[#This Row],[DIst7]],"Cluster7","Cluster8")))))))</f>
        <v>Cluster4</v>
      </c>
    </row>
    <row r="133" spans="7:20" x14ac:dyDescent="0.3">
      <c r="G133">
        <v>132</v>
      </c>
      <c r="H133">
        <v>0.39848884099999998</v>
      </c>
      <c r="I133">
        <v>0.96277470600000004</v>
      </c>
      <c r="K133">
        <f>SQRT((Table3891011121314[[#This Row],[Annual Income (k$)]]-$B$3)^2+(Table3891011121314[[#This Row],[Spending Score (1-100)]]-$C$3)^2)</f>
        <v>3.117001978809173</v>
      </c>
      <c r="L133">
        <f>SQRT((Table3891011121314[[#This Row],[Annual Income (k$)]]-$B$4)^2+(Table3891011121314[[#This Row],[Spending Score (1-100)]]-$C$4)^2)</f>
        <v>1.79401952937873</v>
      </c>
      <c r="M133">
        <f>SQRT((Table3891011121314[[#This Row],[Annual Income (k$)]]-$B$5)^2+(Table3891011121314[[#This Row],[Spending Score (1-100)]]-$C$5)^2)</f>
        <v>2.3410175494649921</v>
      </c>
      <c r="N133">
        <f>SQRT((Table3891011121314[[#This Row],[Annual Income (k$)]]-$B$6)^2+(Table3891011121314[[#This Row],[Spending Score (1-100)]]-$C$6)^2)</f>
        <v>2.429217869899551</v>
      </c>
      <c r="O133">
        <f>SQRT((Table3891011121314[[#This Row],[Annual Income (k$)]]-$B$7)^2+(Table3891011121314[[#This Row],[Spending Score (1-100)]]-$C$7)^2)</f>
        <v>1.2787724058498495</v>
      </c>
      <c r="P133">
        <f>SQRT((Table3891011121314[[#This Row],[Annual Income (k$)]]-$B$8)^2+(Table3891011121314[[#This Row],[Spending Score (1-100)]]-$C$8)^2)</f>
        <v>0.51375834832975176</v>
      </c>
      <c r="Q133">
        <f>SQRT((Table3891011121314[[#This Row],[Annual Income (k$)]]-$B$9)^2+(Table3891011121314[[#This Row],[Spending Score (1-100)]]-$C$9)^2)</f>
        <v>1.1176141062654967</v>
      </c>
      <c r="R133">
        <f>SQRT((Table3891011121314[[#This Row],[Annual Income (k$)]]-$B$10)^2+(Table3891011121314[[#This Row],[Spending Score (1-100)]]-$C$10)^2)</f>
        <v>2.4086698247864797</v>
      </c>
      <c r="S133">
        <f>MIN(Table3891011121314[[#This Row],[DIst1]:[DIst8]])</f>
        <v>0.51375834832975176</v>
      </c>
      <c r="T133" t="str">
        <f>IF(MIN(Table3891011121314[[#This Row],[DIst1]:[DIst8]])=Table3891011121314[[#This Row],[DIst1]],"Cluster1",IF(MIN(Table3891011121314[[#This Row],[DIst1]:[DIst8]])=Table3891011121314[[#This Row],[DIst2]],"Cluster2",IF(MIN(Table3891011121314[[#This Row],[DIst1]:[DIst8]])=Table3891011121314[[#This Row],[DIst3]],"Cluster3",IF(MIN(Table3891011121314[[#This Row],[DIst1]:[DIst8]])=Table3891011121314[[#This Row],[DIst4]],"Cluster4",IF(MIN(Table3891011121314[[#This Row],[DIst1]:[DIst8]])=Table3891011121314[[#This Row],[DIst5]],"Cluster5",IF(MIN(Table3891011121314[[#This Row],[DIst1]:[DIst8]])=Table3891011121314[[#This Row],[DIst6]],"Cluster6",IF(MIN(Table3891011121314[[#This Row],[DIst1]:[DIst8]])=Table3891011121314[[#This Row],[DIst7]],"Cluster7","Cluster8")))))))</f>
        <v>Cluster6</v>
      </c>
    </row>
    <row r="134" spans="7:20" x14ac:dyDescent="0.3">
      <c r="G134">
        <v>133</v>
      </c>
      <c r="H134">
        <v>0.43665827000000002</v>
      </c>
      <c r="I134">
        <v>-0.62890928400000001</v>
      </c>
      <c r="K134">
        <f>SQRT((Table3891011121314[[#This Row],[Annual Income (k$)]]-$B$3)^2+(Table3891011121314[[#This Row],[Spending Score (1-100)]]-$C$3)^2)</f>
        <v>2.0757936952111944</v>
      </c>
      <c r="L134">
        <f>SQRT((Table3891011121314[[#This Row],[Annual Income (k$)]]-$B$4)^2+(Table3891011121314[[#This Row],[Spending Score (1-100)]]-$C$4)^2)</f>
        <v>2.5072859212746312</v>
      </c>
      <c r="M134">
        <f>SQRT((Table3891011121314[[#This Row],[Annual Income (k$)]]-$B$5)^2+(Table3891011121314[[#This Row],[Spending Score (1-100)]]-$C$5)^2)</f>
        <v>1.6813087880239914</v>
      </c>
      <c r="N134">
        <f>SQRT((Table3891011121314[[#This Row],[Annual Income (k$)]]-$B$6)^2+(Table3891011121314[[#This Row],[Spending Score (1-100)]]-$C$6)^2)</f>
        <v>0.85627898596163876</v>
      </c>
      <c r="O134">
        <f>SQRT((Table3891011121314[[#This Row],[Annual Income (k$)]]-$B$7)^2+(Table3891011121314[[#This Row],[Spending Score (1-100)]]-$C$7)^2)</f>
        <v>1.1820422732003311</v>
      </c>
      <c r="P134">
        <f>SQRT((Table3891011121314[[#This Row],[Annual Income (k$)]]-$B$8)^2+(Table3891011121314[[#This Row],[Spending Score (1-100)]]-$C$8)^2)</f>
        <v>1.9244655408172033</v>
      </c>
      <c r="Q134">
        <f>SQRT((Table3891011121314[[#This Row],[Annual Income (k$)]]-$B$9)^2+(Table3891011121314[[#This Row],[Spending Score (1-100)]]-$C$9)^2)</f>
        <v>0.64542252789936783</v>
      </c>
      <c r="R134">
        <f>SQRT((Table3891011121314[[#This Row],[Annual Income (k$)]]-$B$10)^2+(Table3891011121314[[#This Row],[Spending Score (1-100)]]-$C$10)^2)</f>
        <v>1.2924416511733228</v>
      </c>
      <c r="S134">
        <f>MIN(Table3891011121314[[#This Row],[DIst1]:[DIst8]])</f>
        <v>0.64542252789936783</v>
      </c>
      <c r="T134" t="str">
        <f>IF(MIN(Table3891011121314[[#This Row],[DIst1]:[DIst8]])=Table3891011121314[[#This Row],[DIst1]],"Cluster1",IF(MIN(Table3891011121314[[#This Row],[DIst1]:[DIst8]])=Table3891011121314[[#This Row],[DIst2]],"Cluster2",IF(MIN(Table3891011121314[[#This Row],[DIst1]:[DIst8]])=Table3891011121314[[#This Row],[DIst3]],"Cluster3",IF(MIN(Table3891011121314[[#This Row],[DIst1]:[DIst8]])=Table3891011121314[[#This Row],[DIst4]],"Cluster4",IF(MIN(Table3891011121314[[#This Row],[DIst1]:[DIst8]])=Table3891011121314[[#This Row],[DIst5]],"Cluster5",IF(MIN(Table3891011121314[[#This Row],[DIst1]:[DIst8]])=Table3891011121314[[#This Row],[DIst6]],"Cluster6",IF(MIN(Table3891011121314[[#This Row],[DIst1]:[DIst8]])=Table3891011121314[[#This Row],[DIst7]],"Cluster7","Cluster8")))))))</f>
        <v>Cluster7</v>
      </c>
    </row>
    <row r="135" spans="7:20" x14ac:dyDescent="0.3">
      <c r="G135">
        <v>134</v>
      </c>
      <c r="H135">
        <v>0.43665827000000002</v>
      </c>
      <c r="I135">
        <v>0.80748846299999999</v>
      </c>
      <c r="K135">
        <f>SQRT((Table3891011121314[[#This Row],[Annual Income (k$)]]-$B$3)^2+(Table3891011121314[[#This Row],[Spending Score (1-100)]]-$C$3)^2)</f>
        <v>3.0151479729287542</v>
      </c>
      <c r="L135">
        <f>SQRT((Table3891011121314[[#This Row],[Annual Income (k$)]]-$B$4)^2+(Table3891011121314[[#This Row],[Spending Score (1-100)]]-$C$4)^2)</f>
        <v>1.8491556951674595</v>
      </c>
      <c r="M135">
        <f>SQRT((Table3891011121314[[#This Row],[Annual Income (k$)]]-$B$5)^2+(Table3891011121314[[#This Row],[Spending Score (1-100)]]-$C$5)^2)</f>
        <v>2.2611535453581504</v>
      </c>
      <c r="N135">
        <f>SQRT((Table3891011121314[[#This Row],[Annual Income (k$)]]-$B$6)^2+(Table3891011121314[[#This Row],[Spending Score (1-100)]]-$C$6)^2)</f>
        <v>2.2706514533740734</v>
      </c>
      <c r="O135">
        <f>SQRT((Table3891011121314[[#This Row],[Annual Income (k$)]]-$B$7)^2+(Table3891011121314[[#This Row],[Spending Score (1-100)]]-$C$7)^2)</f>
        <v>1.2055512238793193</v>
      </c>
      <c r="P135">
        <f>SQRT((Table3891011121314[[#This Row],[Annual Income (k$)]]-$B$8)^2+(Table3891011121314[[#This Row],[Spending Score (1-100)]]-$C$8)^2)</f>
        <v>0.5905685449389394</v>
      </c>
      <c r="Q135">
        <f>SQRT((Table3891011121314[[#This Row],[Annual Income (k$)]]-$B$9)^2+(Table3891011121314[[#This Row],[Spending Score (1-100)]]-$C$9)^2)</f>
        <v>0.9845101921891416</v>
      </c>
      <c r="R135">
        <f>SQRT((Table3891011121314[[#This Row],[Annual Income (k$)]]-$B$10)^2+(Table3891011121314[[#This Row],[Spending Score (1-100)]]-$C$10)^2)</f>
        <v>2.2564129925443162</v>
      </c>
      <c r="S135">
        <f>MIN(Table3891011121314[[#This Row],[DIst1]:[DIst8]])</f>
        <v>0.5905685449389394</v>
      </c>
      <c r="T135" t="str">
        <f>IF(MIN(Table3891011121314[[#This Row],[DIst1]:[DIst8]])=Table3891011121314[[#This Row],[DIst1]],"Cluster1",IF(MIN(Table3891011121314[[#This Row],[DIst1]:[DIst8]])=Table3891011121314[[#This Row],[DIst2]],"Cluster2",IF(MIN(Table3891011121314[[#This Row],[DIst1]:[DIst8]])=Table3891011121314[[#This Row],[DIst3]],"Cluster3",IF(MIN(Table3891011121314[[#This Row],[DIst1]:[DIst8]])=Table3891011121314[[#This Row],[DIst4]],"Cluster4",IF(MIN(Table3891011121314[[#This Row],[DIst1]:[DIst8]])=Table3891011121314[[#This Row],[DIst5]],"Cluster5",IF(MIN(Table3891011121314[[#This Row],[DIst1]:[DIst8]])=Table3891011121314[[#This Row],[DIst6]],"Cluster6",IF(MIN(Table3891011121314[[#This Row],[DIst1]:[DIst8]])=Table3891011121314[[#This Row],[DIst7]],"Cluster7","Cluster8")))))))</f>
        <v>Cluster6</v>
      </c>
    </row>
    <row r="136" spans="7:20" x14ac:dyDescent="0.3">
      <c r="G136">
        <v>135</v>
      </c>
      <c r="H136">
        <v>0.47482769899999999</v>
      </c>
      <c r="I136">
        <v>-1.754734544</v>
      </c>
      <c r="K136">
        <f>SQRT((Table3891011121314[[#This Row],[Annual Income (k$)]]-$B$3)^2+(Table3891011121314[[#This Row],[Spending Score (1-100)]]-$C$3)^2)</f>
        <v>1.894153240912883</v>
      </c>
      <c r="L136">
        <f>SQRT((Table3891011121314[[#This Row],[Annual Income (k$)]]-$B$4)^2+(Table3891011121314[[#This Row],[Spending Score (1-100)]]-$C$4)^2)</f>
        <v>3.3998945487364876</v>
      </c>
      <c r="M136">
        <f>SQRT((Table3891011121314[[#This Row],[Annual Income (k$)]]-$B$5)^2+(Table3891011121314[[#This Row],[Spending Score (1-100)]]-$C$5)^2)</f>
        <v>2.0122976342591561</v>
      </c>
      <c r="N136">
        <f>SQRT((Table3891011121314[[#This Row],[Annual Income (k$)]]-$B$6)^2+(Table3891011121314[[#This Row],[Spending Score (1-100)]]-$C$6)^2)</f>
        <v>0.36659909928710821</v>
      </c>
      <c r="O136">
        <f>SQRT((Table3891011121314[[#This Row],[Annual Income (k$)]]-$B$7)^2+(Table3891011121314[[#This Row],[Spending Score (1-100)]]-$C$7)^2)</f>
        <v>2.0765570281300052</v>
      </c>
      <c r="P136">
        <f>SQRT((Table3891011121314[[#This Row],[Annual Income (k$)]]-$B$8)^2+(Table3891011121314[[#This Row],[Spending Score (1-100)]]-$C$8)^2)</f>
        <v>3.0314751084736939</v>
      </c>
      <c r="Q136">
        <f>SQRT((Table3891011121314[[#This Row],[Annual Income (k$)]]-$B$9)^2+(Table3891011121314[[#This Row],[Spending Score (1-100)]]-$C$9)^2)</f>
        <v>1.7023589063217741</v>
      </c>
      <c r="R136">
        <f>SQRT((Table3891011121314[[#This Row],[Annual Income (k$)]]-$B$10)^2+(Table3891011121314[[#This Row],[Spending Score (1-100)]]-$C$10)^2)</f>
        <v>1.3354130316524038</v>
      </c>
      <c r="S136">
        <f>MIN(Table3891011121314[[#This Row],[DIst1]:[DIst8]])</f>
        <v>0.36659909928710821</v>
      </c>
      <c r="T136" t="str">
        <f>IF(MIN(Table3891011121314[[#This Row],[DIst1]:[DIst8]])=Table3891011121314[[#This Row],[DIst1]],"Cluster1",IF(MIN(Table3891011121314[[#This Row],[DIst1]:[DIst8]])=Table3891011121314[[#This Row],[DIst2]],"Cluster2",IF(MIN(Table3891011121314[[#This Row],[DIst1]:[DIst8]])=Table3891011121314[[#This Row],[DIst3]],"Cluster3",IF(MIN(Table3891011121314[[#This Row],[DIst1]:[DIst8]])=Table3891011121314[[#This Row],[DIst4]],"Cluster4",IF(MIN(Table3891011121314[[#This Row],[DIst1]:[DIst8]])=Table3891011121314[[#This Row],[DIst5]],"Cluster5",IF(MIN(Table3891011121314[[#This Row],[DIst1]:[DIst8]])=Table3891011121314[[#This Row],[DIst6]],"Cluster6",IF(MIN(Table3891011121314[[#This Row],[DIst1]:[DIst8]])=Table3891011121314[[#This Row],[DIst7]],"Cluster7","Cluster8")))))))</f>
        <v>Cluster4</v>
      </c>
    </row>
    <row r="137" spans="7:20" x14ac:dyDescent="0.3">
      <c r="G137">
        <v>136</v>
      </c>
      <c r="H137">
        <v>0.47482769899999999</v>
      </c>
      <c r="I137">
        <v>1.467454995</v>
      </c>
      <c r="K137">
        <f>SQRT((Table3891011121314[[#This Row],[Annual Income (k$)]]-$B$3)^2+(Table3891011121314[[#This Row],[Spending Score (1-100)]]-$C$3)^2)</f>
        <v>3.5797156804492691</v>
      </c>
      <c r="L137">
        <f>SQRT((Table3891011121314[[#This Row],[Annual Income (k$)]]-$B$4)^2+(Table3891011121314[[#This Row],[Spending Score (1-100)]]-$C$4)^2)</f>
        <v>1.9043586516804636</v>
      </c>
      <c r="M137">
        <f>SQRT((Table3891011121314[[#This Row],[Annual Income (k$)]]-$B$5)^2+(Table3891011121314[[#This Row],[Spending Score (1-100)]]-$C$5)^2)</f>
        <v>2.7706221052777162</v>
      </c>
      <c r="N137">
        <f>SQRT((Table3891011121314[[#This Row],[Annual Income (k$)]]-$B$6)^2+(Table3891011121314[[#This Row],[Spending Score (1-100)]]-$C$6)^2)</f>
        <v>2.9247866186968738</v>
      </c>
      <c r="O137">
        <f>SQRT((Table3891011121314[[#This Row],[Annual Income (k$)]]-$B$7)^2+(Table3891011121314[[#This Row],[Spending Score (1-100)]]-$C$7)^2)</f>
        <v>1.7137435063175881</v>
      </c>
      <c r="P137">
        <f>SQRT((Table3891011121314[[#This Row],[Annual Income (k$)]]-$B$8)^2+(Table3891011121314[[#This Row],[Spending Score (1-100)]]-$C$8)^2)</f>
        <v>0.40389582114809774</v>
      </c>
      <c r="Q137">
        <f>SQRT((Table3891011121314[[#This Row],[Annual Income (k$)]]-$B$9)^2+(Table3891011121314[[#This Row],[Spending Score (1-100)]]-$C$9)^2)</f>
        <v>1.6238100291137532</v>
      </c>
      <c r="R137">
        <f>SQRT((Table3891011121314[[#This Row],[Annual Income (k$)]]-$B$10)^2+(Table3891011121314[[#This Row],[Spending Score (1-100)]]-$C$10)^2)</f>
        <v>2.8207029090561879</v>
      </c>
      <c r="S137">
        <f>MIN(Table3891011121314[[#This Row],[DIst1]:[DIst8]])</f>
        <v>0.40389582114809774</v>
      </c>
      <c r="T137" t="str">
        <f>IF(MIN(Table3891011121314[[#This Row],[DIst1]:[DIst8]])=Table3891011121314[[#This Row],[DIst1]],"Cluster1",IF(MIN(Table3891011121314[[#This Row],[DIst1]:[DIst8]])=Table3891011121314[[#This Row],[DIst2]],"Cluster2",IF(MIN(Table3891011121314[[#This Row],[DIst1]:[DIst8]])=Table3891011121314[[#This Row],[DIst3]],"Cluster3",IF(MIN(Table3891011121314[[#This Row],[DIst1]:[DIst8]])=Table3891011121314[[#This Row],[DIst4]],"Cluster4",IF(MIN(Table3891011121314[[#This Row],[DIst1]:[DIst8]])=Table3891011121314[[#This Row],[DIst5]],"Cluster5",IF(MIN(Table3891011121314[[#This Row],[DIst1]:[DIst8]])=Table3891011121314[[#This Row],[DIst6]],"Cluster6",IF(MIN(Table3891011121314[[#This Row],[DIst1]:[DIst8]])=Table3891011121314[[#This Row],[DIst7]],"Cluster7","Cluster8")))))))</f>
        <v>Cluster6</v>
      </c>
    </row>
    <row r="138" spans="7:20" x14ac:dyDescent="0.3">
      <c r="G138">
        <v>137</v>
      </c>
      <c r="H138">
        <v>0.47482769899999999</v>
      </c>
      <c r="I138">
        <v>-1.677091423</v>
      </c>
      <c r="K138">
        <f>SQRT((Table3891011121314[[#This Row],[Annual Income (k$)]]-$B$3)^2+(Table3891011121314[[#This Row],[Spending Score (1-100)]]-$C$3)^2)</f>
        <v>1.8883830530680461</v>
      </c>
      <c r="L138">
        <f>SQRT((Table3891011121314[[#This Row],[Annual Income (k$)]]-$B$4)^2+(Table3891011121314[[#This Row],[Spending Score (1-100)]]-$C$4)^2)</f>
        <v>3.3352632762963204</v>
      </c>
      <c r="M138">
        <f>SQRT((Table3891011121314[[#This Row],[Annual Income (k$)]]-$B$5)^2+(Table3891011121314[[#This Row],[Spending Score (1-100)]]-$C$5)^2)</f>
        <v>1.9729640349363862</v>
      </c>
      <c r="N138">
        <f>SQRT((Table3891011121314[[#This Row],[Annual Income (k$)]]-$B$6)^2+(Table3891011121314[[#This Row],[Spending Score (1-100)]]-$C$6)^2)</f>
        <v>0.30517802961204643</v>
      </c>
      <c r="O138">
        <f>SQRT((Table3891011121314[[#This Row],[Annual Income (k$)]]-$B$7)^2+(Table3891011121314[[#This Row],[Spending Score (1-100)]]-$C$7)^2)</f>
        <v>2.0086811622683531</v>
      </c>
      <c r="P138">
        <f>SQRT((Table3891011121314[[#This Row],[Annual Income (k$)]]-$B$8)^2+(Table3891011121314[[#This Row],[Spending Score (1-100)]]-$C$8)^2)</f>
        <v>2.9543489746795419</v>
      </c>
      <c r="Q138">
        <f>SQRT((Table3891011121314[[#This Row],[Annual Income (k$)]]-$B$9)^2+(Table3891011121314[[#This Row],[Spending Score (1-100)]]-$C$9)^2)</f>
        <v>1.6271379356256233</v>
      </c>
      <c r="R138">
        <f>SQRT((Table3891011121314[[#This Row],[Annual Income (k$)]]-$B$10)^2+(Table3891011121314[[#This Row],[Spending Score (1-100)]]-$C$10)^2)</f>
        <v>1.2992010792227053</v>
      </c>
      <c r="S138">
        <f>MIN(Table3891011121314[[#This Row],[DIst1]:[DIst8]])</f>
        <v>0.30517802961204643</v>
      </c>
      <c r="T138" t="str">
        <f>IF(MIN(Table3891011121314[[#This Row],[DIst1]:[DIst8]])=Table3891011121314[[#This Row],[DIst1]],"Cluster1",IF(MIN(Table3891011121314[[#This Row],[DIst1]:[DIst8]])=Table3891011121314[[#This Row],[DIst2]],"Cluster2",IF(MIN(Table3891011121314[[#This Row],[DIst1]:[DIst8]])=Table3891011121314[[#This Row],[DIst3]],"Cluster3",IF(MIN(Table3891011121314[[#This Row],[DIst1]:[DIst8]])=Table3891011121314[[#This Row],[DIst4]],"Cluster4",IF(MIN(Table3891011121314[[#This Row],[DIst1]:[DIst8]])=Table3891011121314[[#This Row],[DIst5]],"Cluster5",IF(MIN(Table3891011121314[[#This Row],[DIst1]:[DIst8]])=Table3891011121314[[#This Row],[DIst6]],"Cluster6",IF(MIN(Table3891011121314[[#This Row],[DIst1]:[DIst8]])=Table3891011121314[[#This Row],[DIst7]],"Cluster7","Cluster8")))))))</f>
        <v>Cluster4</v>
      </c>
    </row>
    <row r="139" spans="7:20" x14ac:dyDescent="0.3">
      <c r="G139">
        <v>138</v>
      </c>
      <c r="H139">
        <v>0.47482769899999999</v>
      </c>
      <c r="I139">
        <v>0.88513158400000003</v>
      </c>
      <c r="K139">
        <f>SQRT((Table3891011121314[[#This Row],[Annual Income (k$)]]-$B$3)^2+(Table3891011121314[[#This Row],[Spending Score (1-100)]]-$C$3)^2)</f>
        <v>3.0999451763727532</v>
      </c>
      <c r="L139">
        <f>SQRT((Table3891011121314[[#This Row],[Annual Income (k$)]]-$B$4)^2+(Table3891011121314[[#This Row],[Spending Score (1-100)]]-$C$4)^2)</f>
        <v>1.8769514383206662</v>
      </c>
      <c r="M139">
        <f>SQRT((Table3891011121314[[#This Row],[Annual Income (k$)]]-$B$5)^2+(Table3891011121314[[#This Row],[Spending Score (1-100)]]-$C$5)^2)</f>
        <v>2.3417105191709293</v>
      </c>
      <c r="N139">
        <f>SQRT((Table3891011121314[[#This Row],[Annual Income (k$)]]-$B$6)^2+(Table3891011121314[[#This Row],[Spending Score (1-100)]]-$C$6)^2)</f>
        <v>2.3442349383438654</v>
      </c>
      <c r="O139">
        <f>SQRT((Table3891011121314[[#This Row],[Annual Income (k$)]]-$B$7)^2+(Table3891011121314[[#This Row],[Spending Score (1-100)]]-$C$7)^2)</f>
        <v>1.2838169921021734</v>
      </c>
      <c r="P139">
        <f>SQRT((Table3891011121314[[#This Row],[Annual Income (k$)]]-$B$8)^2+(Table3891011121314[[#This Row],[Spending Score (1-100)]]-$C$8)^2)</f>
        <v>0.50715779499618907</v>
      </c>
      <c r="Q139">
        <f>SQRT((Table3891011121314[[#This Row],[Annual Income (k$)]]-$B$9)^2+(Table3891011121314[[#This Row],[Spending Score (1-100)]]-$C$9)^2)</f>
        <v>1.0708501577625549</v>
      </c>
      <c r="R139">
        <f>SQRT((Table3891011121314[[#This Row],[Annual Income (k$)]]-$B$10)^2+(Table3891011121314[[#This Row],[Spending Score (1-100)]]-$C$10)^2)</f>
        <v>2.3029329055452177</v>
      </c>
      <c r="S139">
        <f>MIN(Table3891011121314[[#This Row],[DIst1]:[DIst8]])</f>
        <v>0.50715779499618907</v>
      </c>
      <c r="T139" t="str">
        <f>IF(MIN(Table3891011121314[[#This Row],[DIst1]:[DIst8]])=Table3891011121314[[#This Row],[DIst1]],"Cluster1",IF(MIN(Table3891011121314[[#This Row],[DIst1]:[DIst8]])=Table3891011121314[[#This Row],[DIst2]],"Cluster2",IF(MIN(Table3891011121314[[#This Row],[DIst1]:[DIst8]])=Table3891011121314[[#This Row],[DIst3]],"Cluster3",IF(MIN(Table3891011121314[[#This Row],[DIst1]:[DIst8]])=Table3891011121314[[#This Row],[DIst4]],"Cluster4",IF(MIN(Table3891011121314[[#This Row],[DIst1]:[DIst8]])=Table3891011121314[[#This Row],[DIst5]],"Cluster5",IF(MIN(Table3891011121314[[#This Row],[DIst1]:[DIst8]])=Table3891011121314[[#This Row],[DIst6]],"Cluster6",IF(MIN(Table3891011121314[[#This Row],[DIst1]:[DIst8]])=Table3891011121314[[#This Row],[DIst7]],"Cluster7","Cluster8")))))))</f>
        <v>Cluster6</v>
      </c>
    </row>
    <row r="140" spans="7:20" x14ac:dyDescent="0.3">
      <c r="G140">
        <v>139</v>
      </c>
      <c r="H140">
        <v>0.51299712799999997</v>
      </c>
      <c r="I140">
        <v>-1.5606267410000001</v>
      </c>
      <c r="K140">
        <f>SQRT((Table3891011121314[[#This Row],[Annual Income (k$)]]-$B$3)^2+(Table3891011121314[[#This Row],[Spending Score (1-100)]]-$C$3)^2)</f>
        <v>1.9238666566601725</v>
      </c>
      <c r="L140">
        <f>SQRT((Table3891011121314[[#This Row],[Annual Income (k$)]]-$B$4)^2+(Table3891011121314[[#This Row],[Spending Score (1-100)]]-$C$4)^2)</f>
        <v>3.2615245910985124</v>
      </c>
      <c r="M140">
        <f>SQRT((Table3891011121314[[#This Row],[Annual Income (k$)]]-$B$5)^2+(Table3891011121314[[#This Row],[Spending Score (1-100)]]-$C$5)^2)</f>
        <v>1.9525995676160308</v>
      </c>
      <c r="N140">
        <f>SQRT((Table3891011121314[[#This Row],[Annual Income (k$)]]-$B$6)^2+(Table3891011121314[[#This Row],[Spending Score (1-100)]]-$C$6)^2)</f>
        <v>0.19931118950488971</v>
      </c>
      <c r="O140">
        <f>SQRT((Table3891011121314[[#This Row],[Annual Income (k$)]]-$B$7)^2+(Table3891011121314[[#This Row],[Spending Score (1-100)]]-$C$7)^2)</f>
        <v>1.928375046046477</v>
      </c>
      <c r="P140">
        <f>SQRT((Table3891011121314[[#This Row],[Annual Income (k$)]]-$B$8)^2+(Table3891011121314[[#This Row],[Spending Score (1-100)]]-$C$8)^2)</f>
        <v>2.8343299881393356</v>
      </c>
      <c r="Q140">
        <f>SQRT((Table3891011121314[[#This Row],[Annual Income (k$)]]-$B$9)^2+(Table3891011121314[[#This Row],[Spending Score (1-100)]]-$C$9)^2)</f>
        <v>1.525600256244072</v>
      </c>
      <c r="R140">
        <f>SQRT((Table3891011121314[[#This Row],[Annual Income (k$)]]-$B$10)^2+(Table3891011121314[[#This Row],[Spending Score (1-100)]]-$C$10)^2)</f>
        <v>1.216537747042775</v>
      </c>
      <c r="S140">
        <f>MIN(Table3891011121314[[#This Row],[DIst1]:[DIst8]])</f>
        <v>0.19931118950488971</v>
      </c>
      <c r="T140" t="str">
        <f>IF(MIN(Table3891011121314[[#This Row],[DIst1]:[DIst8]])=Table3891011121314[[#This Row],[DIst1]],"Cluster1",IF(MIN(Table3891011121314[[#This Row],[DIst1]:[DIst8]])=Table3891011121314[[#This Row],[DIst2]],"Cluster2",IF(MIN(Table3891011121314[[#This Row],[DIst1]:[DIst8]])=Table3891011121314[[#This Row],[DIst3]],"Cluster3",IF(MIN(Table3891011121314[[#This Row],[DIst1]:[DIst8]])=Table3891011121314[[#This Row],[DIst4]],"Cluster4",IF(MIN(Table3891011121314[[#This Row],[DIst1]:[DIst8]])=Table3891011121314[[#This Row],[DIst5]],"Cluster5",IF(MIN(Table3891011121314[[#This Row],[DIst1]:[DIst8]])=Table3891011121314[[#This Row],[DIst6]],"Cluster6",IF(MIN(Table3891011121314[[#This Row],[DIst1]:[DIst8]])=Table3891011121314[[#This Row],[DIst7]],"Cluster7","Cluster8")))))))</f>
        <v>Cluster4</v>
      </c>
    </row>
    <row r="141" spans="7:20" x14ac:dyDescent="0.3">
      <c r="G141">
        <v>140</v>
      </c>
      <c r="H141">
        <v>0.51299712799999997</v>
      </c>
      <c r="I141">
        <v>0.84631002399999999</v>
      </c>
      <c r="K141">
        <f>SQRT((Table3891011121314[[#This Row],[Annual Income (k$)]]-$B$3)^2+(Table3891011121314[[#This Row],[Spending Score (1-100)]]-$C$3)^2)</f>
        <v>3.0928193510766557</v>
      </c>
      <c r="L141">
        <f>SQRT((Table3891011121314[[#This Row],[Annual Income (k$)]]-$B$4)^2+(Table3891011121314[[#This Row],[Spending Score (1-100)]]-$C$4)^2)</f>
        <v>1.919390286801743</v>
      </c>
      <c r="M141">
        <f>SQRT((Table3891011121314[[#This Row],[Annual Income (k$)]]-$B$5)^2+(Table3891011121314[[#This Row],[Spending Score (1-100)]]-$C$5)^2)</f>
        <v>2.3439545024965094</v>
      </c>
      <c r="N141">
        <f>SQRT((Table3891011121314[[#This Row],[Annual Income (k$)]]-$B$6)^2+(Table3891011121314[[#This Row],[Spending Score (1-100)]]-$C$6)^2)</f>
        <v>2.3024983172257594</v>
      </c>
      <c r="O141">
        <f>SQRT((Table3891011121314[[#This Row],[Annual Income (k$)]]-$B$7)^2+(Table3891011121314[[#This Row],[Spending Score (1-100)]]-$C$7)^2)</f>
        <v>1.2897835977841432</v>
      </c>
      <c r="P141">
        <f>SQRT((Table3891011121314[[#This Row],[Annual Income (k$)]]-$B$8)^2+(Table3891011121314[[#This Row],[Spending Score (1-100)]]-$C$8)^2)</f>
        <v>0.51257368173103113</v>
      </c>
      <c r="Q141">
        <f>SQRT((Table3891011121314[[#This Row],[Annual Income (k$)]]-$B$9)^2+(Table3891011121314[[#This Row],[Spending Score (1-100)]]-$C$9)^2)</f>
        <v>1.0509241190176979</v>
      </c>
      <c r="R141">
        <f>SQRT((Table3891011121314[[#This Row],[Annual Income (k$)]]-$B$10)^2+(Table3891011121314[[#This Row],[Spending Score (1-100)]]-$C$10)^2)</f>
        <v>2.2501770706696882</v>
      </c>
      <c r="S141">
        <f>MIN(Table3891011121314[[#This Row],[DIst1]:[DIst8]])</f>
        <v>0.51257368173103113</v>
      </c>
      <c r="T141" t="str">
        <f>IF(MIN(Table3891011121314[[#This Row],[DIst1]:[DIst8]])=Table3891011121314[[#This Row],[DIst1]],"Cluster1",IF(MIN(Table3891011121314[[#This Row],[DIst1]:[DIst8]])=Table3891011121314[[#This Row],[DIst2]],"Cluster2",IF(MIN(Table3891011121314[[#This Row],[DIst1]:[DIst8]])=Table3891011121314[[#This Row],[DIst3]],"Cluster3",IF(MIN(Table3891011121314[[#This Row],[DIst1]:[DIst8]])=Table3891011121314[[#This Row],[DIst4]],"Cluster4",IF(MIN(Table3891011121314[[#This Row],[DIst1]:[DIst8]])=Table3891011121314[[#This Row],[DIst5]],"Cluster5",IF(MIN(Table3891011121314[[#This Row],[DIst1]:[DIst8]])=Table3891011121314[[#This Row],[DIst6]],"Cluster6",IF(MIN(Table3891011121314[[#This Row],[DIst1]:[DIst8]])=Table3891011121314[[#This Row],[DIst7]],"Cluster7","Cluster8")))))))</f>
        <v>Cluster6</v>
      </c>
    </row>
    <row r="142" spans="7:20" x14ac:dyDescent="0.3">
      <c r="G142">
        <v>141</v>
      </c>
      <c r="H142">
        <v>0.55116655699999995</v>
      </c>
      <c r="I142">
        <v>-1.754734544</v>
      </c>
      <c r="K142">
        <f>SQRT((Table3891011121314[[#This Row],[Annual Income (k$)]]-$B$3)^2+(Table3891011121314[[#This Row],[Spending Score (1-100)]]-$C$3)^2)</f>
        <v>1.9701622912057182</v>
      </c>
      <c r="L142">
        <f>SQRT((Table3891011121314[[#This Row],[Annual Income (k$)]]-$B$4)^2+(Table3891011121314[[#This Row],[Spending Score (1-100)]]-$C$4)^2)</f>
        <v>3.4423846218668293</v>
      </c>
      <c r="M142">
        <f>SQRT((Table3891011121314[[#This Row],[Annual Income (k$)]]-$B$5)^2+(Table3891011121314[[#This Row],[Spending Score (1-100)]]-$C$5)^2)</f>
        <v>2.0778407561854526</v>
      </c>
      <c r="N142">
        <f>SQRT((Table3891011121314[[#This Row],[Annual Income (k$)]]-$B$6)^2+(Table3891011121314[[#This Row],[Spending Score (1-100)]]-$C$6)^2)</f>
        <v>0.33024499114792921</v>
      </c>
      <c r="O142">
        <f>SQRT((Table3891011121314[[#This Row],[Annual Income (k$)]]-$B$7)^2+(Table3891011121314[[#This Row],[Spending Score (1-100)]]-$C$7)^2)</f>
        <v>2.1140760037346689</v>
      </c>
      <c r="P142">
        <f>SQRT((Table3891011121314[[#This Row],[Annual Income (k$)]]-$B$8)^2+(Table3891011121314[[#This Row],[Spending Score (1-100)]]-$C$8)^2)</f>
        <v>3.0237442658118505</v>
      </c>
      <c r="Q142">
        <f>SQRT((Table3891011121314[[#This Row],[Annual Income (k$)]]-$B$9)^2+(Table3891011121314[[#This Row],[Spending Score (1-100)]]-$C$9)^2)</f>
        <v>1.7224478994796688</v>
      </c>
      <c r="R142">
        <f>SQRT((Table3891011121314[[#This Row],[Annual Income (k$)]]-$B$10)^2+(Table3891011121314[[#This Row],[Spending Score (1-100)]]-$C$10)^2)</f>
        <v>1.2693790702031316</v>
      </c>
      <c r="S142">
        <f>MIN(Table3891011121314[[#This Row],[DIst1]:[DIst8]])</f>
        <v>0.33024499114792921</v>
      </c>
      <c r="T142" t="str">
        <f>IF(MIN(Table3891011121314[[#This Row],[DIst1]:[DIst8]])=Table3891011121314[[#This Row],[DIst1]],"Cluster1",IF(MIN(Table3891011121314[[#This Row],[DIst1]:[DIst8]])=Table3891011121314[[#This Row],[DIst2]],"Cluster2",IF(MIN(Table3891011121314[[#This Row],[DIst1]:[DIst8]])=Table3891011121314[[#This Row],[DIst3]],"Cluster3",IF(MIN(Table3891011121314[[#This Row],[DIst1]:[DIst8]])=Table3891011121314[[#This Row],[DIst4]],"Cluster4",IF(MIN(Table3891011121314[[#This Row],[DIst1]:[DIst8]])=Table3891011121314[[#This Row],[DIst5]],"Cluster5",IF(MIN(Table3891011121314[[#This Row],[DIst1]:[DIst8]])=Table3891011121314[[#This Row],[DIst6]],"Cluster6",IF(MIN(Table3891011121314[[#This Row],[DIst1]:[DIst8]])=Table3891011121314[[#This Row],[DIst7]],"Cluster7","Cluster8")))))))</f>
        <v>Cluster4</v>
      </c>
    </row>
    <row r="143" spans="7:20" x14ac:dyDescent="0.3">
      <c r="G143">
        <v>142</v>
      </c>
      <c r="H143">
        <v>0.55116655699999995</v>
      </c>
      <c r="I143">
        <v>1.6615627980000001</v>
      </c>
      <c r="K143">
        <f>SQRT((Table3891011121314[[#This Row],[Annual Income (k$)]]-$B$3)^2+(Table3891011121314[[#This Row],[Spending Score (1-100)]]-$C$3)^2)</f>
        <v>3.7851067900465383</v>
      </c>
      <c r="L143">
        <f>SQRT((Table3891011121314[[#This Row],[Annual Income (k$)]]-$B$4)^2+(Table3891011121314[[#This Row],[Spending Score (1-100)]]-$C$4)^2)</f>
        <v>2.0254795064505022</v>
      </c>
      <c r="M143">
        <f>SQRT((Table3891011121314[[#This Row],[Annual Income (k$)]]-$B$5)^2+(Table3891011121314[[#This Row],[Spending Score (1-100)]]-$C$5)^2)</f>
        <v>2.970867136428847</v>
      </c>
      <c r="N143">
        <f>SQRT((Table3891011121314[[#This Row],[Annual Income (k$)]]-$B$6)^2+(Table3891011121314[[#This Row],[Spending Score (1-100)]]-$C$6)^2)</f>
        <v>3.1143862015976835</v>
      </c>
      <c r="O143">
        <f>SQRT((Table3891011121314[[#This Row],[Annual Income (k$)]]-$B$7)^2+(Table3891011121314[[#This Row],[Spending Score (1-100)]]-$C$7)^2)</f>
        <v>1.9168811469857956</v>
      </c>
      <c r="P143">
        <f>SQRT((Table3891011121314[[#This Row],[Annual Income (k$)]]-$B$8)^2+(Table3891011121314[[#This Row],[Spending Score (1-100)]]-$C$8)^2)</f>
        <v>0.48546078978469609</v>
      </c>
      <c r="Q143">
        <f>SQRT((Table3891011121314[[#This Row],[Annual Income (k$)]]-$B$9)^2+(Table3891011121314[[#This Row],[Spending Score (1-100)]]-$C$9)^2)</f>
        <v>1.8311064787864411</v>
      </c>
      <c r="R143">
        <f>SQRT((Table3891011121314[[#This Row],[Annual Income (k$)]]-$B$10)^2+(Table3891011121314[[#This Row],[Spending Score (1-100)]]-$C$10)^2)</f>
        <v>2.9697407000026401</v>
      </c>
      <c r="S143">
        <f>MIN(Table3891011121314[[#This Row],[DIst1]:[DIst8]])</f>
        <v>0.48546078978469609</v>
      </c>
      <c r="T143" t="str">
        <f>IF(MIN(Table3891011121314[[#This Row],[DIst1]:[DIst8]])=Table3891011121314[[#This Row],[DIst1]],"Cluster1",IF(MIN(Table3891011121314[[#This Row],[DIst1]:[DIst8]])=Table3891011121314[[#This Row],[DIst2]],"Cluster2",IF(MIN(Table3891011121314[[#This Row],[DIst1]:[DIst8]])=Table3891011121314[[#This Row],[DIst3]],"Cluster3",IF(MIN(Table3891011121314[[#This Row],[DIst1]:[DIst8]])=Table3891011121314[[#This Row],[DIst4]],"Cluster4",IF(MIN(Table3891011121314[[#This Row],[DIst1]:[DIst8]])=Table3891011121314[[#This Row],[DIst5]],"Cluster5",IF(MIN(Table3891011121314[[#This Row],[DIst1]:[DIst8]])=Table3891011121314[[#This Row],[DIst6]],"Cluster6",IF(MIN(Table3891011121314[[#This Row],[DIst1]:[DIst8]])=Table3891011121314[[#This Row],[DIst7]],"Cluster7","Cluster8")))))))</f>
        <v>Cluster6</v>
      </c>
    </row>
    <row r="144" spans="7:20" x14ac:dyDescent="0.3">
      <c r="G144">
        <v>143</v>
      </c>
      <c r="H144">
        <v>0.58933598600000003</v>
      </c>
      <c r="I144">
        <v>-0.39597991900000001</v>
      </c>
      <c r="K144">
        <f>SQRT((Table3891011121314[[#This Row],[Annual Income (k$)]]-$B$3)^2+(Table3891011121314[[#This Row],[Spending Score (1-100)]]-$C$3)^2)</f>
        <v>2.3219676545912162</v>
      </c>
      <c r="L144">
        <f>SQRT((Table3891011121314[[#This Row],[Annual Income (k$)]]-$B$4)^2+(Table3891011121314[[#This Row],[Spending Score (1-100)]]-$C$4)^2)</f>
        <v>2.4744052528972298</v>
      </c>
      <c r="M144">
        <f>SQRT((Table3891011121314[[#This Row],[Annual Income (k$)]]-$B$5)^2+(Table3891011121314[[#This Row],[Spending Score (1-100)]]-$C$5)^2)</f>
        <v>1.8583170639171445</v>
      </c>
      <c r="N144">
        <f>SQRT((Table3891011121314[[#This Row],[Annual Income (k$)]]-$B$6)^2+(Table3891011121314[[#This Row],[Spending Score (1-100)]]-$C$6)^2)</f>
        <v>1.0580216691589983</v>
      </c>
      <c r="O144">
        <f>SQRT((Table3891011121314[[#This Row],[Annual Income (k$)]]-$B$7)^2+(Table3891011121314[[#This Row],[Spending Score (1-100)]]-$C$7)^2)</f>
        <v>1.2001914260782509</v>
      </c>
      <c r="P144">
        <f>SQRT((Table3891011121314[[#This Row],[Annual Income (k$)]]-$B$8)^2+(Table3891011121314[[#This Row],[Spending Score (1-100)]]-$C$8)^2)</f>
        <v>1.6690115500160216</v>
      </c>
      <c r="Q144">
        <f>SQRT((Table3891011121314[[#This Row],[Annual Income (k$)]]-$B$9)^2+(Table3891011121314[[#This Row],[Spending Score (1-100)]]-$C$9)^2)</f>
        <v>0.60288835860130996</v>
      </c>
      <c r="R144">
        <f>SQRT((Table3891011121314[[#This Row],[Annual Income (k$)]]-$B$10)^2+(Table3891011121314[[#This Row],[Spending Score (1-100)]]-$C$10)^2)</f>
        <v>1.2652385649466769</v>
      </c>
      <c r="S144">
        <f>MIN(Table3891011121314[[#This Row],[DIst1]:[DIst8]])</f>
        <v>0.60288835860130996</v>
      </c>
      <c r="T144" t="str">
        <f>IF(MIN(Table3891011121314[[#This Row],[DIst1]:[DIst8]])=Table3891011121314[[#This Row],[DIst1]],"Cluster1",IF(MIN(Table3891011121314[[#This Row],[DIst1]:[DIst8]])=Table3891011121314[[#This Row],[DIst2]],"Cluster2",IF(MIN(Table3891011121314[[#This Row],[DIst1]:[DIst8]])=Table3891011121314[[#This Row],[DIst3]],"Cluster3",IF(MIN(Table3891011121314[[#This Row],[DIst1]:[DIst8]])=Table3891011121314[[#This Row],[DIst4]],"Cluster4",IF(MIN(Table3891011121314[[#This Row],[DIst1]:[DIst8]])=Table3891011121314[[#This Row],[DIst5]],"Cluster5",IF(MIN(Table3891011121314[[#This Row],[DIst1]:[DIst8]])=Table3891011121314[[#This Row],[DIst6]],"Cluster6",IF(MIN(Table3891011121314[[#This Row],[DIst1]:[DIst8]])=Table3891011121314[[#This Row],[DIst7]],"Cluster7","Cluster8")))))))</f>
        <v>Cluster7</v>
      </c>
    </row>
    <row r="145" spans="7:20" x14ac:dyDescent="0.3">
      <c r="G145">
        <v>144</v>
      </c>
      <c r="H145">
        <v>0.58933598600000003</v>
      </c>
      <c r="I145">
        <v>1.428633434</v>
      </c>
      <c r="K145">
        <f>SQRT((Table3891011121314[[#This Row],[Annual Income (k$)]]-$B$3)^2+(Table3891011121314[[#This Row],[Spending Score (1-100)]]-$C$3)^2)</f>
        <v>3.6089573227060696</v>
      </c>
      <c r="L145">
        <f>SQRT((Table3891011121314[[#This Row],[Annual Income (k$)]]-$B$4)^2+(Table3891011121314[[#This Row],[Spending Score (1-100)]]-$C$4)^2)</f>
        <v>2.0097356547320482</v>
      </c>
      <c r="M145">
        <f>SQRT((Table3891011121314[[#This Row],[Annual Income (k$)]]-$B$5)^2+(Table3891011121314[[#This Row],[Spending Score (1-100)]]-$C$5)^2)</f>
        <v>2.8134598014087953</v>
      </c>
      <c r="N145">
        <f>SQRT((Table3891011121314[[#This Row],[Annual Income (k$)]]-$B$6)^2+(Table3891011121314[[#This Row],[Spending Score (1-100)]]-$C$6)^2)</f>
        <v>2.8802289636707439</v>
      </c>
      <c r="O145">
        <f>SQRT((Table3891011121314[[#This Row],[Annual Income (k$)]]-$B$7)^2+(Table3891011121314[[#This Row],[Spending Score (1-100)]]-$C$7)^2)</f>
        <v>1.7521743451731517</v>
      </c>
      <c r="P145">
        <f>SQRT((Table3891011121314[[#This Row],[Annual Income (k$)]]-$B$8)^2+(Table3891011121314[[#This Row],[Spending Score (1-100)]]-$C$8)^2)</f>
        <v>0.28715300916374265</v>
      </c>
      <c r="Q145">
        <f>SQRT((Table3891011121314[[#This Row],[Annual Income (k$)]]-$B$9)^2+(Table3891011121314[[#This Row],[Spending Score (1-100)]]-$C$9)^2)</f>
        <v>1.6198443093058357</v>
      </c>
      <c r="R145">
        <f>SQRT((Table3891011121314[[#This Row],[Annual Income (k$)]]-$B$10)^2+(Table3891011121314[[#This Row],[Spending Score (1-100)]]-$C$10)^2)</f>
        <v>2.7394837563940313</v>
      </c>
      <c r="S145">
        <f>MIN(Table3891011121314[[#This Row],[DIst1]:[DIst8]])</f>
        <v>0.28715300916374265</v>
      </c>
      <c r="T145" t="str">
        <f>IF(MIN(Table3891011121314[[#This Row],[DIst1]:[DIst8]])=Table3891011121314[[#This Row],[DIst1]],"Cluster1",IF(MIN(Table3891011121314[[#This Row],[DIst1]:[DIst8]])=Table3891011121314[[#This Row],[DIst2]],"Cluster2",IF(MIN(Table3891011121314[[#This Row],[DIst1]:[DIst8]])=Table3891011121314[[#This Row],[DIst3]],"Cluster3",IF(MIN(Table3891011121314[[#This Row],[DIst1]:[DIst8]])=Table3891011121314[[#This Row],[DIst4]],"Cluster4",IF(MIN(Table3891011121314[[#This Row],[DIst1]:[DIst8]])=Table3891011121314[[#This Row],[DIst5]],"Cluster5",IF(MIN(Table3891011121314[[#This Row],[DIst1]:[DIst8]])=Table3891011121314[[#This Row],[DIst6]],"Cluster6",IF(MIN(Table3891011121314[[#This Row],[DIst1]:[DIst8]])=Table3891011121314[[#This Row],[DIst7]],"Cluster7","Cluster8")))))))</f>
        <v>Cluster6</v>
      </c>
    </row>
    <row r="146" spans="7:20" x14ac:dyDescent="0.3">
      <c r="G146">
        <v>145</v>
      </c>
      <c r="H146">
        <v>0.62750541599999998</v>
      </c>
      <c r="I146">
        <v>-1.4829836190000001</v>
      </c>
      <c r="K146">
        <f>SQRT((Table3891011121314[[#This Row],[Annual Income (k$)]]-$B$3)^2+(Table3891011121314[[#This Row],[Spending Score (1-100)]]-$C$3)^2)</f>
        <v>2.0404106992046227</v>
      </c>
      <c r="L146">
        <f>SQRT((Table3891011121314[[#This Row],[Annual Income (k$)]]-$B$4)^2+(Table3891011121314[[#This Row],[Spending Score (1-100)]]-$C$4)^2)</f>
        <v>3.268269981119686</v>
      </c>
      <c r="M146">
        <f>SQRT((Table3891011121314[[#This Row],[Annual Income (k$)]]-$B$5)^2+(Table3891011121314[[#This Row],[Spending Score (1-100)]]-$C$5)^2)</f>
        <v>2.025158133539795</v>
      </c>
      <c r="N146">
        <f>SQRT((Table3891011121314[[#This Row],[Annual Income (k$)]]-$B$6)^2+(Table3891011121314[[#This Row],[Spending Score (1-100)]]-$C$6)^2)</f>
        <v>6.0978530532588768E-2</v>
      </c>
      <c r="O146">
        <f>SQRT((Table3891011121314[[#This Row],[Annual Income (k$)]]-$B$7)^2+(Table3891011121314[[#This Row],[Spending Score (1-100)]]-$C$7)^2)</f>
        <v>1.9288437066729625</v>
      </c>
      <c r="P146">
        <f>SQRT((Table3891011121314[[#This Row],[Annual Income (k$)]]-$B$8)^2+(Table3891011121314[[#This Row],[Spending Score (1-100)]]-$C$8)^2)</f>
        <v>2.746779842535652</v>
      </c>
      <c r="Q146">
        <f>SQRT((Table3891011121314[[#This Row],[Annual Income (k$)]]-$B$9)^2+(Table3891011121314[[#This Row],[Spending Score (1-100)]]-$C$9)^2)</f>
        <v>1.4911284168833794</v>
      </c>
      <c r="R146">
        <f>SQRT((Table3891011121314[[#This Row],[Annual Income (k$)]]-$B$10)^2+(Table3891011121314[[#This Row],[Spending Score (1-100)]]-$C$10)^2)</f>
        <v>1.0815761062198572</v>
      </c>
      <c r="S146">
        <f>MIN(Table3891011121314[[#This Row],[DIst1]:[DIst8]])</f>
        <v>6.0978530532588768E-2</v>
      </c>
      <c r="T146" t="str">
        <f>IF(MIN(Table3891011121314[[#This Row],[DIst1]:[DIst8]])=Table3891011121314[[#This Row],[DIst1]],"Cluster1",IF(MIN(Table3891011121314[[#This Row],[DIst1]:[DIst8]])=Table3891011121314[[#This Row],[DIst2]],"Cluster2",IF(MIN(Table3891011121314[[#This Row],[DIst1]:[DIst8]])=Table3891011121314[[#This Row],[DIst3]],"Cluster3",IF(MIN(Table3891011121314[[#This Row],[DIst1]:[DIst8]])=Table3891011121314[[#This Row],[DIst4]],"Cluster4",IF(MIN(Table3891011121314[[#This Row],[DIst1]:[DIst8]])=Table3891011121314[[#This Row],[DIst5]],"Cluster5",IF(MIN(Table3891011121314[[#This Row],[DIst1]:[DIst8]])=Table3891011121314[[#This Row],[DIst6]],"Cluster6",IF(MIN(Table3891011121314[[#This Row],[DIst1]:[DIst8]])=Table3891011121314[[#This Row],[DIst7]],"Cluster7","Cluster8")))))))</f>
        <v>Cluster4</v>
      </c>
    </row>
    <row r="147" spans="7:20" x14ac:dyDescent="0.3">
      <c r="G147">
        <v>146</v>
      </c>
      <c r="H147">
        <v>0.62750541599999998</v>
      </c>
      <c r="I147">
        <v>1.816849041</v>
      </c>
      <c r="K147">
        <f>SQRT((Table3891011121314[[#This Row],[Annual Income (k$)]]-$B$3)^2+(Table3891011121314[[#This Row],[Spending Score (1-100)]]-$C$3)^2)</f>
        <v>3.9575023170175849</v>
      </c>
      <c r="L147">
        <f>SQRT((Table3891011121314[[#This Row],[Annual Income (k$)]]-$B$4)^2+(Table3891011121314[[#This Row],[Spending Score (1-100)]]-$C$4)^2)</f>
        <v>2.1464884441329852</v>
      </c>
      <c r="M147">
        <f>SQRT((Table3891011121314[[#This Row],[Annual Income (k$)]]-$B$5)^2+(Table3891011121314[[#This Row],[Spending Score (1-100)]]-$C$5)^2)</f>
        <v>3.1409143129798727</v>
      </c>
      <c r="N147">
        <f>SQRT((Table3891011121314[[#This Row],[Annual Income (k$)]]-$B$6)^2+(Table3891011121314[[#This Row],[Spending Score (1-100)]]-$C$6)^2)</f>
        <v>3.2674555600006712</v>
      </c>
      <c r="O147">
        <f>SQRT((Table3891011121314[[#This Row],[Annual Income (k$)]]-$B$7)^2+(Table3891011121314[[#This Row],[Spending Score (1-100)]]-$C$7)^2)</f>
        <v>2.0884931265485505</v>
      </c>
      <c r="P147">
        <f>SQRT((Table3891011121314[[#This Row],[Annual Income (k$)]]-$B$8)^2+(Table3891011121314[[#This Row],[Spending Score (1-100)]]-$C$8)^2)</f>
        <v>0.59182209761328297</v>
      </c>
      <c r="Q147">
        <f>SQRT((Table3891011121314[[#This Row],[Annual Income (k$)]]-$B$9)^2+(Table3891011121314[[#This Row],[Spending Score (1-100)]]-$C$9)^2)</f>
        <v>2.0013935135042447</v>
      </c>
      <c r="R147">
        <f>SQRT((Table3891011121314[[#This Row],[Annual Income (k$)]]-$B$10)^2+(Table3891011121314[[#This Row],[Spending Score (1-100)]]-$C$10)^2)</f>
        <v>3.0888940008790375</v>
      </c>
      <c r="S147">
        <f>MIN(Table3891011121314[[#This Row],[DIst1]:[DIst8]])</f>
        <v>0.59182209761328297</v>
      </c>
      <c r="T147" t="str">
        <f>IF(MIN(Table3891011121314[[#This Row],[DIst1]:[DIst8]])=Table3891011121314[[#This Row],[DIst1]],"Cluster1",IF(MIN(Table3891011121314[[#This Row],[DIst1]:[DIst8]])=Table3891011121314[[#This Row],[DIst2]],"Cluster2",IF(MIN(Table3891011121314[[#This Row],[DIst1]:[DIst8]])=Table3891011121314[[#This Row],[DIst3]],"Cluster3",IF(MIN(Table3891011121314[[#This Row],[DIst1]:[DIst8]])=Table3891011121314[[#This Row],[DIst4]],"Cluster4",IF(MIN(Table3891011121314[[#This Row],[DIst1]:[DIst8]])=Table3891011121314[[#This Row],[DIst5]],"Cluster5",IF(MIN(Table3891011121314[[#This Row],[DIst1]:[DIst8]])=Table3891011121314[[#This Row],[DIst6]],"Cluster6",IF(MIN(Table3891011121314[[#This Row],[DIst1]:[DIst8]])=Table3891011121314[[#This Row],[DIst7]],"Cluster7","Cluster8")))))))</f>
        <v>Cluster6</v>
      </c>
    </row>
    <row r="148" spans="7:20" x14ac:dyDescent="0.3">
      <c r="G148">
        <v>147</v>
      </c>
      <c r="H148">
        <v>0.62750541599999998</v>
      </c>
      <c r="I148">
        <v>-0.551266162</v>
      </c>
      <c r="K148">
        <f>SQRT((Table3891011121314[[#This Row],[Annual Income (k$)]]-$B$3)^2+(Table3891011121314[[#This Row],[Spending Score (1-100)]]-$C$3)^2)</f>
        <v>2.2811204726302066</v>
      </c>
      <c r="L148">
        <f>SQRT((Table3891011121314[[#This Row],[Annual Income (k$)]]-$B$4)^2+(Table3891011121314[[#This Row],[Spending Score (1-100)]]-$C$4)^2)</f>
        <v>2.600021716761785</v>
      </c>
      <c r="M148">
        <f>SQRT((Table3891011121314[[#This Row],[Annual Income (k$)]]-$B$5)^2+(Table3891011121314[[#This Row],[Spending Score (1-100)]]-$C$5)^2)</f>
        <v>1.8767939038213903</v>
      </c>
      <c r="N148">
        <f>SQRT((Table3891011121314[[#This Row],[Annual Income (k$)]]-$B$6)^2+(Table3891011121314[[#This Row],[Spending Score (1-100)]]-$C$6)^2)</f>
        <v>0.90040505908715684</v>
      </c>
      <c r="O148">
        <f>SQRT((Table3891011121314[[#This Row],[Annual Income (k$)]]-$B$7)^2+(Table3891011121314[[#This Row],[Spending Score (1-100)]]-$C$7)^2)</f>
        <v>1.3019658996327026</v>
      </c>
      <c r="P148">
        <f>SQRT((Table3891011121314[[#This Row],[Annual Income (k$)]]-$B$8)^2+(Table3891011121314[[#This Row],[Spending Score (1-100)]]-$C$8)^2)</f>
        <v>1.8185114721517643</v>
      </c>
      <c r="Q148">
        <f>SQRT((Table3891011121314[[#This Row],[Annual Income (k$)]]-$B$9)^2+(Table3891011121314[[#This Row],[Spending Score (1-100)]]-$C$9)^2)</f>
        <v>0.72127266475310081</v>
      </c>
      <c r="R148">
        <f>SQRT((Table3891011121314[[#This Row],[Annual Income (k$)]]-$B$10)^2+(Table3891011121314[[#This Row],[Spending Score (1-100)]]-$C$10)^2)</f>
        <v>1.151997720111521</v>
      </c>
      <c r="S148">
        <f>MIN(Table3891011121314[[#This Row],[DIst1]:[DIst8]])</f>
        <v>0.72127266475310081</v>
      </c>
      <c r="T148" t="str">
        <f>IF(MIN(Table3891011121314[[#This Row],[DIst1]:[DIst8]])=Table3891011121314[[#This Row],[DIst1]],"Cluster1",IF(MIN(Table3891011121314[[#This Row],[DIst1]:[DIst8]])=Table3891011121314[[#This Row],[DIst2]],"Cluster2",IF(MIN(Table3891011121314[[#This Row],[DIst1]:[DIst8]])=Table3891011121314[[#This Row],[DIst3]],"Cluster3",IF(MIN(Table3891011121314[[#This Row],[DIst1]:[DIst8]])=Table3891011121314[[#This Row],[DIst4]],"Cluster4",IF(MIN(Table3891011121314[[#This Row],[DIst1]:[DIst8]])=Table3891011121314[[#This Row],[DIst5]],"Cluster5",IF(MIN(Table3891011121314[[#This Row],[DIst1]:[DIst8]])=Table3891011121314[[#This Row],[DIst6]],"Cluster6",IF(MIN(Table3891011121314[[#This Row],[DIst1]:[DIst8]])=Table3891011121314[[#This Row],[DIst7]],"Cluster7","Cluster8")))))))</f>
        <v>Cluster7</v>
      </c>
    </row>
    <row r="149" spans="7:20" x14ac:dyDescent="0.3">
      <c r="G149">
        <v>148</v>
      </c>
      <c r="H149">
        <v>0.62750541599999998</v>
      </c>
      <c r="I149">
        <v>0.92395314500000003</v>
      </c>
      <c r="K149">
        <f>SQRT((Table3891011121314[[#This Row],[Annual Income (k$)]]-$B$3)^2+(Table3891011121314[[#This Row],[Spending Score (1-100)]]-$C$3)^2)</f>
        <v>3.225105984614749</v>
      </c>
      <c r="L149">
        <f>SQRT((Table3891011121314[[#This Row],[Annual Income (k$)]]-$B$4)^2+(Table3891011121314[[#This Row],[Spending Score (1-100)]]-$C$4)^2)</f>
        <v>2.0253071999886103</v>
      </c>
      <c r="M149">
        <f>SQRT((Table3891011121314[[#This Row],[Annual Income (k$)]]-$B$5)^2+(Table3891011121314[[#This Row],[Spending Score (1-100)]]-$C$5)^2)</f>
        <v>2.4812309990573782</v>
      </c>
      <c r="N149">
        <f>SQRT((Table3891011121314[[#This Row],[Annual Income (k$)]]-$B$6)^2+(Table3891011121314[[#This Row],[Spending Score (1-100)]]-$C$6)^2)</f>
        <v>2.3747117923625098</v>
      </c>
      <c r="O149">
        <f>SQRT((Table3891011121314[[#This Row],[Annual Income (k$)]]-$B$7)^2+(Table3891011121314[[#This Row],[Spending Score (1-100)]]-$C$7)^2)</f>
        <v>1.427975358241208</v>
      </c>
      <c r="P149">
        <f>SQRT((Table3891011121314[[#This Row],[Annual Income (k$)]]-$B$8)^2+(Table3891011121314[[#This Row],[Spending Score (1-100)]]-$C$8)^2)</f>
        <v>0.38453734714089477</v>
      </c>
      <c r="Q149">
        <f>SQRT((Table3891011121314[[#This Row],[Annual Income (k$)]]-$B$9)^2+(Table3891011121314[[#This Row],[Spending Score (1-100)]]-$C$9)^2)</f>
        <v>1.1722685210507608</v>
      </c>
      <c r="R149">
        <f>SQRT((Table3891011121314[[#This Row],[Annual Income (k$)]]-$B$10)^2+(Table3891011121314[[#This Row],[Spending Score (1-100)]]-$C$10)^2)</f>
        <v>2.2642667242762724</v>
      </c>
      <c r="S149">
        <f>MIN(Table3891011121314[[#This Row],[DIst1]:[DIst8]])</f>
        <v>0.38453734714089477</v>
      </c>
      <c r="T149" t="str">
        <f>IF(MIN(Table3891011121314[[#This Row],[DIst1]:[DIst8]])=Table3891011121314[[#This Row],[DIst1]],"Cluster1",IF(MIN(Table3891011121314[[#This Row],[DIst1]:[DIst8]])=Table3891011121314[[#This Row],[DIst2]],"Cluster2",IF(MIN(Table3891011121314[[#This Row],[DIst1]:[DIst8]])=Table3891011121314[[#This Row],[DIst3]],"Cluster3",IF(MIN(Table3891011121314[[#This Row],[DIst1]:[DIst8]])=Table3891011121314[[#This Row],[DIst4]],"Cluster4",IF(MIN(Table3891011121314[[#This Row],[DIst1]:[DIst8]])=Table3891011121314[[#This Row],[DIst5]],"Cluster5",IF(MIN(Table3891011121314[[#This Row],[DIst1]:[DIst8]])=Table3891011121314[[#This Row],[DIst6]],"Cluster6",IF(MIN(Table3891011121314[[#This Row],[DIst1]:[DIst8]])=Table3891011121314[[#This Row],[DIst7]],"Cluster7","Cluster8")))))))</f>
        <v>Cluster6</v>
      </c>
    </row>
    <row r="150" spans="7:20" x14ac:dyDescent="0.3">
      <c r="G150">
        <v>149</v>
      </c>
      <c r="H150">
        <v>0.66567484499999996</v>
      </c>
      <c r="I150">
        <v>-1.0947680120000001</v>
      </c>
      <c r="K150">
        <f>SQRT((Table3891011121314[[#This Row],[Annual Income (k$)]]-$B$3)^2+(Table3891011121314[[#This Row],[Spending Score (1-100)]]-$C$3)^2)</f>
        <v>2.1313776992759097</v>
      </c>
      <c r="L150">
        <f>SQRT((Table3891011121314[[#This Row],[Annual Income (k$)]]-$B$4)^2+(Table3891011121314[[#This Row],[Spending Score (1-100)]]-$C$4)^2)</f>
        <v>2.9987009440553867</v>
      </c>
      <c r="M150">
        <f>SQRT((Table3891011121314[[#This Row],[Annual Income (k$)]]-$B$5)^2+(Table3891011121314[[#This Row],[Spending Score (1-100)]]-$C$5)^2)</f>
        <v>1.947638461566489</v>
      </c>
      <c r="N150">
        <f>SQRT((Table3891011121314[[#This Row],[Annual Income (k$)]]-$B$6)^2+(Table3891011121314[[#This Row],[Spending Score (1-100)]]-$C$6)^2)</f>
        <v>0.35568073075866946</v>
      </c>
      <c r="O150">
        <f>SQRT((Table3891011121314[[#This Row],[Annual Income (k$)]]-$B$7)^2+(Table3891011121314[[#This Row],[Spending Score (1-100)]]-$C$7)^2)</f>
        <v>1.6596295049720173</v>
      </c>
      <c r="P150">
        <f>SQRT((Table3891011121314[[#This Row],[Annual Income (k$)]]-$B$8)^2+(Table3891011121314[[#This Row],[Spending Score (1-100)]]-$C$8)^2)</f>
        <v>2.3568706998536832</v>
      </c>
      <c r="Q150">
        <f>SQRT((Table3891011121314[[#This Row],[Annual Income (k$)]]-$B$9)^2+(Table3891011121314[[#This Row],[Spending Score (1-100)]]-$C$9)^2)</f>
        <v>1.1607703526305473</v>
      </c>
      <c r="R150">
        <f>SQRT((Table3891011121314[[#This Row],[Annual Income (k$)]]-$B$10)^2+(Table3891011121314[[#This Row],[Spending Score (1-100)]]-$C$10)^2)</f>
        <v>0.97393286227667664</v>
      </c>
      <c r="S150">
        <f>MIN(Table3891011121314[[#This Row],[DIst1]:[DIst8]])</f>
        <v>0.35568073075866946</v>
      </c>
      <c r="T150" t="str">
        <f>IF(MIN(Table3891011121314[[#This Row],[DIst1]:[DIst8]])=Table3891011121314[[#This Row],[DIst1]],"Cluster1",IF(MIN(Table3891011121314[[#This Row],[DIst1]:[DIst8]])=Table3891011121314[[#This Row],[DIst2]],"Cluster2",IF(MIN(Table3891011121314[[#This Row],[DIst1]:[DIst8]])=Table3891011121314[[#This Row],[DIst3]],"Cluster3",IF(MIN(Table3891011121314[[#This Row],[DIst1]:[DIst8]])=Table3891011121314[[#This Row],[DIst4]],"Cluster4",IF(MIN(Table3891011121314[[#This Row],[DIst1]:[DIst8]])=Table3891011121314[[#This Row],[DIst5]],"Cluster5",IF(MIN(Table3891011121314[[#This Row],[DIst1]:[DIst8]])=Table3891011121314[[#This Row],[DIst6]],"Cluster6",IF(MIN(Table3891011121314[[#This Row],[DIst1]:[DIst8]])=Table3891011121314[[#This Row],[DIst7]],"Cluster7","Cluster8")))))))</f>
        <v>Cluster4</v>
      </c>
    </row>
    <row r="151" spans="7:20" x14ac:dyDescent="0.3">
      <c r="G151">
        <v>150</v>
      </c>
      <c r="H151">
        <v>0.66567484499999996</v>
      </c>
      <c r="I151">
        <v>1.5450981159999999</v>
      </c>
      <c r="K151">
        <f>SQRT((Table3891011121314[[#This Row],[Annual Income (k$)]]-$B$3)^2+(Table3891011121314[[#This Row],[Spending Score (1-100)]]-$C$3)^2)</f>
        <v>3.7482077157366085</v>
      </c>
      <c r="L151">
        <f>SQRT((Table3891011121314[[#This Row],[Annual Income (k$)]]-$B$4)^2+(Table3891011121314[[#This Row],[Spending Score (1-100)]]-$C$4)^2)</f>
        <v>2.1072061356320733</v>
      </c>
      <c r="M151">
        <f>SQRT((Table3891011121314[[#This Row],[Annual Income (k$)]]-$B$5)^2+(Table3891011121314[[#This Row],[Spending Score (1-100)]]-$C$5)^2)</f>
        <v>2.9516111787640189</v>
      </c>
      <c r="N151">
        <f>SQRT((Table3891011121314[[#This Row],[Annual Income (k$)]]-$B$6)^2+(Table3891011121314[[#This Row],[Spending Score (1-100)]]-$C$6)^2)</f>
        <v>2.9953293501162475</v>
      </c>
      <c r="O151">
        <f>SQRT((Table3891011121314[[#This Row],[Annual Income (k$)]]-$B$7)^2+(Table3891011121314[[#This Row],[Spending Score (1-100)]]-$C$7)^2)</f>
        <v>1.8907442076570464</v>
      </c>
      <c r="P151">
        <f>SQRT((Table3891011121314[[#This Row],[Annual Income (k$)]]-$B$8)^2+(Table3891011121314[[#This Row],[Spending Score (1-100)]]-$C$8)^2)</f>
        <v>0.32657890078730578</v>
      </c>
      <c r="Q151">
        <f>SQRT((Table3891011121314[[#This Row],[Annual Income (k$)]]-$B$9)^2+(Table3891011121314[[#This Row],[Spending Score (1-100)]]-$C$9)^2)</f>
        <v>1.7551434735866815</v>
      </c>
      <c r="R151">
        <f>SQRT((Table3891011121314[[#This Row],[Annual Income (k$)]]-$B$10)^2+(Table3891011121314[[#This Row],[Spending Score (1-100)]]-$C$10)^2)</f>
        <v>2.8201354239538161</v>
      </c>
      <c r="S151">
        <f>MIN(Table3891011121314[[#This Row],[DIst1]:[DIst8]])</f>
        <v>0.32657890078730578</v>
      </c>
      <c r="T151" t="str">
        <f>IF(MIN(Table3891011121314[[#This Row],[DIst1]:[DIst8]])=Table3891011121314[[#This Row],[DIst1]],"Cluster1",IF(MIN(Table3891011121314[[#This Row],[DIst1]:[DIst8]])=Table3891011121314[[#This Row],[DIst2]],"Cluster2",IF(MIN(Table3891011121314[[#This Row],[DIst1]:[DIst8]])=Table3891011121314[[#This Row],[DIst3]],"Cluster3",IF(MIN(Table3891011121314[[#This Row],[DIst1]:[DIst8]])=Table3891011121314[[#This Row],[DIst4]],"Cluster4",IF(MIN(Table3891011121314[[#This Row],[DIst1]:[DIst8]])=Table3891011121314[[#This Row],[DIst5]],"Cluster5",IF(MIN(Table3891011121314[[#This Row],[DIst1]:[DIst8]])=Table3891011121314[[#This Row],[DIst6]],"Cluster6",IF(MIN(Table3891011121314[[#This Row],[DIst1]:[DIst8]])=Table3891011121314[[#This Row],[DIst7]],"Cluster7","Cluster8")))))))</f>
        <v>Cluster6</v>
      </c>
    </row>
    <row r="152" spans="7:20" x14ac:dyDescent="0.3">
      <c r="G152">
        <v>151</v>
      </c>
      <c r="H152">
        <v>0.66567484499999996</v>
      </c>
      <c r="I152">
        <v>-1.288875816</v>
      </c>
      <c r="K152">
        <f>SQRT((Table3891011121314[[#This Row],[Annual Income (k$)]]-$B$3)^2+(Table3891011121314[[#This Row],[Spending Score (1-100)]]-$C$3)^2)</f>
        <v>2.0961573000527594</v>
      </c>
      <c r="L152">
        <f>SQRT((Table3891011121314[[#This Row],[Annual Income (k$)]]-$B$4)^2+(Table3891011121314[[#This Row],[Spending Score (1-100)]]-$C$4)^2)</f>
        <v>3.1427697303315223</v>
      </c>
      <c r="M152">
        <f>SQRT((Table3891011121314[[#This Row],[Annual Income (k$)]]-$B$5)^2+(Table3891011121314[[#This Row],[Spending Score (1-100)]]-$C$5)^2)</f>
        <v>1.9954252581942185</v>
      </c>
      <c r="N152">
        <f>SQRT((Table3891011121314[[#This Row],[Annual Income (k$)]]-$B$6)^2+(Table3891011121314[[#This Row],[Spending Score (1-100)]]-$C$6)^2)</f>
        <v>0.16186915838853164</v>
      </c>
      <c r="O152">
        <f>SQRT((Table3891011121314[[#This Row],[Annual Income (k$)]]-$B$7)^2+(Table3891011121314[[#This Row],[Spending Score (1-100)]]-$C$7)^2)</f>
        <v>1.8011475410133087</v>
      </c>
      <c r="P152">
        <f>SQRT((Table3891011121314[[#This Row],[Annual Income (k$)]]-$B$8)^2+(Table3891011121314[[#This Row],[Spending Score (1-100)]]-$C$8)^2)</f>
        <v>2.5505955861951675</v>
      </c>
      <c r="Q152">
        <f>SQRT((Table3891011121314[[#This Row],[Annual Income (k$)]]-$B$9)^2+(Table3891011121314[[#This Row],[Spending Score (1-100)]]-$C$9)^2)</f>
        <v>1.3304313000466454</v>
      </c>
      <c r="R152">
        <f>SQRT((Table3891011121314[[#This Row],[Annual Income (k$)]]-$B$10)^2+(Table3891011121314[[#This Row],[Spending Score (1-100)]]-$C$10)^2)</f>
        <v>0.99176418114706921</v>
      </c>
      <c r="S152">
        <f>MIN(Table3891011121314[[#This Row],[DIst1]:[DIst8]])</f>
        <v>0.16186915838853164</v>
      </c>
      <c r="T152" t="str">
        <f>IF(MIN(Table3891011121314[[#This Row],[DIst1]:[DIst8]])=Table3891011121314[[#This Row],[DIst1]],"Cluster1",IF(MIN(Table3891011121314[[#This Row],[DIst1]:[DIst8]])=Table3891011121314[[#This Row],[DIst2]],"Cluster2",IF(MIN(Table3891011121314[[#This Row],[DIst1]:[DIst8]])=Table3891011121314[[#This Row],[DIst3]],"Cluster3",IF(MIN(Table3891011121314[[#This Row],[DIst1]:[DIst8]])=Table3891011121314[[#This Row],[DIst4]],"Cluster4",IF(MIN(Table3891011121314[[#This Row],[DIst1]:[DIst8]])=Table3891011121314[[#This Row],[DIst5]],"Cluster5",IF(MIN(Table3891011121314[[#This Row],[DIst1]:[DIst8]])=Table3891011121314[[#This Row],[DIst6]],"Cluster6",IF(MIN(Table3891011121314[[#This Row],[DIst1]:[DIst8]])=Table3891011121314[[#This Row],[DIst7]],"Cluster7","Cluster8")))))))</f>
        <v>Cluster4</v>
      </c>
    </row>
    <row r="153" spans="7:20" x14ac:dyDescent="0.3">
      <c r="G153">
        <v>152</v>
      </c>
      <c r="H153">
        <v>0.66567484499999996</v>
      </c>
      <c r="I153">
        <v>1.467454995</v>
      </c>
      <c r="K153">
        <f>SQRT((Table3891011121314[[#This Row],[Annual Income (k$)]]-$B$3)^2+(Table3891011121314[[#This Row],[Spending Score (1-100)]]-$C$3)^2)</f>
        <v>3.6838193930661975</v>
      </c>
      <c r="L153">
        <f>SQRT((Table3891011121314[[#This Row],[Annual Income (k$)]]-$B$4)^2+(Table3891011121314[[#This Row],[Spending Score (1-100)]]-$C$4)^2)</f>
        <v>2.0917116947226861</v>
      </c>
      <c r="M153">
        <f>SQRT((Table3891011121314[[#This Row],[Annual Income (k$)]]-$B$5)^2+(Table3891011121314[[#This Row],[Spending Score (1-100)]]-$C$5)^2)</f>
        <v>2.8928189593844671</v>
      </c>
      <c r="N153">
        <f>SQRT((Table3891011121314[[#This Row],[Annual Income (k$)]]-$B$6)^2+(Table3891011121314[[#This Row],[Spending Score (1-100)]]-$C$6)^2)</f>
        <v>2.9176870087425466</v>
      </c>
      <c r="O153">
        <f>SQRT((Table3891011121314[[#This Row],[Annual Income (k$)]]-$B$7)^2+(Table3891011121314[[#This Row],[Spending Score (1-100)]]-$C$7)^2)</f>
        <v>1.8308033847712943</v>
      </c>
      <c r="P153">
        <f>SQRT((Table3891011121314[[#This Row],[Annual Income (k$)]]-$B$8)^2+(Table3891011121314[[#This Row],[Spending Score (1-100)]]-$C$8)^2)</f>
        <v>0.26068283990696378</v>
      </c>
      <c r="Q153">
        <f>SQRT((Table3891011121314[[#This Row],[Annual Income (k$)]]-$B$9)^2+(Table3891011121314[[#This Row],[Spending Score (1-100)]]-$C$9)^2)</f>
        <v>1.6824431320945001</v>
      </c>
      <c r="R153">
        <f>SQRT((Table3891011121314[[#This Row],[Annual Income (k$)]]-$B$10)^2+(Table3891011121314[[#This Row],[Spending Score (1-100)]]-$C$10)^2)</f>
        <v>2.7473999755714074</v>
      </c>
      <c r="S153">
        <f>MIN(Table3891011121314[[#This Row],[DIst1]:[DIst8]])</f>
        <v>0.26068283990696378</v>
      </c>
      <c r="T153" t="str">
        <f>IF(MIN(Table3891011121314[[#This Row],[DIst1]:[DIst8]])=Table3891011121314[[#This Row],[DIst1]],"Cluster1",IF(MIN(Table3891011121314[[#This Row],[DIst1]:[DIst8]])=Table3891011121314[[#This Row],[DIst2]],"Cluster2",IF(MIN(Table3891011121314[[#This Row],[DIst1]:[DIst8]])=Table3891011121314[[#This Row],[DIst3]],"Cluster3",IF(MIN(Table3891011121314[[#This Row],[DIst1]:[DIst8]])=Table3891011121314[[#This Row],[DIst4]],"Cluster4",IF(MIN(Table3891011121314[[#This Row],[DIst1]:[DIst8]])=Table3891011121314[[#This Row],[DIst5]],"Cluster5",IF(MIN(Table3891011121314[[#This Row],[DIst1]:[DIst8]])=Table3891011121314[[#This Row],[DIst6]],"Cluster6",IF(MIN(Table3891011121314[[#This Row],[DIst1]:[DIst8]])=Table3891011121314[[#This Row],[DIst7]],"Cluster7","Cluster8")))))))</f>
        <v>Cluster6</v>
      </c>
    </row>
    <row r="154" spans="7:20" x14ac:dyDescent="0.3">
      <c r="G154">
        <v>153</v>
      </c>
      <c r="H154">
        <v>0.66567484499999996</v>
      </c>
      <c r="I154">
        <v>-1.172411133</v>
      </c>
      <c r="K154">
        <f>SQRT((Table3891011121314[[#This Row],[Annual Income (k$)]]-$B$3)^2+(Table3891011121314[[#This Row],[Spending Score (1-100)]]-$C$3)^2)</f>
        <v>2.1152233990276397</v>
      </c>
      <c r="L154">
        <f>SQRT((Table3891011121314[[#This Row],[Annual Income (k$)]]-$B$4)^2+(Table3891011121314[[#This Row],[Spending Score (1-100)]]-$C$4)^2)</f>
        <v>3.0556639799024166</v>
      </c>
      <c r="M154">
        <f>SQRT((Table3891011121314[[#This Row],[Annual Income (k$)]]-$B$5)^2+(Table3891011121314[[#This Row],[Spending Score (1-100)]]-$C$5)^2)</f>
        <v>1.9645924382789421</v>
      </c>
      <c r="N154">
        <f>SQRT((Table3891011121314[[#This Row],[Annual Income (k$)]]-$B$6)^2+(Table3891011121314[[#This Row],[Spending Score (1-100)]]-$C$6)^2)</f>
        <v>0.27810652266791175</v>
      </c>
      <c r="O154">
        <f>SQRT((Table3891011121314[[#This Row],[Annual Income (k$)]]-$B$7)^2+(Table3891011121314[[#This Row],[Spending Score (1-100)]]-$C$7)^2)</f>
        <v>1.7150021455016404</v>
      </c>
      <c r="P154">
        <f>SQRT((Table3891011121314[[#This Row],[Annual Income (k$)]]-$B$8)^2+(Table3891011121314[[#This Row],[Spending Score (1-100)]]-$C$8)^2)</f>
        <v>2.434353333189641</v>
      </c>
      <c r="Q154">
        <f>SQRT((Table3891011121314[[#This Row],[Annual Income (k$)]]-$B$9)^2+(Table3891011121314[[#This Row],[Spending Score (1-100)]]-$C$9)^2)</f>
        <v>1.2277658497467199</v>
      </c>
      <c r="R154">
        <f>SQRT((Table3891011121314[[#This Row],[Annual Income (k$)]]-$B$10)^2+(Table3891011121314[[#This Row],[Spending Score (1-100)]]-$C$10)^2)</f>
        <v>0.9764849855237151</v>
      </c>
      <c r="S154">
        <f>MIN(Table3891011121314[[#This Row],[DIst1]:[DIst8]])</f>
        <v>0.27810652266791175</v>
      </c>
      <c r="T154" t="str">
        <f>IF(MIN(Table3891011121314[[#This Row],[DIst1]:[DIst8]])=Table3891011121314[[#This Row],[DIst1]],"Cluster1",IF(MIN(Table3891011121314[[#This Row],[DIst1]:[DIst8]])=Table3891011121314[[#This Row],[DIst2]],"Cluster2",IF(MIN(Table3891011121314[[#This Row],[DIst1]:[DIst8]])=Table3891011121314[[#This Row],[DIst3]],"Cluster3",IF(MIN(Table3891011121314[[#This Row],[DIst1]:[DIst8]])=Table3891011121314[[#This Row],[DIst4]],"Cluster4",IF(MIN(Table3891011121314[[#This Row],[DIst1]:[DIst8]])=Table3891011121314[[#This Row],[DIst5]],"Cluster5",IF(MIN(Table3891011121314[[#This Row],[DIst1]:[DIst8]])=Table3891011121314[[#This Row],[DIst6]],"Cluster6",IF(MIN(Table3891011121314[[#This Row],[DIst1]:[DIst8]])=Table3891011121314[[#This Row],[DIst7]],"Cluster7","Cluster8")))))))</f>
        <v>Cluster4</v>
      </c>
    </row>
    <row r="155" spans="7:20" x14ac:dyDescent="0.3">
      <c r="G155">
        <v>154</v>
      </c>
      <c r="H155">
        <v>0.66567484499999996</v>
      </c>
      <c r="I155">
        <v>1.001596266</v>
      </c>
      <c r="K155">
        <f>SQRT((Table3891011121314[[#This Row],[Annual Income (k$)]]-$B$3)^2+(Table3891011121314[[#This Row],[Spending Score (1-100)]]-$C$3)^2)</f>
        <v>3.309457028853811</v>
      </c>
      <c r="L155">
        <f>SQRT((Table3891011121314[[#This Row],[Annual Income (k$)]]-$B$4)^2+(Table3891011121314[[#This Row],[Spending Score (1-100)]]-$C$4)^2)</f>
        <v>2.0586630581863505</v>
      </c>
      <c r="M155">
        <f>SQRT((Table3891011121314[[#This Row],[Annual Income (k$)]]-$B$5)^2+(Table3891011121314[[#This Row],[Spending Score (1-100)]]-$C$5)^2)</f>
        <v>2.5612408099522836</v>
      </c>
      <c r="N155">
        <f>SQRT((Table3891011121314[[#This Row],[Annual Income (k$)]]-$B$6)^2+(Table3891011121314[[#This Row],[Spending Score (1-100)]]-$C$6)^2)</f>
        <v>2.4518339944212251</v>
      </c>
      <c r="O155">
        <f>SQRT((Table3891011121314[[#This Row],[Annual Income (k$)]]-$B$7)^2+(Table3891011121314[[#This Row],[Spending Score (1-100)]]-$C$7)^2)</f>
        <v>1.5055232829581742</v>
      </c>
      <c r="P155">
        <f>SQRT((Table3891011121314[[#This Row],[Annual Income (k$)]]-$B$8)^2+(Table3891011121314[[#This Row],[Spending Score (1-100)]]-$C$8)^2)</f>
        <v>0.29826365865113674</v>
      </c>
      <c r="Q155">
        <f>SQRT((Table3891011121314[[#This Row],[Annual Income (k$)]]-$B$9)^2+(Table3891011121314[[#This Row],[Spending Score (1-100)]]-$C$9)^2)</f>
        <v>1.2587007759090443</v>
      </c>
      <c r="R155">
        <f>SQRT((Table3891011121314[[#This Row],[Annual Income (k$)]]-$B$10)^2+(Table3891011121314[[#This Row],[Spending Score (1-100)]]-$C$10)^2)</f>
        <v>2.3176838846479146</v>
      </c>
      <c r="S155">
        <f>MIN(Table3891011121314[[#This Row],[DIst1]:[DIst8]])</f>
        <v>0.29826365865113674</v>
      </c>
      <c r="T155" t="str">
        <f>IF(MIN(Table3891011121314[[#This Row],[DIst1]:[DIst8]])=Table3891011121314[[#This Row],[DIst1]],"Cluster1",IF(MIN(Table3891011121314[[#This Row],[DIst1]:[DIst8]])=Table3891011121314[[#This Row],[DIst2]],"Cluster2",IF(MIN(Table3891011121314[[#This Row],[DIst1]:[DIst8]])=Table3891011121314[[#This Row],[DIst3]],"Cluster3",IF(MIN(Table3891011121314[[#This Row],[DIst1]:[DIst8]])=Table3891011121314[[#This Row],[DIst4]],"Cluster4",IF(MIN(Table3891011121314[[#This Row],[DIst1]:[DIst8]])=Table3891011121314[[#This Row],[DIst5]],"Cluster5",IF(MIN(Table3891011121314[[#This Row],[DIst1]:[DIst8]])=Table3891011121314[[#This Row],[DIst6]],"Cluster6",IF(MIN(Table3891011121314[[#This Row],[DIst1]:[DIst8]])=Table3891011121314[[#This Row],[DIst7]],"Cluster7","Cluster8")))))))</f>
        <v>Cluster6</v>
      </c>
    </row>
    <row r="156" spans="7:20" x14ac:dyDescent="0.3">
      <c r="G156">
        <v>155</v>
      </c>
      <c r="H156">
        <v>0.66567484499999996</v>
      </c>
      <c r="I156">
        <v>-1.3276973759999999</v>
      </c>
      <c r="K156">
        <f>SQRT((Table3891011121314[[#This Row],[Annual Income (k$)]]-$B$3)^2+(Table3891011121314[[#This Row],[Spending Score (1-100)]]-$C$3)^2)</f>
        <v>2.0912051583661468</v>
      </c>
      <c r="L156">
        <f>SQRT((Table3891011121314[[#This Row],[Annual Income (k$)]]-$B$4)^2+(Table3891011121314[[#This Row],[Spending Score (1-100)]]-$C$4)^2)</f>
        <v>3.172223683904341</v>
      </c>
      <c r="M156">
        <f>SQRT((Table3891011121314[[#This Row],[Annual Income (k$)]]-$B$5)^2+(Table3891011121314[[#This Row],[Spending Score (1-100)]]-$C$5)^2)</f>
        <v>2.0070998775238973</v>
      </c>
      <c r="N156">
        <f>SQRT((Table3891011121314[[#This Row],[Annual Income (k$)]]-$B$6)^2+(Table3891011121314[[#This Row],[Spending Score (1-100)]]-$C$6)^2)</f>
        <v>0.12321880770396017</v>
      </c>
      <c r="O156">
        <f>SQRT((Table3891011121314[[#This Row],[Annual Income (k$)]]-$B$7)^2+(Table3891011121314[[#This Row],[Spending Score (1-100)]]-$C$7)^2)</f>
        <v>1.830608537592072</v>
      </c>
      <c r="P156">
        <f>SQRT((Table3891011121314[[#This Row],[Annual Income (k$)]]-$B$8)^2+(Table3891011121314[[#This Row],[Spending Score (1-100)]]-$C$8)^2)</f>
        <v>2.5893474450869327</v>
      </c>
      <c r="Q156">
        <f>SQRT((Table3891011121314[[#This Row],[Annual Income (k$)]]-$B$9)^2+(Table3891011121314[[#This Row],[Spending Score (1-100)]]-$C$9)^2)</f>
        <v>1.3651454318869065</v>
      </c>
      <c r="R156">
        <f>SQRT((Table3891011121314[[#This Row],[Annual Income (k$)]]-$B$10)^2+(Table3891011121314[[#This Row],[Spending Score (1-100)]]-$C$10)^2)</f>
        <v>0.9998245177524504</v>
      </c>
      <c r="S156">
        <f>MIN(Table3891011121314[[#This Row],[DIst1]:[DIst8]])</f>
        <v>0.12321880770396017</v>
      </c>
      <c r="T156" t="str">
        <f>IF(MIN(Table3891011121314[[#This Row],[DIst1]:[DIst8]])=Table3891011121314[[#This Row],[DIst1]],"Cluster1",IF(MIN(Table3891011121314[[#This Row],[DIst1]:[DIst8]])=Table3891011121314[[#This Row],[DIst2]],"Cluster2",IF(MIN(Table3891011121314[[#This Row],[DIst1]:[DIst8]])=Table3891011121314[[#This Row],[DIst3]],"Cluster3",IF(MIN(Table3891011121314[[#This Row],[DIst1]:[DIst8]])=Table3891011121314[[#This Row],[DIst4]],"Cluster4",IF(MIN(Table3891011121314[[#This Row],[DIst1]:[DIst8]])=Table3891011121314[[#This Row],[DIst5]],"Cluster5",IF(MIN(Table3891011121314[[#This Row],[DIst1]:[DIst8]])=Table3891011121314[[#This Row],[DIst6]],"Cluster6",IF(MIN(Table3891011121314[[#This Row],[DIst1]:[DIst8]])=Table3891011121314[[#This Row],[DIst7]],"Cluster7","Cluster8")))))))</f>
        <v>Cluster4</v>
      </c>
    </row>
    <row r="157" spans="7:20" x14ac:dyDescent="0.3">
      <c r="G157">
        <v>156</v>
      </c>
      <c r="H157">
        <v>0.66567484499999996</v>
      </c>
      <c r="I157">
        <v>1.506276556</v>
      </c>
      <c r="K157">
        <f>SQRT((Table3891011121314[[#This Row],[Annual Income (k$)]]-$B$3)^2+(Table3891011121314[[#This Row],[Spending Score (1-100)]]-$C$3)^2)</f>
        <v>3.7159502270672315</v>
      </c>
      <c r="L157">
        <f>SQRT((Table3891011121314[[#This Row],[Annual Income (k$)]]-$B$4)^2+(Table3891011121314[[#This Row],[Spending Score (1-100)]]-$C$4)^2)</f>
        <v>2.0991142519648296</v>
      </c>
      <c r="M157">
        <f>SQRT((Table3891011121314[[#This Row],[Annual Income (k$)]]-$B$5)^2+(Table3891011121314[[#This Row],[Spending Score (1-100)]]-$C$5)^2)</f>
        <v>2.9221050511305298</v>
      </c>
      <c r="N157">
        <f>SQRT((Table3891011121314[[#This Row],[Annual Income (k$)]]-$B$6)^2+(Table3891011121314[[#This Row],[Spending Score (1-100)]]-$C$6)^2)</f>
        <v>2.9565081748108271</v>
      </c>
      <c r="O157">
        <f>SQRT((Table3891011121314[[#This Row],[Annual Income (k$)]]-$B$7)^2+(Table3891011121314[[#This Row],[Spending Score (1-100)]]-$C$7)^2)</f>
        <v>1.8606101779029964</v>
      </c>
      <c r="P157">
        <f>SQRT((Table3891011121314[[#This Row],[Annual Income (k$)]]-$B$8)^2+(Table3891011121314[[#This Row],[Spending Score (1-100)]]-$C$8)^2)</f>
        <v>0.29291218380301798</v>
      </c>
      <c r="Q157">
        <f>SQRT((Table3891011121314[[#This Row],[Annual Income (k$)]]-$B$9)^2+(Table3891011121314[[#This Row],[Spending Score (1-100)]]-$C$9)^2)</f>
        <v>1.7187392591235753</v>
      </c>
      <c r="R157">
        <f>SQRT((Table3891011121314[[#This Row],[Annual Income (k$)]]-$B$10)^2+(Table3891011121314[[#This Row],[Spending Score (1-100)]]-$C$10)^2)</f>
        <v>2.7837345610982065</v>
      </c>
      <c r="S157">
        <f>MIN(Table3891011121314[[#This Row],[DIst1]:[DIst8]])</f>
        <v>0.29291218380301798</v>
      </c>
      <c r="T157" t="str">
        <f>IF(MIN(Table3891011121314[[#This Row],[DIst1]:[DIst8]])=Table3891011121314[[#This Row],[DIst1]],"Cluster1",IF(MIN(Table3891011121314[[#This Row],[DIst1]:[DIst8]])=Table3891011121314[[#This Row],[DIst2]],"Cluster2",IF(MIN(Table3891011121314[[#This Row],[DIst1]:[DIst8]])=Table3891011121314[[#This Row],[DIst3]],"Cluster3",IF(MIN(Table3891011121314[[#This Row],[DIst1]:[DIst8]])=Table3891011121314[[#This Row],[DIst4]],"Cluster4",IF(MIN(Table3891011121314[[#This Row],[DIst1]:[DIst8]])=Table3891011121314[[#This Row],[DIst5]],"Cluster5",IF(MIN(Table3891011121314[[#This Row],[DIst1]:[DIst8]])=Table3891011121314[[#This Row],[DIst6]],"Cluster6",IF(MIN(Table3891011121314[[#This Row],[DIst1]:[DIst8]])=Table3891011121314[[#This Row],[DIst7]],"Cluster7","Cluster8")))))))</f>
        <v>Cluster6</v>
      </c>
    </row>
    <row r="158" spans="7:20" x14ac:dyDescent="0.3">
      <c r="G158">
        <v>157</v>
      </c>
      <c r="H158">
        <v>0.66567484499999996</v>
      </c>
      <c r="I158">
        <v>-1.9100207870000001</v>
      </c>
      <c r="K158">
        <f>SQRT((Table3891011121314[[#This Row],[Annual Income (k$)]]-$B$3)^2+(Table3891011121314[[#This Row],[Spending Score (1-100)]]-$C$3)^2)</f>
        <v>2.1032831677951549</v>
      </c>
      <c r="L158">
        <f>SQRT((Table3891011121314[[#This Row],[Annual Income (k$)]]-$B$4)^2+(Table3891011121314[[#This Row],[Spending Score (1-100)]]-$C$4)^2)</f>
        <v>3.6352074568308099</v>
      </c>
      <c r="M158">
        <f>SQRT((Table3891011121314[[#This Row],[Annual Income (k$)]]-$B$5)^2+(Table3891011121314[[#This Row],[Spending Score (1-100)]]-$C$5)^2)</f>
        <v>2.2563414080297375</v>
      </c>
      <c r="N158">
        <f>SQRT((Table3891011121314[[#This Row],[Annual Income (k$)]]-$B$6)^2+(Table3891011121314[[#This Row],[Spending Score (1-100)]]-$C$6)^2)</f>
        <v>0.46000965392769039</v>
      </c>
      <c r="O158">
        <f>SQRT((Table3891011121314[[#This Row],[Annual Income (k$)]]-$B$7)^2+(Table3891011121314[[#This Row],[Spending Score (1-100)]]-$C$7)^2)</f>
        <v>2.3060273648767637</v>
      </c>
      <c r="P158">
        <f>SQRT((Table3891011121314[[#This Row],[Annual Income (k$)]]-$B$8)^2+(Table3891011121314[[#This Row],[Spending Score (1-100)]]-$C$8)^2)</f>
        <v>3.1708299720977853</v>
      </c>
      <c r="Q158">
        <f>SQRT((Table3891011121314[[#This Row],[Annual Income (k$)]]-$B$9)^2+(Table3891011121314[[#This Row],[Spending Score (1-100)]]-$C$9)^2)</f>
        <v>1.9049799016846043</v>
      </c>
      <c r="R158">
        <f>SQRT((Table3891011121314[[#This Row],[Annual Income (k$)]]-$B$10)^2+(Table3891011121314[[#This Row],[Spending Score (1-100)]]-$C$10)^2)</f>
        <v>1.2657604269666247</v>
      </c>
      <c r="S158">
        <f>MIN(Table3891011121314[[#This Row],[DIst1]:[DIst8]])</f>
        <v>0.46000965392769039</v>
      </c>
      <c r="T158" t="str">
        <f>IF(MIN(Table3891011121314[[#This Row],[DIst1]:[DIst8]])=Table3891011121314[[#This Row],[DIst1]],"Cluster1",IF(MIN(Table3891011121314[[#This Row],[DIst1]:[DIst8]])=Table3891011121314[[#This Row],[DIst2]],"Cluster2",IF(MIN(Table3891011121314[[#This Row],[DIst1]:[DIst8]])=Table3891011121314[[#This Row],[DIst3]],"Cluster3",IF(MIN(Table3891011121314[[#This Row],[DIst1]:[DIst8]])=Table3891011121314[[#This Row],[DIst4]],"Cluster4",IF(MIN(Table3891011121314[[#This Row],[DIst1]:[DIst8]])=Table3891011121314[[#This Row],[DIst5]],"Cluster5",IF(MIN(Table3891011121314[[#This Row],[DIst1]:[DIst8]])=Table3891011121314[[#This Row],[DIst6]],"Cluster6",IF(MIN(Table3891011121314[[#This Row],[DIst1]:[DIst8]])=Table3891011121314[[#This Row],[DIst7]],"Cluster7","Cluster8")))))))</f>
        <v>Cluster4</v>
      </c>
    </row>
    <row r="159" spans="7:20" x14ac:dyDescent="0.3">
      <c r="G159">
        <v>158</v>
      </c>
      <c r="H159">
        <v>0.66567484499999996</v>
      </c>
      <c r="I159">
        <v>1.079239388</v>
      </c>
      <c r="K159">
        <f>SQRT((Table3891011121314[[#This Row],[Annual Income (k$)]]-$B$3)^2+(Table3891011121314[[#This Row],[Spending Score (1-100)]]-$C$3)^2)</f>
        <v>3.3702670724123078</v>
      </c>
      <c r="L159">
        <f>SQRT((Table3891011121314[[#This Row],[Annual Income (k$)]]-$B$4)^2+(Table3891011121314[[#This Row],[Spending Score (1-100)]]-$C$4)^2)</f>
        <v>2.0568937794649327</v>
      </c>
      <c r="M159">
        <f>SQRT((Table3891011121314[[#This Row],[Annual Income (k$)]]-$B$5)^2+(Table3891011121314[[#This Row],[Spending Score (1-100)]]-$C$5)^2)</f>
        <v>2.6136602796916066</v>
      </c>
      <c r="N159">
        <f>SQRT((Table3891011121314[[#This Row],[Annual Income (k$)]]-$B$6)^2+(Table3891011121314[[#This Row],[Spending Score (1-100)]]-$C$6)^2)</f>
        <v>2.5294760177973443</v>
      </c>
      <c r="O159">
        <f>SQRT((Table3891011121314[[#This Row],[Annual Income (k$)]]-$B$7)^2+(Table3891011121314[[#This Row],[Spending Score (1-100)]]-$C$7)^2)</f>
        <v>1.5547770037267314</v>
      </c>
      <c r="P159">
        <f>SQRT((Table3891011121314[[#This Row],[Annual Income (k$)]]-$B$8)^2+(Table3891011121314[[#This Row],[Spending Score (1-100)]]-$C$8)^2)</f>
        <v>0.23519777593437818</v>
      </c>
      <c r="Q159">
        <f>SQRT((Table3891011121314[[#This Row],[Annual Income (k$)]]-$B$9)^2+(Table3891011121314[[#This Row],[Spending Score (1-100)]]-$C$9)^2)</f>
        <v>1.3273657802020395</v>
      </c>
      <c r="R159">
        <f>SQRT((Table3891011121314[[#This Row],[Annual Income (k$)]]-$B$10)^2+(Table3891011121314[[#This Row],[Spending Score (1-100)]]-$C$10)^2)</f>
        <v>2.3883622685552308</v>
      </c>
      <c r="S159">
        <f>MIN(Table3891011121314[[#This Row],[DIst1]:[DIst8]])</f>
        <v>0.23519777593437818</v>
      </c>
      <c r="T159" t="str">
        <f>IF(MIN(Table3891011121314[[#This Row],[DIst1]:[DIst8]])=Table3891011121314[[#This Row],[DIst1]],"Cluster1",IF(MIN(Table3891011121314[[#This Row],[DIst1]:[DIst8]])=Table3891011121314[[#This Row],[DIst2]],"Cluster2",IF(MIN(Table3891011121314[[#This Row],[DIst1]:[DIst8]])=Table3891011121314[[#This Row],[DIst3]],"Cluster3",IF(MIN(Table3891011121314[[#This Row],[DIst1]:[DIst8]])=Table3891011121314[[#This Row],[DIst4]],"Cluster4",IF(MIN(Table3891011121314[[#This Row],[DIst1]:[DIst8]])=Table3891011121314[[#This Row],[DIst5]],"Cluster5",IF(MIN(Table3891011121314[[#This Row],[DIst1]:[DIst8]])=Table3891011121314[[#This Row],[DIst6]],"Cluster6",IF(MIN(Table3891011121314[[#This Row],[DIst1]:[DIst8]])=Table3891011121314[[#This Row],[DIst7]],"Cluster7","Cluster8")))))))</f>
        <v>Cluster6</v>
      </c>
    </row>
    <row r="160" spans="7:20" x14ac:dyDescent="0.3">
      <c r="G160">
        <v>159</v>
      </c>
      <c r="H160">
        <v>0.66567484499999996</v>
      </c>
      <c r="I160">
        <v>-1.9100207870000001</v>
      </c>
      <c r="K160">
        <f>SQRT((Table3891011121314[[#This Row],[Annual Income (k$)]]-$B$3)^2+(Table3891011121314[[#This Row],[Spending Score (1-100)]]-$C$3)^2)</f>
        <v>2.1032831677951549</v>
      </c>
      <c r="L160">
        <f>SQRT((Table3891011121314[[#This Row],[Annual Income (k$)]]-$B$4)^2+(Table3891011121314[[#This Row],[Spending Score (1-100)]]-$C$4)^2)</f>
        <v>3.6352074568308099</v>
      </c>
      <c r="M160">
        <f>SQRT((Table3891011121314[[#This Row],[Annual Income (k$)]]-$B$5)^2+(Table3891011121314[[#This Row],[Spending Score (1-100)]]-$C$5)^2)</f>
        <v>2.2563414080297375</v>
      </c>
      <c r="N160">
        <f>SQRT((Table3891011121314[[#This Row],[Annual Income (k$)]]-$B$6)^2+(Table3891011121314[[#This Row],[Spending Score (1-100)]]-$C$6)^2)</f>
        <v>0.46000965392769039</v>
      </c>
      <c r="O160">
        <f>SQRT((Table3891011121314[[#This Row],[Annual Income (k$)]]-$B$7)^2+(Table3891011121314[[#This Row],[Spending Score (1-100)]]-$C$7)^2)</f>
        <v>2.3060273648767637</v>
      </c>
      <c r="P160">
        <f>SQRT((Table3891011121314[[#This Row],[Annual Income (k$)]]-$B$8)^2+(Table3891011121314[[#This Row],[Spending Score (1-100)]]-$C$8)^2)</f>
        <v>3.1708299720977853</v>
      </c>
      <c r="Q160">
        <f>SQRT((Table3891011121314[[#This Row],[Annual Income (k$)]]-$B$9)^2+(Table3891011121314[[#This Row],[Spending Score (1-100)]]-$C$9)^2)</f>
        <v>1.9049799016846043</v>
      </c>
      <c r="R160">
        <f>SQRT((Table3891011121314[[#This Row],[Annual Income (k$)]]-$B$10)^2+(Table3891011121314[[#This Row],[Spending Score (1-100)]]-$C$10)^2)</f>
        <v>1.2657604269666247</v>
      </c>
      <c r="S160">
        <f>MIN(Table3891011121314[[#This Row],[DIst1]:[DIst8]])</f>
        <v>0.46000965392769039</v>
      </c>
      <c r="T160" t="str">
        <f>IF(MIN(Table3891011121314[[#This Row],[DIst1]:[DIst8]])=Table3891011121314[[#This Row],[DIst1]],"Cluster1",IF(MIN(Table3891011121314[[#This Row],[DIst1]:[DIst8]])=Table3891011121314[[#This Row],[DIst2]],"Cluster2",IF(MIN(Table3891011121314[[#This Row],[DIst1]:[DIst8]])=Table3891011121314[[#This Row],[DIst3]],"Cluster3",IF(MIN(Table3891011121314[[#This Row],[DIst1]:[DIst8]])=Table3891011121314[[#This Row],[DIst4]],"Cluster4",IF(MIN(Table3891011121314[[#This Row],[DIst1]:[DIst8]])=Table3891011121314[[#This Row],[DIst5]],"Cluster5",IF(MIN(Table3891011121314[[#This Row],[DIst1]:[DIst8]])=Table3891011121314[[#This Row],[DIst6]],"Cluster6",IF(MIN(Table3891011121314[[#This Row],[DIst1]:[DIst8]])=Table3891011121314[[#This Row],[DIst7]],"Cluster7","Cluster8")))))))</f>
        <v>Cluster4</v>
      </c>
    </row>
    <row r="161" spans="7:20" x14ac:dyDescent="0.3">
      <c r="G161">
        <v>160</v>
      </c>
      <c r="H161">
        <v>0.66567484499999996</v>
      </c>
      <c r="I161">
        <v>0.88513158400000003</v>
      </c>
      <c r="K161">
        <f>SQRT((Table3891011121314[[#This Row],[Annual Income (k$)]]-$B$3)^2+(Table3891011121314[[#This Row],[Spending Score (1-100)]]-$C$3)^2)</f>
        <v>3.219599519255917</v>
      </c>
      <c r="L161">
        <f>SQRT((Table3891011121314[[#This Row],[Annual Income (k$)]]-$B$4)^2+(Table3891011121314[[#This Row],[Spending Score (1-100)]]-$C$4)^2)</f>
        <v>2.0667904202950615</v>
      </c>
      <c r="M161">
        <f>SQRT((Table3891011121314[[#This Row],[Annual Income (k$)]]-$B$5)^2+(Table3891011121314[[#This Row],[Spending Score (1-100)]]-$C$5)^2)</f>
        <v>2.4850880944377991</v>
      </c>
      <c r="N161">
        <f>SQRT((Table3891011121314[[#This Row],[Annual Income (k$)]]-$B$6)^2+(Table3891011121314[[#This Row],[Spending Score (1-100)]]-$C$6)^2)</f>
        <v>2.3353710973266759</v>
      </c>
      <c r="O161">
        <f>SQRT((Table3891011121314[[#This Row],[Annual Income (k$)]]-$B$7)^2+(Table3891011121314[[#This Row],[Spending Score (1-100)]]-$C$7)^2)</f>
        <v>1.436353124219319</v>
      </c>
      <c r="P161">
        <f>SQRT((Table3891011121314[[#This Row],[Annual Income (k$)]]-$B$8)^2+(Table3891011121314[[#This Row],[Spending Score (1-100)]]-$C$8)^2)</f>
        <v>0.40253290263835584</v>
      </c>
      <c r="Q161">
        <f>SQRT((Table3891011121314[[#This Row],[Annual Income (k$)]]-$B$9)^2+(Table3891011121314[[#This Row],[Spending Score (1-100)]]-$C$9)^2)</f>
        <v>1.1578324328078013</v>
      </c>
      <c r="R161">
        <f>SQRT((Table3891011121314[[#This Row],[Annual Income (k$)]]-$B$10)^2+(Table3891011121314[[#This Row],[Spending Score (1-100)]]-$C$10)^2)</f>
        <v>2.2125419074120756</v>
      </c>
      <c r="S161">
        <f>MIN(Table3891011121314[[#This Row],[DIst1]:[DIst8]])</f>
        <v>0.40253290263835584</v>
      </c>
      <c r="T161" t="str">
        <f>IF(MIN(Table3891011121314[[#This Row],[DIst1]:[DIst8]])=Table3891011121314[[#This Row],[DIst1]],"Cluster1",IF(MIN(Table3891011121314[[#This Row],[DIst1]:[DIst8]])=Table3891011121314[[#This Row],[DIst2]],"Cluster2",IF(MIN(Table3891011121314[[#This Row],[DIst1]:[DIst8]])=Table3891011121314[[#This Row],[DIst3]],"Cluster3",IF(MIN(Table3891011121314[[#This Row],[DIst1]:[DIst8]])=Table3891011121314[[#This Row],[DIst4]],"Cluster4",IF(MIN(Table3891011121314[[#This Row],[DIst1]:[DIst8]])=Table3891011121314[[#This Row],[DIst5]],"Cluster5",IF(MIN(Table3891011121314[[#This Row],[DIst1]:[DIst8]])=Table3891011121314[[#This Row],[DIst6]],"Cluster6",IF(MIN(Table3891011121314[[#This Row],[DIst1]:[DIst8]])=Table3891011121314[[#This Row],[DIst7]],"Cluster7","Cluster8")))))))</f>
        <v>Cluster6</v>
      </c>
    </row>
    <row r="162" spans="7:20" x14ac:dyDescent="0.3">
      <c r="G162">
        <v>161</v>
      </c>
      <c r="H162">
        <v>0.70384427400000005</v>
      </c>
      <c r="I162">
        <v>-0.59008772300000001</v>
      </c>
      <c r="K162">
        <f>SQRT((Table3891011121314[[#This Row],[Annual Income (k$)]]-$B$3)^2+(Table3891011121314[[#This Row],[Spending Score (1-100)]]-$C$3)^2)</f>
        <v>2.3329246280923828</v>
      </c>
      <c r="L162">
        <f>SQRT((Table3891011121314[[#This Row],[Annual Income (k$)]]-$B$4)^2+(Table3891011121314[[#This Row],[Spending Score (1-100)]]-$C$4)^2)</f>
        <v>2.6838188400854066</v>
      </c>
      <c r="M162">
        <f>SQRT((Table3891011121314[[#This Row],[Annual Income (k$)]]-$B$5)^2+(Table3891011121314[[#This Row],[Spending Score (1-100)]]-$C$5)^2)</f>
        <v>1.950180484971247</v>
      </c>
      <c r="N162">
        <f>SQRT((Table3891011121314[[#This Row],[Annual Income (k$)]]-$B$6)^2+(Table3891011121314[[#This Row],[Spending Score (1-100)]]-$C$6)^2)</f>
        <v>0.86047518480270113</v>
      </c>
      <c r="O162">
        <f>SQRT((Table3891011121314[[#This Row],[Annual Income (k$)]]-$B$7)^2+(Table3891011121314[[#This Row],[Spending Score (1-100)]]-$C$7)^2)</f>
        <v>1.3875801912899912</v>
      </c>
      <c r="P162">
        <f>SQRT((Table3891011121314[[#This Row],[Annual Income (k$)]]-$B$8)^2+(Table3891011121314[[#This Row],[Spending Score (1-100)]]-$C$8)^2)</f>
        <v>1.8507821446818844</v>
      </c>
      <c r="Q162">
        <f>SQRT((Table3891011121314[[#This Row],[Annual Income (k$)]]-$B$9)^2+(Table3891011121314[[#This Row],[Spending Score (1-100)]]-$C$9)^2)</f>
        <v>0.80538807706454829</v>
      </c>
      <c r="R162">
        <f>SQRT((Table3891011121314[[#This Row],[Annual Income (k$)]]-$B$10)^2+(Table3891011121314[[#This Row],[Spending Score (1-100)]]-$C$10)^2)</f>
        <v>1.0663897272627527</v>
      </c>
      <c r="S162">
        <f>MIN(Table3891011121314[[#This Row],[DIst1]:[DIst8]])</f>
        <v>0.80538807706454829</v>
      </c>
      <c r="T162" t="str">
        <f>IF(MIN(Table3891011121314[[#This Row],[DIst1]:[DIst8]])=Table3891011121314[[#This Row],[DIst1]],"Cluster1",IF(MIN(Table3891011121314[[#This Row],[DIst1]:[DIst8]])=Table3891011121314[[#This Row],[DIst2]],"Cluster2",IF(MIN(Table3891011121314[[#This Row],[DIst1]:[DIst8]])=Table3891011121314[[#This Row],[DIst3]],"Cluster3",IF(MIN(Table3891011121314[[#This Row],[DIst1]:[DIst8]])=Table3891011121314[[#This Row],[DIst4]],"Cluster4",IF(MIN(Table3891011121314[[#This Row],[DIst1]:[DIst8]])=Table3891011121314[[#This Row],[DIst5]],"Cluster5",IF(MIN(Table3891011121314[[#This Row],[DIst1]:[DIst8]])=Table3891011121314[[#This Row],[DIst6]],"Cluster6",IF(MIN(Table3891011121314[[#This Row],[DIst1]:[DIst8]])=Table3891011121314[[#This Row],[DIst7]],"Cluster7","Cluster8")))))))</f>
        <v>Cluster7</v>
      </c>
    </row>
    <row r="163" spans="7:20" x14ac:dyDescent="0.3">
      <c r="G163">
        <v>162</v>
      </c>
      <c r="H163">
        <v>0.70384427400000005</v>
      </c>
      <c r="I163">
        <v>1.273347191</v>
      </c>
      <c r="K163">
        <f>SQRT((Table3891011121314[[#This Row],[Annual Income (k$)]]-$B$3)^2+(Table3891011121314[[#This Row],[Spending Score (1-100)]]-$C$3)^2)</f>
        <v>3.5478033362226298</v>
      </c>
      <c r="L163">
        <f>SQRT((Table3891011121314[[#This Row],[Annual Income (k$)]]-$B$4)^2+(Table3891011121314[[#This Row],[Spending Score (1-100)]]-$C$4)^2)</f>
        <v>2.103291158254498</v>
      </c>
      <c r="M163">
        <f>SQRT((Table3891011121314[[#This Row],[Annual Income (k$)]]-$B$5)^2+(Table3891011121314[[#This Row],[Spending Score (1-100)]]-$C$5)^2)</f>
        <v>2.7765599796915432</v>
      </c>
      <c r="N163">
        <f>SQRT((Table3891011121314[[#This Row],[Annual Income (k$)]]-$B$6)^2+(Table3891011121314[[#This Row],[Spending Score (1-100)]]-$C$6)^2)</f>
        <v>2.7236631465461048</v>
      </c>
      <c r="O163">
        <f>SQRT((Table3891011121314[[#This Row],[Annual Income (k$)]]-$B$7)^2+(Table3891011121314[[#This Row],[Spending Score (1-100)]]-$C$7)^2)</f>
        <v>1.7142446497025701</v>
      </c>
      <c r="P163">
        <f>SQRT((Table3891011121314[[#This Row],[Annual Income (k$)]]-$B$8)^2+(Table3891011121314[[#This Row],[Spending Score (1-100)]]-$C$8)^2)</f>
        <v>0.11689783040153907</v>
      </c>
      <c r="Q163">
        <f>SQRT((Table3891011121314[[#This Row],[Annual Income (k$)]]-$B$9)^2+(Table3891011121314[[#This Row],[Spending Score (1-100)]]-$C$9)^2)</f>
        <v>1.5185822898177308</v>
      </c>
      <c r="R163">
        <f>SQRT((Table3891011121314[[#This Row],[Annual Income (k$)]]-$B$10)^2+(Table3891011121314[[#This Row],[Spending Score (1-100)]]-$C$10)^2)</f>
        <v>2.5525815190330197</v>
      </c>
      <c r="S163">
        <f>MIN(Table3891011121314[[#This Row],[DIst1]:[DIst8]])</f>
        <v>0.11689783040153907</v>
      </c>
      <c r="T163" t="str">
        <f>IF(MIN(Table3891011121314[[#This Row],[DIst1]:[DIst8]])=Table3891011121314[[#This Row],[DIst1]],"Cluster1",IF(MIN(Table3891011121314[[#This Row],[DIst1]:[DIst8]])=Table3891011121314[[#This Row],[DIst2]],"Cluster2",IF(MIN(Table3891011121314[[#This Row],[DIst1]:[DIst8]])=Table3891011121314[[#This Row],[DIst3]],"Cluster3",IF(MIN(Table3891011121314[[#This Row],[DIst1]:[DIst8]])=Table3891011121314[[#This Row],[DIst4]],"Cluster4",IF(MIN(Table3891011121314[[#This Row],[DIst1]:[DIst8]])=Table3891011121314[[#This Row],[DIst5]],"Cluster5",IF(MIN(Table3891011121314[[#This Row],[DIst1]:[DIst8]])=Table3891011121314[[#This Row],[DIst6]],"Cluster6",IF(MIN(Table3891011121314[[#This Row],[DIst1]:[DIst8]])=Table3891011121314[[#This Row],[DIst7]],"Cluster7","Cluster8")))))))</f>
        <v>Cluster6</v>
      </c>
    </row>
    <row r="164" spans="7:20" x14ac:dyDescent="0.3">
      <c r="G164">
        <v>163</v>
      </c>
      <c r="H164">
        <v>0.780183132</v>
      </c>
      <c r="I164">
        <v>-1.754734544</v>
      </c>
      <c r="K164">
        <f>SQRT((Table3891011121314[[#This Row],[Annual Income (k$)]]-$B$3)^2+(Table3891011121314[[#This Row],[Spending Score (1-100)]]-$C$3)^2)</f>
        <v>2.1983265848923468</v>
      </c>
      <c r="L164">
        <f>SQRT((Table3891011121314[[#This Row],[Annual Income (k$)]]-$B$4)^2+(Table3891011121314[[#This Row],[Spending Score (1-100)]]-$C$4)^2)</f>
        <v>3.5766087528702917</v>
      </c>
      <c r="M164">
        <f>SQRT((Table3891011121314[[#This Row],[Annual Income (k$)]]-$B$5)^2+(Table3891011121314[[#This Row],[Spending Score (1-100)]]-$C$5)^2)</f>
        <v>2.2785071833683928</v>
      </c>
      <c r="N164">
        <f>SQRT((Table3891011121314[[#This Row],[Annual Income (k$)]]-$B$6)^2+(Table3891011121314[[#This Row],[Spending Score (1-100)]]-$C$6)^2)</f>
        <v>0.32092642927979126</v>
      </c>
      <c r="O164">
        <f>SQRT((Table3891011121314[[#This Row],[Annual Income (k$)]]-$B$7)^2+(Table3891011121314[[#This Row],[Spending Score (1-100)]]-$C$7)^2)</f>
        <v>2.2385114658007774</v>
      </c>
      <c r="P164">
        <f>SQRT((Table3891011121314[[#This Row],[Annual Income (k$)]]-$B$8)^2+(Table3891011121314[[#This Row],[Spending Score (1-100)]]-$C$8)^2)</f>
        <v>3.0120632455251486</v>
      </c>
      <c r="Q164">
        <f>SQRT((Table3891011121314[[#This Row],[Annual Income (k$)]]-$B$9)^2+(Table3891011121314[[#This Row],[Spending Score (1-100)]]-$C$9)^2)</f>
        <v>1.8008778371152914</v>
      </c>
      <c r="R164">
        <f>SQRT((Table3891011121314[[#This Row],[Annual Income (k$)]]-$B$10)^2+(Table3891011121314[[#This Row],[Spending Score (1-100)]]-$C$10)^2)</f>
        <v>1.0794630393524376</v>
      </c>
      <c r="S164">
        <f>MIN(Table3891011121314[[#This Row],[DIst1]:[DIst8]])</f>
        <v>0.32092642927979126</v>
      </c>
      <c r="T164" t="str">
        <f>IF(MIN(Table3891011121314[[#This Row],[DIst1]:[DIst8]])=Table3891011121314[[#This Row],[DIst1]],"Cluster1",IF(MIN(Table3891011121314[[#This Row],[DIst1]:[DIst8]])=Table3891011121314[[#This Row],[DIst2]],"Cluster2",IF(MIN(Table3891011121314[[#This Row],[DIst1]:[DIst8]])=Table3891011121314[[#This Row],[DIst3]],"Cluster3",IF(MIN(Table3891011121314[[#This Row],[DIst1]:[DIst8]])=Table3891011121314[[#This Row],[DIst4]],"Cluster4",IF(MIN(Table3891011121314[[#This Row],[DIst1]:[DIst8]])=Table3891011121314[[#This Row],[DIst5]],"Cluster5",IF(MIN(Table3891011121314[[#This Row],[DIst1]:[DIst8]])=Table3891011121314[[#This Row],[DIst6]],"Cluster6",IF(MIN(Table3891011121314[[#This Row],[DIst1]:[DIst8]])=Table3891011121314[[#This Row],[DIst7]],"Cluster7","Cluster8")))))))</f>
        <v>Cluster4</v>
      </c>
    </row>
    <row r="165" spans="7:20" x14ac:dyDescent="0.3">
      <c r="G165">
        <v>164</v>
      </c>
      <c r="H165">
        <v>0.780183132</v>
      </c>
      <c r="I165">
        <v>1.6615627980000001</v>
      </c>
      <c r="K165">
        <f>SQRT((Table3891011121314[[#This Row],[Annual Income (k$)]]-$B$3)^2+(Table3891011121314[[#This Row],[Spending Score (1-100)]]-$C$3)^2)</f>
        <v>3.9087253334318453</v>
      </c>
      <c r="L165">
        <f>SQRT((Table3891011121314[[#This Row],[Annual Income (k$)]]-$B$4)^2+(Table3891011121314[[#This Row],[Spending Score (1-100)]]-$C$4)^2)</f>
        <v>2.2460377372818385</v>
      </c>
      <c r="M165">
        <f>SQRT((Table3891011121314[[#This Row],[Annual Income (k$)]]-$B$5)^2+(Table3891011121314[[#This Row],[Spending Score (1-100)]]-$C$5)^2)</f>
        <v>3.1145183125017852</v>
      </c>
      <c r="N165">
        <f>SQRT((Table3891011121314[[#This Row],[Annual Income (k$)]]-$B$6)^2+(Table3891011121314[[#This Row],[Spending Score (1-100)]]-$C$6)^2)</f>
        <v>3.1134118634600894</v>
      </c>
      <c r="O165">
        <f>SQRT((Table3891011121314[[#This Row],[Annual Income (k$)]]-$B$7)^2+(Table3891011121314[[#This Row],[Spending Score (1-100)]]-$C$7)^2)</f>
        <v>2.0533021123605693</v>
      </c>
      <c r="P165">
        <f>SQRT((Table3891011121314[[#This Row],[Annual Income (k$)]]-$B$8)^2+(Table3891011121314[[#This Row],[Spending Score (1-100)]]-$C$8)^2)</f>
        <v>0.40640840103500125</v>
      </c>
      <c r="Q165">
        <f>SQRT((Table3891011121314[[#This Row],[Annual Income (k$)]]-$B$9)^2+(Table3891011121314[[#This Row],[Spending Score (1-100)]]-$C$9)^2)</f>
        <v>1.9050682807828192</v>
      </c>
      <c r="R165">
        <f>SQRT((Table3891011121314[[#This Row],[Annual Income (k$)]]-$B$10)^2+(Table3891011121314[[#This Row],[Spending Score (1-100)]]-$C$10)^2)</f>
        <v>2.8936615307790245</v>
      </c>
      <c r="S165">
        <f>MIN(Table3891011121314[[#This Row],[DIst1]:[DIst8]])</f>
        <v>0.40640840103500125</v>
      </c>
      <c r="T165" t="str">
        <f>IF(MIN(Table3891011121314[[#This Row],[DIst1]:[DIst8]])=Table3891011121314[[#This Row],[DIst1]],"Cluster1",IF(MIN(Table3891011121314[[#This Row],[DIst1]:[DIst8]])=Table3891011121314[[#This Row],[DIst2]],"Cluster2",IF(MIN(Table3891011121314[[#This Row],[DIst1]:[DIst8]])=Table3891011121314[[#This Row],[DIst3]],"Cluster3",IF(MIN(Table3891011121314[[#This Row],[DIst1]:[DIst8]])=Table3891011121314[[#This Row],[DIst4]],"Cluster4",IF(MIN(Table3891011121314[[#This Row],[DIst1]:[DIst8]])=Table3891011121314[[#This Row],[DIst5]],"Cluster5",IF(MIN(Table3891011121314[[#This Row],[DIst1]:[DIst8]])=Table3891011121314[[#This Row],[DIst6]],"Cluster6",IF(MIN(Table3891011121314[[#This Row],[DIst1]:[DIst8]])=Table3891011121314[[#This Row],[DIst7]],"Cluster7","Cluster8")))))))</f>
        <v>Cluster6</v>
      </c>
    </row>
    <row r="166" spans="7:20" x14ac:dyDescent="0.3">
      <c r="G166">
        <v>165</v>
      </c>
      <c r="H166">
        <v>0.93286084899999999</v>
      </c>
      <c r="I166">
        <v>-0.93948176900000002</v>
      </c>
      <c r="K166">
        <f>SQRT((Table3891011121314[[#This Row],[Annual Income (k$)]]-$B$3)^2+(Table3891011121314[[#This Row],[Spending Score (1-100)]]-$C$3)^2)</f>
        <v>2.4284045714248923</v>
      </c>
      <c r="L166">
        <f>SQRT((Table3891011121314[[#This Row],[Annual Income (k$)]]-$B$4)^2+(Table3891011121314[[#This Row],[Spending Score (1-100)]]-$C$4)^2)</f>
        <v>3.0836916872151878</v>
      </c>
      <c r="M166">
        <f>SQRT((Table3891011121314[[#This Row],[Annual Income (k$)]]-$B$5)^2+(Table3891011121314[[#This Row],[Spending Score (1-100)]]-$C$5)^2)</f>
        <v>2.1881652493643728</v>
      </c>
      <c r="N166">
        <f>SQRT((Table3891011121314[[#This Row],[Annual Income (k$)]]-$B$6)^2+(Table3891011121314[[#This Row],[Spending Score (1-100)]]-$C$6)^2)</f>
        <v>0.57036799252215531</v>
      </c>
      <c r="O166">
        <f>SQRT((Table3891011121314[[#This Row],[Annual Income (k$)]]-$B$7)^2+(Table3891011121314[[#This Row],[Spending Score (1-100)]]-$C$7)^2)</f>
        <v>1.7663777207336573</v>
      </c>
      <c r="P166">
        <f>SQRT((Table3891011121314[[#This Row],[Annual Income (k$)]]-$B$8)^2+(Table3891011121314[[#This Row],[Spending Score (1-100)]]-$C$8)^2)</f>
        <v>2.1994704240573366</v>
      </c>
      <c r="Q166">
        <f>SQRT((Table3891011121314[[#This Row],[Annual Income (k$)]]-$B$9)^2+(Table3891011121314[[#This Row],[Spending Score (1-100)]]-$C$9)^2)</f>
        <v>1.2071845245630046</v>
      </c>
      <c r="R166">
        <f>SQRT((Table3891011121314[[#This Row],[Annual Income (k$)]]-$B$10)^2+(Table3891011121314[[#This Row],[Spending Score (1-100)]]-$C$10)^2)</f>
        <v>0.72506482115502424</v>
      </c>
      <c r="S166">
        <f>MIN(Table3891011121314[[#This Row],[DIst1]:[DIst8]])</f>
        <v>0.57036799252215531</v>
      </c>
      <c r="T166" t="str">
        <f>IF(MIN(Table3891011121314[[#This Row],[DIst1]:[DIst8]])=Table3891011121314[[#This Row],[DIst1]],"Cluster1",IF(MIN(Table3891011121314[[#This Row],[DIst1]:[DIst8]])=Table3891011121314[[#This Row],[DIst2]],"Cluster2",IF(MIN(Table3891011121314[[#This Row],[DIst1]:[DIst8]])=Table3891011121314[[#This Row],[DIst3]],"Cluster3",IF(MIN(Table3891011121314[[#This Row],[DIst1]:[DIst8]])=Table3891011121314[[#This Row],[DIst4]],"Cluster4",IF(MIN(Table3891011121314[[#This Row],[DIst1]:[DIst8]])=Table3891011121314[[#This Row],[DIst5]],"Cluster5",IF(MIN(Table3891011121314[[#This Row],[DIst1]:[DIst8]])=Table3891011121314[[#This Row],[DIst6]],"Cluster6",IF(MIN(Table3891011121314[[#This Row],[DIst1]:[DIst8]])=Table3891011121314[[#This Row],[DIst7]],"Cluster7","Cluster8")))))))</f>
        <v>Cluster4</v>
      </c>
    </row>
    <row r="167" spans="7:20" x14ac:dyDescent="0.3">
      <c r="G167">
        <v>166</v>
      </c>
      <c r="H167">
        <v>0.93286084899999999</v>
      </c>
      <c r="I167">
        <v>0.96277470600000004</v>
      </c>
      <c r="K167">
        <f>SQRT((Table3891011121314[[#This Row],[Annual Income (k$)]]-$B$3)^2+(Table3891011121314[[#This Row],[Spending Score (1-100)]]-$C$3)^2)</f>
        <v>3.4546975866800751</v>
      </c>
      <c r="L167">
        <f>SQRT((Table3891011121314[[#This Row],[Annual Income (k$)]]-$B$4)^2+(Table3891011121314[[#This Row],[Spending Score (1-100)]]-$C$4)^2)</f>
        <v>2.3273981335795164</v>
      </c>
      <c r="M167">
        <f>SQRT((Table3891011121314[[#This Row],[Annual Income (k$)]]-$B$5)^2+(Table3891011121314[[#This Row],[Spending Score (1-100)]]-$C$5)^2)</f>
        <v>2.7422800084763717</v>
      </c>
      <c r="N167">
        <f>SQRT((Table3891011121314[[#This Row],[Annual Income (k$)]]-$B$6)^2+(Table3891011121314[[#This Row],[Spending Score (1-100)]]-$C$6)^2)</f>
        <v>2.4263018850211404</v>
      </c>
      <c r="O167">
        <f>SQRT((Table3891011121314[[#This Row],[Annual Income (k$)]]-$B$7)^2+(Table3891011121314[[#This Row],[Spending Score (1-100)]]-$C$7)^2)</f>
        <v>1.7026538332664454</v>
      </c>
      <c r="P167">
        <f>SQRT((Table3891011121314[[#This Row],[Annual Income (k$)]]-$B$8)^2+(Table3891011121314[[#This Row],[Spending Score (1-100)]]-$C$8)^2)</f>
        <v>0.31533695916201304</v>
      </c>
      <c r="Q167">
        <f>SQRT((Table3891011121314[[#This Row],[Annual Income (k$)]]-$B$9)^2+(Table3891011121314[[#This Row],[Spending Score (1-100)]]-$C$9)^2)</f>
        <v>1.3761690056706057</v>
      </c>
      <c r="R167">
        <f>SQRT((Table3891011121314[[#This Row],[Annual Income (k$)]]-$B$10)^2+(Table3891011121314[[#This Row],[Spending Score (1-100)]]-$C$10)^2)</f>
        <v>2.1819327505882926</v>
      </c>
      <c r="S167">
        <f>MIN(Table3891011121314[[#This Row],[DIst1]:[DIst8]])</f>
        <v>0.31533695916201304</v>
      </c>
      <c r="T167" t="str">
        <f>IF(MIN(Table3891011121314[[#This Row],[DIst1]:[DIst8]])=Table3891011121314[[#This Row],[DIst1]],"Cluster1",IF(MIN(Table3891011121314[[#This Row],[DIst1]:[DIst8]])=Table3891011121314[[#This Row],[DIst2]],"Cluster2",IF(MIN(Table3891011121314[[#This Row],[DIst1]:[DIst8]])=Table3891011121314[[#This Row],[DIst3]],"Cluster3",IF(MIN(Table3891011121314[[#This Row],[DIst1]:[DIst8]])=Table3891011121314[[#This Row],[DIst4]],"Cluster4",IF(MIN(Table3891011121314[[#This Row],[DIst1]:[DIst8]])=Table3891011121314[[#This Row],[DIst5]],"Cluster5",IF(MIN(Table3891011121314[[#This Row],[DIst1]:[DIst8]])=Table3891011121314[[#This Row],[DIst6]],"Cluster6",IF(MIN(Table3891011121314[[#This Row],[DIst1]:[DIst8]])=Table3891011121314[[#This Row],[DIst7]],"Cluster7","Cluster8")))))))</f>
        <v>Cluster6</v>
      </c>
    </row>
    <row r="168" spans="7:20" x14ac:dyDescent="0.3">
      <c r="G168">
        <v>167</v>
      </c>
      <c r="H168">
        <v>0.97103027799999997</v>
      </c>
      <c r="I168">
        <v>-1.172411133</v>
      </c>
      <c r="K168">
        <f>SQRT((Table3891011121314[[#This Row],[Annual Income (k$)]]-$B$3)^2+(Table3891011121314[[#This Row],[Spending Score (1-100)]]-$C$3)^2)</f>
        <v>2.4156874233611014</v>
      </c>
      <c r="L168">
        <f>SQRT((Table3891011121314[[#This Row],[Annual Income (k$)]]-$B$4)^2+(Table3891011121314[[#This Row],[Spending Score (1-100)]]-$C$4)^2)</f>
        <v>3.2690185090422266</v>
      </c>
      <c r="M168">
        <f>SQRT((Table3891011121314[[#This Row],[Annual Income (k$)]]-$B$5)^2+(Table3891011121314[[#This Row],[Spending Score (1-100)]]-$C$5)^2)</f>
        <v>2.2623945478555365</v>
      </c>
      <c r="N168">
        <f>SQRT((Table3891011121314[[#This Row],[Annual Income (k$)]]-$B$6)^2+(Table3891011121314[[#This Row],[Spending Score (1-100)]]-$C$6)^2)</f>
        <v>0.40310611155114479</v>
      </c>
      <c r="O168">
        <f>SQRT((Table3891011121314[[#This Row],[Annual Income (k$)]]-$B$7)^2+(Table3891011121314[[#This Row],[Spending Score (1-100)]]-$C$7)^2)</f>
        <v>1.9382025890829737</v>
      </c>
      <c r="P168">
        <f>SQRT((Table3891011121314[[#This Row],[Annual Income (k$)]]-$B$8)^2+(Table3891011121314[[#This Row],[Spending Score (1-100)]]-$C$8)^2)</f>
        <v>2.434196425592376</v>
      </c>
      <c r="Q168">
        <f>SQRT((Table3891011121314[[#This Row],[Annual Income (k$)]]-$B$9)^2+(Table3891011121314[[#This Row],[Spending Score (1-100)]]-$C$9)^2)</f>
        <v>1.4032450056535235</v>
      </c>
      <c r="R168">
        <f>SQRT((Table3891011121314[[#This Row],[Annual Income (k$)]]-$B$10)^2+(Table3891011121314[[#This Row],[Spending Score (1-100)]]-$C$10)^2)</f>
        <v>0.67230040977339622</v>
      </c>
      <c r="S168">
        <f>MIN(Table3891011121314[[#This Row],[DIst1]:[DIst8]])</f>
        <v>0.40310611155114479</v>
      </c>
      <c r="T168" t="str">
        <f>IF(MIN(Table3891011121314[[#This Row],[DIst1]:[DIst8]])=Table3891011121314[[#This Row],[DIst1]],"Cluster1",IF(MIN(Table3891011121314[[#This Row],[DIst1]:[DIst8]])=Table3891011121314[[#This Row],[DIst2]],"Cluster2",IF(MIN(Table3891011121314[[#This Row],[DIst1]:[DIst8]])=Table3891011121314[[#This Row],[DIst3]],"Cluster3",IF(MIN(Table3891011121314[[#This Row],[DIst1]:[DIst8]])=Table3891011121314[[#This Row],[DIst4]],"Cluster4",IF(MIN(Table3891011121314[[#This Row],[DIst1]:[DIst8]])=Table3891011121314[[#This Row],[DIst5]],"Cluster5",IF(MIN(Table3891011121314[[#This Row],[DIst1]:[DIst8]])=Table3891011121314[[#This Row],[DIst6]],"Cluster6",IF(MIN(Table3891011121314[[#This Row],[DIst1]:[DIst8]])=Table3891011121314[[#This Row],[DIst7]],"Cluster7","Cluster8")))))))</f>
        <v>Cluster4</v>
      </c>
    </row>
    <row r="169" spans="7:20" x14ac:dyDescent="0.3">
      <c r="G169">
        <v>168</v>
      </c>
      <c r="H169">
        <v>0.97103027799999997</v>
      </c>
      <c r="I169">
        <v>1.7392059200000001</v>
      </c>
      <c r="K169">
        <f>SQRT((Table3891011121314[[#This Row],[Annual Income (k$)]]-$B$3)^2+(Table3891011121314[[#This Row],[Spending Score (1-100)]]-$C$3)^2)</f>
        <v>4.0816081589702033</v>
      </c>
      <c r="L169">
        <f>SQRT((Table3891011121314[[#This Row],[Annual Income (k$)]]-$B$4)^2+(Table3891011121314[[#This Row],[Spending Score (1-100)]]-$C$4)^2)</f>
        <v>2.4505338274529431</v>
      </c>
      <c r="M169">
        <f>SQRT((Table3891011121314[[#This Row],[Annual Income (k$)]]-$B$5)^2+(Table3891011121314[[#This Row],[Spending Score (1-100)]]-$C$5)^2)</f>
        <v>3.2988756753217499</v>
      </c>
      <c r="N169">
        <f>SQRT((Table3891011121314[[#This Row],[Annual Income (k$)]]-$B$6)^2+(Table3891011121314[[#This Row],[Spending Score (1-100)]]-$C$6)^2)</f>
        <v>3.2027565136535765</v>
      </c>
      <c r="O169">
        <f>SQRT((Table3891011121314[[#This Row],[Annual Income (k$)]]-$B$7)^2+(Table3891011121314[[#This Row],[Spending Score (1-100)]]-$C$7)^2)</f>
        <v>2.2362336904680356</v>
      </c>
      <c r="P169">
        <f>SQRT((Table3891011121314[[#This Row],[Annual Income (k$)]]-$B$8)^2+(Table3891011121314[[#This Row],[Spending Score (1-100)]]-$C$8)^2)</f>
        <v>0.5053557465515558</v>
      </c>
      <c r="Q169">
        <f>SQRT((Table3891011121314[[#This Row],[Annual Income (k$)]]-$B$9)^2+(Table3891011121314[[#This Row],[Spending Score (1-100)]]-$C$9)^2)</f>
        <v>2.0542028764050944</v>
      </c>
      <c r="R169">
        <f>SQRT((Table3891011121314[[#This Row],[Annual Income (k$)]]-$B$10)^2+(Table3891011121314[[#This Row],[Spending Score (1-100)]]-$C$10)^2)</f>
        <v>2.9183506755959008</v>
      </c>
      <c r="S169">
        <f>MIN(Table3891011121314[[#This Row],[DIst1]:[DIst8]])</f>
        <v>0.5053557465515558</v>
      </c>
      <c r="T169" t="str">
        <f>IF(MIN(Table3891011121314[[#This Row],[DIst1]:[DIst8]])=Table3891011121314[[#This Row],[DIst1]],"Cluster1",IF(MIN(Table3891011121314[[#This Row],[DIst1]:[DIst8]])=Table3891011121314[[#This Row],[DIst2]],"Cluster2",IF(MIN(Table3891011121314[[#This Row],[DIst1]:[DIst8]])=Table3891011121314[[#This Row],[DIst3]],"Cluster3",IF(MIN(Table3891011121314[[#This Row],[DIst1]:[DIst8]])=Table3891011121314[[#This Row],[DIst4]],"Cluster4",IF(MIN(Table3891011121314[[#This Row],[DIst1]:[DIst8]])=Table3891011121314[[#This Row],[DIst5]],"Cluster5",IF(MIN(Table3891011121314[[#This Row],[DIst1]:[DIst8]])=Table3891011121314[[#This Row],[DIst6]],"Cluster6",IF(MIN(Table3891011121314[[#This Row],[DIst1]:[DIst8]])=Table3891011121314[[#This Row],[DIst7]],"Cluster7","Cluster8")))))))</f>
        <v>Cluster6</v>
      </c>
    </row>
    <row r="170" spans="7:20" x14ac:dyDescent="0.3">
      <c r="G170">
        <v>169</v>
      </c>
      <c r="H170">
        <v>1.0091997070000001</v>
      </c>
      <c r="I170">
        <v>-0.90066020899999999</v>
      </c>
      <c r="K170">
        <f>SQRT((Table3891011121314[[#This Row],[Annual Income (k$)]]-$B$3)^2+(Table3891011121314[[#This Row],[Spending Score (1-100)]]-$C$3)^2)</f>
        <v>2.512306082961878</v>
      </c>
      <c r="L170">
        <f>SQRT((Table3891011121314[[#This Row],[Annual Income (k$)]]-$B$4)^2+(Table3891011121314[[#This Row],[Spending Score (1-100)]]-$C$4)^2)</f>
        <v>3.1167219265529771</v>
      </c>
      <c r="M170">
        <f>SQRT((Table3891011121314[[#This Row],[Annual Income (k$)]]-$B$5)^2+(Table3891011121314[[#This Row],[Spending Score (1-100)]]-$C$5)^2)</f>
        <v>2.2604188475996354</v>
      </c>
      <c r="N170">
        <f>SQRT((Table3891011121314[[#This Row],[Annual Income (k$)]]-$B$6)^2+(Table3891011121314[[#This Row],[Spending Score (1-100)]]-$C$6)^2)</f>
        <v>0.64115441002446172</v>
      </c>
      <c r="O170">
        <f>SQRT((Table3891011121314[[#This Row],[Annual Income (k$)]]-$B$7)^2+(Table3891011121314[[#This Row],[Spending Score (1-100)]]-$C$7)^2)</f>
        <v>1.8084239225199996</v>
      </c>
      <c r="P170">
        <f>SQRT((Table3891011121314[[#This Row],[Annual Income (k$)]]-$B$8)^2+(Table3891011121314[[#This Row],[Spending Score (1-100)]]-$C$8)^2)</f>
        <v>2.1660446849342501</v>
      </c>
      <c r="Q170">
        <f>SQRT((Table3891011121314[[#This Row],[Annual Income (k$)]]-$B$9)^2+(Table3891011121314[[#This Row],[Spending Score (1-100)]]-$C$9)^2)</f>
        <v>1.2379800147538089</v>
      </c>
      <c r="R170">
        <f>SQRT((Table3891011121314[[#This Row],[Annual Income (k$)]]-$B$10)^2+(Table3891011121314[[#This Row],[Spending Score (1-100)]]-$C$10)^2)</f>
        <v>0.66161552619412256</v>
      </c>
      <c r="S170">
        <f>MIN(Table3891011121314[[#This Row],[DIst1]:[DIst8]])</f>
        <v>0.64115441002446172</v>
      </c>
      <c r="T170" t="str">
        <f>IF(MIN(Table3891011121314[[#This Row],[DIst1]:[DIst8]])=Table3891011121314[[#This Row],[DIst1]],"Cluster1",IF(MIN(Table3891011121314[[#This Row],[DIst1]:[DIst8]])=Table3891011121314[[#This Row],[DIst2]],"Cluster2",IF(MIN(Table3891011121314[[#This Row],[DIst1]:[DIst8]])=Table3891011121314[[#This Row],[DIst3]],"Cluster3",IF(MIN(Table3891011121314[[#This Row],[DIst1]:[DIst8]])=Table3891011121314[[#This Row],[DIst4]],"Cluster4",IF(MIN(Table3891011121314[[#This Row],[DIst1]:[DIst8]])=Table3891011121314[[#This Row],[DIst5]],"Cluster5",IF(MIN(Table3891011121314[[#This Row],[DIst1]:[DIst8]])=Table3891011121314[[#This Row],[DIst6]],"Cluster6",IF(MIN(Table3891011121314[[#This Row],[DIst1]:[DIst8]])=Table3891011121314[[#This Row],[DIst7]],"Cluster7","Cluster8")))))))</f>
        <v>Cluster4</v>
      </c>
    </row>
    <row r="171" spans="7:20" x14ac:dyDescent="0.3">
      <c r="G171">
        <v>170</v>
      </c>
      <c r="H171">
        <v>1.0091997070000001</v>
      </c>
      <c r="I171">
        <v>0.49691597700000001</v>
      </c>
      <c r="K171">
        <f>SQRT((Table3891011121314[[#This Row],[Annual Income (k$)]]-$B$3)^2+(Table3891011121314[[#This Row],[Spending Score (1-100)]]-$C$3)^2)</f>
        <v>3.1860304087225351</v>
      </c>
      <c r="L171">
        <f>SQRT((Table3891011121314[[#This Row],[Annual Income (k$)]]-$B$4)^2+(Table3891011121314[[#This Row],[Spending Score (1-100)]]-$C$4)^2)</f>
        <v>2.4719420864963975</v>
      </c>
      <c r="M171">
        <f>SQRT((Table3891011121314[[#This Row],[Annual Income (k$)]]-$B$5)^2+(Table3891011121314[[#This Row],[Spending Score (1-100)]]-$C$5)^2)</f>
        <v>2.5534063386120849</v>
      </c>
      <c r="N171">
        <f>SQRT((Table3891011121314[[#This Row],[Annual Income (k$)]]-$B$6)^2+(Table3891011121314[[#This Row],[Spending Score (1-100)]]-$C$6)^2)</f>
        <v>1.9749306413684249</v>
      </c>
      <c r="O171">
        <f>SQRT((Table3891011121314[[#This Row],[Annual Income (k$)]]-$B$7)^2+(Table3891011121314[[#This Row],[Spending Score (1-100)]]-$C$7)^2)</f>
        <v>1.5846666991612939</v>
      </c>
      <c r="P171">
        <f>SQRT((Table3891011121314[[#This Row],[Annual Income (k$)]]-$B$8)^2+(Table3891011121314[[#This Row],[Spending Score (1-100)]]-$C$8)^2)</f>
        <v>0.78344240870792159</v>
      </c>
      <c r="Q171">
        <f>SQRT((Table3891011121314[[#This Row],[Annual Income (k$)]]-$B$9)^2+(Table3891011121314[[#This Row],[Spending Score (1-100)]]-$C$9)^2)</f>
        <v>1.1209396479576539</v>
      </c>
      <c r="R171">
        <f>SQRT((Table3891011121314[[#This Row],[Annual Income (k$)]]-$B$10)^2+(Table3891011121314[[#This Row],[Spending Score (1-100)]]-$C$10)^2)</f>
        <v>1.7182632631245549</v>
      </c>
      <c r="S171">
        <f>MIN(Table3891011121314[[#This Row],[DIst1]:[DIst8]])</f>
        <v>0.78344240870792159</v>
      </c>
      <c r="T171" t="str">
        <f>IF(MIN(Table3891011121314[[#This Row],[DIst1]:[DIst8]])=Table3891011121314[[#This Row],[DIst1]],"Cluster1",IF(MIN(Table3891011121314[[#This Row],[DIst1]:[DIst8]])=Table3891011121314[[#This Row],[DIst2]],"Cluster2",IF(MIN(Table3891011121314[[#This Row],[DIst1]:[DIst8]])=Table3891011121314[[#This Row],[DIst3]],"Cluster3",IF(MIN(Table3891011121314[[#This Row],[DIst1]:[DIst8]])=Table3891011121314[[#This Row],[DIst4]],"Cluster4",IF(MIN(Table3891011121314[[#This Row],[DIst1]:[DIst8]])=Table3891011121314[[#This Row],[DIst5]],"Cluster5",IF(MIN(Table3891011121314[[#This Row],[DIst1]:[DIst8]])=Table3891011121314[[#This Row],[DIst6]],"Cluster6",IF(MIN(Table3891011121314[[#This Row],[DIst1]:[DIst8]])=Table3891011121314[[#This Row],[DIst7]],"Cluster7","Cluster8")))))))</f>
        <v>Cluster6</v>
      </c>
    </row>
    <row r="172" spans="7:20" x14ac:dyDescent="0.3">
      <c r="G172">
        <v>171</v>
      </c>
      <c r="H172">
        <v>1.0091997070000001</v>
      </c>
      <c r="I172">
        <v>-1.4441620580000001</v>
      </c>
      <c r="K172">
        <f>SQRT((Table3891011121314[[#This Row],[Annual Income (k$)]]-$B$3)^2+(Table3891011121314[[#This Row],[Spending Score (1-100)]]-$C$3)^2)</f>
        <v>2.4235665761131675</v>
      </c>
      <c r="L172">
        <f>SQRT((Table3891011121314[[#This Row],[Annual Income (k$)]]-$B$4)^2+(Table3891011121314[[#This Row],[Spending Score (1-100)]]-$C$4)^2)</f>
        <v>3.4885928108722695</v>
      </c>
      <c r="M172">
        <f>SQRT((Table3891011121314[[#This Row],[Annual Income (k$)]]-$B$5)^2+(Table3891011121314[[#This Row],[Spending Score (1-100)]]-$C$5)^2)</f>
        <v>2.369807513206371</v>
      </c>
      <c r="N172">
        <f>SQRT((Table3891011121314[[#This Row],[Annual Income (k$)]]-$B$6)^2+(Table3891011121314[[#This Row],[Spending Score (1-100)]]-$C$6)^2)</f>
        <v>0.3303321761778808</v>
      </c>
      <c r="O172">
        <f>SQRT((Table3891011121314[[#This Row],[Annual Income (k$)]]-$B$7)^2+(Table3891011121314[[#This Row],[Spending Score (1-100)]]-$C$7)^2)</f>
        <v>2.1495655667683375</v>
      </c>
      <c r="P172">
        <f>SQRT((Table3891011121314[[#This Row],[Annual Income (k$)]]-$B$8)^2+(Table3891011121314[[#This Row],[Spending Score (1-100)]]-$C$8)^2)</f>
        <v>2.707878385737212</v>
      </c>
      <c r="Q172">
        <f>SQRT((Table3891011121314[[#This Row],[Annual Income (k$)]]-$B$9)^2+(Table3891011121314[[#This Row],[Spending Score (1-100)]]-$C$9)^2)</f>
        <v>1.641627818120972</v>
      </c>
      <c r="R172">
        <f>SQRT((Table3891011121314[[#This Row],[Annual Income (k$)]]-$B$10)^2+(Table3891011121314[[#This Row],[Spending Score (1-100)]]-$C$10)^2)</f>
        <v>0.71748047507521062</v>
      </c>
      <c r="S172">
        <f>MIN(Table3891011121314[[#This Row],[DIst1]:[DIst8]])</f>
        <v>0.3303321761778808</v>
      </c>
      <c r="T172" t="str">
        <f>IF(MIN(Table3891011121314[[#This Row],[DIst1]:[DIst8]])=Table3891011121314[[#This Row],[DIst1]],"Cluster1",IF(MIN(Table3891011121314[[#This Row],[DIst1]:[DIst8]])=Table3891011121314[[#This Row],[DIst2]],"Cluster2",IF(MIN(Table3891011121314[[#This Row],[DIst1]:[DIst8]])=Table3891011121314[[#This Row],[DIst3]],"Cluster3",IF(MIN(Table3891011121314[[#This Row],[DIst1]:[DIst8]])=Table3891011121314[[#This Row],[DIst4]],"Cluster4",IF(MIN(Table3891011121314[[#This Row],[DIst1]:[DIst8]])=Table3891011121314[[#This Row],[DIst5]],"Cluster5",IF(MIN(Table3891011121314[[#This Row],[DIst1]:[DIst8]])=Table3891011121314[[#This Row],[DIst6]],"Cluster6",IF(MIN(Table3891011121314[[#This Row],[DIst1]:[DIst8]])=Table3891011121314[[#This Row],[DIst7]],"Cluster7","Cluster8")))))))</f>
        <v>Cluster4</v>
      </c>
    </row>
    <row r="173" spans="7:20" x14ac:dyDescent="0.3">
      <c r="G173">
        <v>172</v>
      </c>
      <c r="H173">
        <v>1.0091997070000001</v>
      </c>
      <c r="I173">
        <v>0.96277470600000004</v>
      </c>
      <c r="K173">
        <f>SQRT((Table3891011121314[[#This Row],[Annual Income (k$)]]-$B$3)^2+(Table3891011121314[[#This Row],[Spending Score (1-100)]]-$C$3)^2)</f>
        <v>3.5069345337824043</v>
      </c>
      <c r="L173">
        <f>SQRT((Table3891011121314[[#This Row],[Annual Income (k$)]]-$B$4)^2+(Table3891011121314[[#This Row],[Spending Score (1-100)]]-$C$4)^2)</f>
        <v>2.4036311010054874</v>
      </c>
      <c r="M173">
        <f>SQRT((Table3891011121314[[#This Row],[Annual Income (k$)]]-$B$5)^2+(Table3891011121314[[#This Row],[Spending Score (1-100)]]-$C$5)^2)</f>
        <v>2.803232337731532</v>
      </c>
      <c r="N173">
        <f>SQRT((Table3891011121314[[#This Row],[Annual Income (k$)]]-$B$6)^2+(Table3891011121314[[#This Row],[Spending Score (1-100)]]-$C$6)^2)</f>
        <v>2.4354751378389392</v>
      </c>
      <c r="O173">
        <f>SQRT((Table3891011121314[[#This Row],[Annual Income (k$)]]-$B$7)^2+(Table3891011121314[[#This Row],[Spending Score (1-100)]]-$C$7)^2)</f>
        <v>1.7681034442650223</v>
      </c>
      <c r="P173">
        <f>SQRT((Table3891011121314[[#This Row],[Annual Income (k$)]]-$B$8)^2+(Table3891011121314[[#This Row],[Spending Score (1-100)]]-$C$8)^2)</f>
        <v>0.35008128305049752</v>
      </c>
      <c r="Q173">
        <f>SQRT((Table3891011121314[[#This Row],[Annual Income (k$)]]-$B$9)^2+(Table3891011121314[[#This Row],[Spending Score (1-100)]]-$C$9)^2)</f>
        <v>1.4256835230343252</v>
      </c>
      <c r="R173">
        <f>SQRT((Table3891011121314[[#This Row],[Annual Income (k$)]]-$B$10)^2+(Table3891011121314[[#This Row],[Spending Score (1-100)]]-$C$10)^2)</f>
        <v>2.1584154470459991</v>
      </c>
      <c r="S173">
        <f>MIN(Table3891011121314[[#This Row],[DIst1]:[DIst8]])</f>
        <v>0.35008128305049752</v>
      </c>
      <c r="T173" t="str">
        <f>IF(MIN(Table3891011121314[[#This Row],[DIst1]:[DIst8]])=Table3891011121314[[#This Row],[DIst1]],"Cluster1",IF(MIN(Table3891011121314[[#This Row],[DIst1]:[DIst8]])=Table3891011121314[[#This Row],[DIst2]],"Cluster2",IF(MIN(Table3891011121314[[#This Row],[DIst1]:[DIst8]])=Table3891011121314[[#This Row],[DIst3]],"Cluster3",IF(MIN(Table3891011121314[[#This Row],[DIst1]:[DIst8]])=Table3891011121314[[#This Row],[DIst4]],"Cluster4",IF(MIN(Table3891011121314[[#This Row],[DIst1]:[DIst8]])=Table3891011121314[[#This Row],[DIst5]],"Cluster5",IF(MIN(Table3891011121314[[#This Row],[DIst1]:[DIst8]])=Table3891011121314[[#This Row],[DIst6]],"Cluster6",IF(MIN(Table3891011121314[[#This Row],[DIst1]:[DIst8]])=Table3891011121314[[#This Row],[DIst7]],"Cluster7","Cluster8")))))))</f>
        <v>Cluster6</v>
      </c>
    </row>
    <row r="174" spans="7:20" x14ac:dyDescent="0.3">
      <c r="G174">
        <v>173</v>
      </c>
      <c r="H174">
        <v>1.0091997070000001</v>
      </c>
      <c r="I174">
        <v>-1.5606267410000001</v>
      </c>
      <c r="K174">
        <f>SQRT((Table3891011121314[[#This Row],[Annual Income (k$)]]-$B$3)^2+(Table3891011121314[[#This Row],[Spending Score (1-100)]]-$C$3)^2)</f>
        <v>2.420057668381788</v>
      </c>
      <c r="L174">
        <f>SQRT((Table3891011121314[[#This Row],[Annual Income (k$)]]-$B$4)^2+(Table3891011121314[[#This Row],[Spending Score (1-100)]]-$C$4)^2)</f>
        <v>3.5740030484814702</v>
      </c>
      <c r="M174">
        <f>SQRT((Table3891011121314[[#This Row],[Annual Income (k$)]]-$B$5)^2+(Table3891011121314[[#This Row],[Spending Score (1-100)]]-$C$5)^2)</f>
        <v>2.4086064296219485</v>
      </c>
      <c r="N174">
        <f>SQRT((Table3891011121314[[#This Row],[Annual Income (k$)]]-$B$6)^2+(Table3891011121314[[#This Row],[Spending Score (1-100)]]-$C$6)^2)</f>
        <v>0.34824776205390306</v>
      </c>
      <c r="O174">
        <f>SQRT((Table3891011121314[[#This Row],[Annual Income (k$)]]-$B$7)^2+(Table3891011121314[[#This Row],[Spending Score (1-100)]]-$C$7)^2)</f>
        <v>2.2331213585314407</v>
      </c>
      <c r="P174">
        <f>SQRT((Table3891011121314[[#This Row],[Annual Income (k$)]]-$B$8)^2+(Table3891011121314[[#This Row],[Spending Score (1-100)]]-$C$8)^2)</f>
        <v>2.8240690175914058</v>
      </c>
      <c r="Q174">
        <f>SQRT((Table3891011121314[[#This Row],[Annual Income (k$)]]-$B$9)^2+(Table3891011121314[[#This Row],[Spending Score (1-100)]]-$C$9)^2)</f>
        <v>1.7380676414450356</v>
      </c>
      <c r="R174">
        <f>SQRT((Table3891011121314[[#This Row],[Annual Income (k$)]]-$B$10)^2+(Table3891011121314[[#This Row],[Spending Score (1-100)]]-$C$10)^2)</f>
        <v>0.77983989820820265</v>
      </c>
      <c r="S174">
        <f>MIN(Table3891011121314[[#This Row],[DIst1]:[DIst8]])</f>
        <v>0.34824776205390306</v>
      </c>
      <c r="T174" t="str">
        <f>IF(MIN(Table3891011121314[[#This Row],[DIst1]:[DIst8]])=Table3891011121314[[#This Row],[DIst1]],"Cluster1",IF(MIN(Table3891011121314[[#This Row],[DIst1]:[DIst8]])=Table3891011121314[[#This Row],[DIst2]],"Cluster2",IF(MIN(Table3891011121314[[#This Row],[DIst1]:[DIst8]])=Table3891011121314[[#This Row],[DIst3]],"Cluster3",IF(MIN(Table3891011121314[[#This Row],[DIst1]:[DIst8]])=Table3891011121314[[#This Row],[DIst4]],"Cluster4",IF(MIN(Table3891011121314[[#This Row],[DIst1]:[DIst8]])=Table3891011121314[[#This Row],[DIst5]],"Cluster5",IF(MIN(Table3891011121314[[#This Row],[DIst1]:[DIst8]])=Table3891011121314[[#This Row],[DIst6]],"Cluster6",IF(MIN(Table3891011121314[[#This Row],[DIst1]:[DIst8]])=Table3891011121314[[#This Row],[DIst7]],"Cluster7","Cluster8")))))))</f>
        <v>Cluster4</v>
      </c>
    </row>
    <row r="175" spans="7:20" x14ac:dyDescent="0.3">
      <c r="G175">
        <v>174</v>
      </c>
      <c r="H175">
        <v>1.0091997070000001</v>
      </c>
      <c r="I175">
        <v>1.6227412379999999</v>
      </c>
      <c r="K175">
        <f>SQRT((Table3891011121314[[#This Row],[Annual Income (k$)]]-$B$3)^2+(Table3891011121314[[#This Row],[Spending Score (1-100)]]-$C$3)^2)</f>
        <v>4.0105253476408933</v>
      </c>
      <c r="L175">
        <f>SQRT((Table3891011121314[[#This Row],[Annual Income (k$)]]-$B$4)^2+(Table3891011121314[[#This Row],[Spending Score (1-100)]]-$C$4)^2)</f>
        <v>2.4593944885403922</v>
      </c>
      <c r="M175">
        <f>SQRT((Table3891011121314[[#This Row],[Annual Income (k$)]]-$B$5)^2+(Table3891011121314[[#This Row],[Spending Score (1-100)]]-$C$5)^2)</f>
        <v>3.2398982972790993</v>
      </c>
      <c r="N175">
        <f>SQRT((Table3891011121314[[#This Row],[Annual Income (k$)]]-$B$6)^2+(Table3891011121314[[#This Row],[Spending Score (1-100)]]-$C$6)^2)</f>
        <v>3.0906411348441298</v>
      </c>
      <c r="O175">
        <f>SQRT((Table3891011121314[[#This Row],[Annual Income (k$)]]-$B$7)^2+(Table3891011121314[[#This Row],[Spending Score (1-100)]]-$C$7)^2)</f>
        <v>2.177263620895709</v>
      </c>
      <c r="P175">
        <f>SQRT((Table3891011121314[[#This Row],[Annual Income (k$)]]-$B$8)^2+(Table3891011121314[[#This Row],[Spending Score (1-100)]]-$C$8)^2)</f>
        <v>0.4119000720991115</v>
      </c>
      <c r="Q175">
        <f>SQRT((Table3891011121314[[#This Row],[Annual Income (k$)]]-$B$9)^2+(Table3891011121314[[#This Row],[Spending Score (1-100)]]-$C$9)^2)</f>
        <v>1.9685044836585568</v>
      </c>
      <c r="R175">
        <f>SQRT((Table3891011121314[[#This Row],[Annual Income (k$)]]-$B$10)^2+(Table3891011121314[[#This Row],[Spending Score (1-100)]]-$C$10)^2)</f>
        <v>2.7962587654491617</v>
      </c>
      <c r="S175">
        <f>MIN(Table3891011121314[[#This Row],[DIst1]:[DIst8]])</f>
        <v>0.4119000720991115</v>
      </c>
      <c r="T175" t="str">
        <f>IF(MIN(Table3891011121314[[#This Row],[DIst1]:[DIst8]])=Table3891011121314[[#This Row],[DIst1]],"Cluster1",IF(MIN(Table3891011121314[[#This Row],[DIst1]:[DIst8]])=Table3891011121314[[#This Row],[DIst2]],"Cluster2",IF(MIN(Table3891011121314[[#This Row],[DIst1]:[DIst8]])=Table3891011121314[[#This Row],[DIst3]],"Cluster3",IF(MIN(Table3891011121314[[#This Row],[DIst1]:[DIst8]])=Table3891011121314[[#This Row],[DIst4]],"Cluster4",IF(MIN(Table3891011121314[[#This Row],[DIst1]:[DIst8]])=Table3891011121314[[#This Row],[DIst5]],"Cluster5",IF(MIN(Table3891011121314[[#This Row],[DIst1]:[DIst8]])=Table3891011121314[[#This Row],[DIst6]],"Cluster6",IF(MIN(Table3891011121314[[#This Row],[DIst1]:[DIst8]])=Table3891011121314[[#This Row],[DIst7]],"Cluster7","Cluster8")))))))</f>
        <v>Cluster6</v>
      </c>
    </row>
    <row r="176" spans="7:20" x14ac:dyDescent="0.3">
      <c r="G176">
        <v>175</v>
      </c>
      <c r="H176">
        <v>1.0473691359999999</v>
      </c>
      <c r="I176">
        <v>-1.4441620580000001</v>
      </c>
      <c r="K176">
        <f>SQRT((Table3891011121314[[#This Row],[Annual Income (k$)]]-$B$3)^2+(Table3891011121314[[#This Row],[Spending Score (1-100)]]-$C$3)^2)</f>
        <v>2.4616809032030726</v>
      </c>
      <c r="L176">
        <f>SQRT((Table3891011121314[[#This Row],[Annual Income (k$)]]-$B$4)^2+(Table3891011121314[[#This Row],[Spending Score (1-100)]]-$C$4)^2)</f>
        <v>3.5149652508618003</v>
      </c>
      <c r="M176">
        <f>SQRT((Table3891011121314[[#This Row],[Annual Income (k$)]]-$B$5)^2+(Table3891011121314[[#This Row],[Spending Score (1-100)]]-$C$5)^2)</f>
        <v>2.4061097881824161</v>
      </c>
      <c r="N176">
        <f>SQRT((Table3891011121314[[#This Row],[Annual Income (k$)]]-$B$6)^2+(Table3891011121314[[#This Row],[Spending Score (1-100)]]-$C$6)^2)</f>
        <v>0.36849588523646176</v>
      </c>
      <c r="O176">
        <f>SQRT((Table3891011121314[[#This Row],[Annual Income (k$)]]-$B$7)^2+(Table3891011121314[[#This Row],[Spending Score (1-100)]]-$C$7)^2)</f>
        <v>2.1768285873281568</v>
      </c>
      <c r="P176">
        <f>SQRT((Table3891011121314[[#This Row],[Annual Income (k$)]]-$B$8)^2+(Table3891011121314[[#This Row],[Spending Score (1-100)]]-$C$8)^2)</f>
        <v>2.7108182936777032</v>
      </c>
      <c r="Q176">
        <f>SQRT((Table3891011121314[[#This Row],[Annual Income (k$)]]-$B$9)^2+(Table3891011121314[[#This Row],[Spending Score (1-100)]]-$C$9)^2)</f>
        <v>1.6639347333957399</v>
      </c>
      <c r="R176">
        <f>SQRT((Table3891011121314[[#This Row],[Annual Income (k$)]]-$B$10)^2+(Table3891011121314[[#This Row],[Spending Score (1-100)]]-$C$10)^2)</f>
        <v>0.68418733182016911</v>
      </c>
      <c r="S176">
        <f>MIN(Table3891011121314[[#This Row],[DIst1]:[DIst8]])</f>
        <v>0.36849588523646176</v>
      </c>
      <c r="T176" t="str">
        <f>IF(MIN(Table3891011121314[[#This Row],[DIst1]:[DIst8]])=Table3891011121314[[#This Row],[DIst1]],"Cluster1",IF(MIN(Table3891011121314[[#This Row],[DIst1]:[DIst8]])=Table3891011121314[[#This Row],[DIst2]],"Cluster2",IF(MIN(Table3891011121314[[#This Row],[DIst1]:[DIst8]])=Table3891011121314[[#This Row],[DIst3]],"Cluster3",IF(MIN(Table3891011121314[[#This Row],[DIst1]:[DIst8]])=Table3891011121314[[#This Row],[DIst4]],"Cluster4",IF(MIN(Table3891011121314[[#This Row],[DIst1]:[DIst8]])=Table3891011121314[[#This Row],[DIst5]],"Cluster5",IF(MIN(Table3891011121314[[#This Row],[DIst1]:[DIst8]])=Table3891011121314[[#This Row],[DIst6]],"Cluster6",IF(MIN(Table3891011121314[[#This Row],[DIst1]:[DIst8]])=Table3891011121314[[#This Row],[DIst7]],"Cluster7","Cluster8")))))))</f>
        <v>Cluster4</v>
      </c>
    </row>
    <row r="177" spans="7:20" x14ac:dyDescent="0.3">
      <c r="G177">
        <v>176</v>
      </c>
      <c r="H177">
        <v>1.0473691359999999</v>
      </c>
      <c r="I177">
        <v>1.389811873</v>
      </c>
      <c r="K177">
        <f>SQRT((Table3891011121314[[#This Row],[Annual Income (k$)]]-$B$3)^2+(Table3891011121314[[#This Row],[Spending Score (1-100)]]-$C$3)^2)</f>
        <v>3.8516105973157306</v>
      </c>
      <c r="L177">
        <f>SQRT((Table3891011121314[[#This Row],[Annual Income (k$)]]-$B$4)^2+(Table3891011121314[[#This Row],[Spending Score (1-100)]]-$C$4)^2)</f>
        <v>2.4572632155847391</v>
      </c>
      <c r="M177">
        <f>SQRT((Table3891011121314[[#This Row],[Annual Income (k$)]]-$B$5)^2+(Table3891011121314[[#This Row],[Spending Score (1-100)]]-$C$5)^2)</f>
        <v>3.1047538669768118</v>
      </c>
      <c r="N177">
        <f>SQRT((Table3891011121314[[#This Row],[Annual Income (k$)]]-$B$6)^2+(Table3891011121314[[#This Row],[Spending Score (1-100)]]-$C$6)^2)</f>
        <v>2.8638140965038388</v>
      </c>
      <c r="O177">
        <f>SQRT((Table3891011121314[[#This Row],[Annual Income (k$)]]-$B$7)^2+(Table3891011121314[[#This Row],[Spending Score (1-100)]]-$C$7)^2)</f>
        <v>2.0467558639483299</v>
      </c>
      <c r="P177">
        <f>SQRT((Table3891011121314[[#This Row],[Annual Income (k$)]]-$B$8)^2+(Table3891011121314[[#This Row],[Spending Score (1-100)]]-$C$8)^2)</f>
        <v>0.26362365512393038</v>
      </c>
      <c r="Q177">
        <f>SQRT((Table3891011121314[[#This Row],[Annual Income (k$)]]-$B$9)^2+(Table3891011121314[[#This Row],[Spending Score (1-100)]]-$C$9)^2)</f>
        <v>1.7885764280825578</v>
      </c>
      <c r="R177">
        <f>SQRT((Table3891011121314[[#This Row],[Annual Income (k$)]]-$B$10)^2+(Table3891011121314[[#This Row],[Spending Score (1-100)]]-$C$10)^2)</f>
        <v>2.5607666029571838</v>
      </c>
      <c r="S177">
        <f>MIN(Table3891011121314[[#This Row],[DIst1]:[DIst8]])</f>
        <v>0.26362365512393038</v>
      </c>
      <c r="T177" t="str">
        <f>IF(MIN(Table3891011121314[[#This Row],[DIst1]:[DIst8]])=Table3891011121314[[#This Row],[DIst1]],"Cluster1",IF(MIN(Table3891011121314[[#This Row],[DIst1]:[DIst8]])=Table3891011121314[[#This Row],[DIst2]],"Cluster2",IF(MIN(Table3891011121314[[#This Row],[DIst1]:[DIst8]])=Table3891011121314[[#This Row],[DIst3]],"Cluster3",IF(MIN(Table3891011121314[[#This Row],[DIst1]:[DIst8]])=Table3891011121314[[#This Row],[DIst4]],"Cluster4",IF(MIN(Table3891011121314[[#This Row],[DIst1]:[DIst8]])=Table3891011121314[[#This Row],[DIst5]],"Cluster5",IF(MIN(Table3891011121314[[#This Row],[DIst1]:[DIst8]])=Table3891011121314[[#This Row],[DIst6]],"Cluster6",IF(MIN(Table3891011121314[[#This Row],[DIst1]:[DIst8]])=Table3891011121314[[#This Row],[DIst7]],"Cluster7","Cluster8")))))))</f>
        <v>Cluster6</v>
      </c>
    </row>
    <row r="178" spans="7:20" x14ac:dyDescent="0.3">
      <c r="G178">
        <v>177</v>
      </c>
      <c r="H178">
        <v>1.0473691359999999</v>
      </c>
      <c r="I178">
        <v>-1.3665189369999999</v>
      </c>
      <c r="K178">
        <f>SQRT((Table3891011121314[[#This Row],[Annual Income (k$)]]-$B$3)^2+(Table3891011121314[[#This Row],[Spending Score (1-100)]]-$C$3)^2)</f>
        <v>2.4670376078341509</v>
      </c>
      <c r="L178">
        <f>SQRT((Table3891011121314[[#This Row],[Annual Income (k$)]]-$B$4)^2+(Table3891011121314[[#This Row],[Spending Score (1-100)]]-$C$4)^2)</f>
        <v>3.45946622019471</v>
      </c>
      <c r="M178">
        <f>SQRT((Table3891011121314[[#This Row],[Annual Income (k$)]]-$B$5)^2+(Table3891011121314[[#This Row],[Spending Score (1-100)]]-$C$5)^2)</f>
        <v>2.3834507046117479</v>
      </c>
      <c r="N178">
        <f>SQRT((Table3891011121314[[#This Row],[Annual Income (k$)]]-$B$6)^2+(Table3891011121314[[#This Row],[Spending Score (1-100)]]-$C$6)^2)</f>
        <v>0.37783009649247534</v>
      </c>
      <c r="O178">
        <f>SQRT((Table3891011121314[[#This Row],[Annual Income (k$)]]-$B$7)^2+(Table3891011121314[[#This Row],[Spending Score (1-100)]]-$C$7)^2)</f>
        <v>2.1235633386843578</v>
      </c>
      <c r="P178">
        <f>SQRT((Table3891011121314[[#This Row],[Annual Income (k$)]]-$B$8)^2+(Table3891011121314[[#This Row],[Spending Score (1-100)]]-$C$8)^2)</f>
        <v>2.6334578003931819</v>
      </c>
      <c r="Q178">
        <f>SQRT((Table3891011121314[[#This Row],[Annual Income (k$)]]-$B$9)^2+(Table3891011121314[[#This Row],[Spending Score (1-100)]]-$C$9)^2)</f>
        <v>1.6020169933053887</v>
      </c>
      <c r="R178">
        <f>SQRT((Table3891011121314[[#This Row],[Annual Income (k$)]]-$B$10)^2+(Table3891011121314[[#This Row],[Spending Score (1-100)]]-$C$10)^2)</f>
        <v>0.64879535940781663</v>
      </c>
      <c r="S178">
        <f>MIN(Table3891011121314[[#This Row],[DIst1]:[DIst8]])</f>
        <v>0.37783009649247534</v>
      </c>
      <c r="T178" t="str">
        <f>IF(MIN(Table3891011121314[[#This Row],[DIst1]:[DIst8]])=Table3891011121314[[#This Row],[DIst1]],"Cluster1",IF(MIN(Table3891011121314[[#This Row],[DIst1]:[DIst8]])=Table3891011121314[[#This Row],[DIst2]],"Cluster2",IF(MIN(Table3891011121314[[#This Row],[DIst1]:[DIst8]])=Table3891011121314[[#This Row],[DIst3]],"Cluster3",IF(MIN(Table3891011121314[[#This Row],[DIst1]:[DIst8]])=Table3891011121314[[#This Row],[DIst4]],"Cluster4",IF(MIN(Table3891011121314[[#This Row],[DIst1]:[DIst8]])=Table3891011121314[[#This Row],[DIst5]],"Cluster5",IF(MIN(Table3891011121314[[#This Row],[DIst1]:[DIst8]])=Table3891011121314[[#This Row],[DIst6]],"Cluster6",IF(MIN(Table3891011121314[[#This Row],[DIst1]:[DIst8]])=Table3891011121314[[#This Row],[DIst7]],"Cluster7","Cluster8")))))))</f>
        <v>Cluster4</v>
      </c>
    </row>
    <row r="179" spans="7:20" x14ac:dyDescent="0.3">
      <c r="G179">
        <v>178</v>
      </c>
      <c r="H179">
        <v>1.0473691359999999</v>
      </c>
      <c r="I179">
        <v>0.72984534099999998</v>
      </c>
      <c r="K179">
        <f>SQRT((Table3891011121314[[#This Row],[Annual Income (k$)]]-$B$3)^2+(Table3891011121314[[#This Row],[Spending Score (1-100)]]-$C$3)^2)</f>
        <v>3.3699601813612516</v>
      </c>
      <c r="L179">
        <f>SQRT((Table3891011121314[[#This Row],[Annual Income (k$)]]-$B$4)^2+(Table3891011121314[[#This Row],[Spending Score (1-100)]]-$C$4)^2)</f>
        <v>2.4646328125227646</v>
      </c>
      <c r="M179">
        <f>SQRT((Table3891011121314[[#This Row],[Annual Income (k$)]]-$B$5)^2+(Table3891011121314[[#This Row],[Spending Score (1-100)]]-$C$5)^2)</f>
        <v>2.7033531599736049</v>
      </c>
      <c r="N179">
        <f>SQRT((Table3891011121314[[#This Row],[Annual Income (k$)]]-$B$6)^2+(Table3891011121314[[#This Row],[Spending Score (1-100)]]-$C$6)^2)</f>
        <v>2.2109633358369187</v>
      </c>
      <c r="O179">
        <f>SQRT((Table3891011121314[[#This Row],[Annual Income (k$)]]-$B$7)^2+(Table3891011121314[[#This Row],[Spending Score (1-100)]]-$C$7)^2)</f>
        <v>1.6977554746761498</v>
      </c>
      <c r="P179">
        <f>SQRT((Table3891011121314[[#This Row],[Annual Income (k$)]]-$B$8)^2+(Table3891011121314[[#This Row],[Spending Score (1-100)]]-$C$8)^2)</f>
        <v>0.57432032641023134</v>
      </c>
      <c r="Q179">
        <f>SQRT((Table3891011121314[[#This Row],[Annual Income (k$)]]-$B$9)^2+(Table3891011121314[[#This Row],[Spending Score (1-100)]]-$C$9)^2)</f>
        <v>1.2899691528095967</v>
      </c>
      <c r="R179">
        <f>SQRT((Table3891011121314[[#This Row],[Annual Income (k$)]]-$B$10)^2+(Table3891011121314[[#This Row],[Spending Score (1-100)]]-$C$10)^2)</f>
        <v>1.9247521720877239</v>
      </c>
      <c r="S179">
        <f>MIN(Table3891011121314[[#This Row],[DIst1]:[DIst8]])</f>
        <v>0.57432032641023134</v>
      </c>
      <c r="T179" t="str">
        <f>IF(MIN(Table3891011121314[[#This Row],[DIst1]:[DIst8]])=Table3891011121314[[#This Row],[DIst1]],"Cluster1",IF(MIN(Table3891011121314[[#This Row],[DIst1]:[DIst8]])=Table3891011121314[[#This Row],[DIst2]],"Cluster2",IF(MIN(Table3891011121314[[#This Row],[DIst1]:[DIst8]])=Table3891011121314[[#This Row],[DIst3]],"Cluster3",IF(MIN(Table3891011121314[[#This Row],[DIst1]:[DIst8]])=Table3891011121314[[#This Row],[DIst4]],"Cluster4",IF(MIN(Table3891011121314[[#This Row],[DIst1]:[DIst8]])=Table3891011121314[[#This Row],[DIst5]],"Cluster5",IF(MIN(Table3891011121314[[#This Row],[DIst1]:[DIst8]])=Table3891011121314[[#This Row],[DIst6]],"Cluster6",IF(MIN(Table3891011121314[[#This Row],[DIst1]:[DIst8]])=Table3891011121314[[#This Row],[DIst7]],"Cluster7","Cluster8")))))))</f>
        <v>Cluster6</v>
      </c>
    </row>
    <row r="180" spans="7:20" x14ac:dyDescent="0.3">
      <c r="G180">
        <v>179</v>
      </c>
      <c r="H180">
        <v>1.238216282</v>
      </c>
      <c r="I180">
        <v>-1.4053404979999999</v>
      </c>
      <c r="K180">
        <f>SQRT((Table3891011121314[[#This Row],[Annual Income (k$)]]-$B$3)^2+(Table3891011121314[[#This Row],[Spending Score (1-100)]]-$C$3)^2)</f>
        <v>2.6544798673966823</v>
      </c>
      <c r="L180">
        <f>SQRT((Table3891011121314[[#This Row],[Annual Income (k$)]]-$B$4)^2+(Table3891011121314[[#This Row],[Spending Score (1-100)]]-$C$4)^2)</f>
        <v>3.6231406609040047</v>
      </c>
      <c r="M180">
        <f>SQRT((Table3891011121314[[#This Row],[Annual Income (k$)]]-$B$5)^2+(Table3891011121314[[#This Row],[Spending Score (1-100)]]-$C$5)^2)</f>
        <v>2.577631500844729</v>
      </c>
      <c r="N180">
        <f>SQRT((Table3891011121314[[#This Row],[Annual Income (k$)]]-$B$6)^2+(Table3891011121314[[#This Row],[Spending Score (1-100)]]-$C$6)^2)</f>
        <v>0.56108983285607328</v>
      </c>
      <c r="O180">
        <f>SQRT((Table3891011121314[[#This Row],[Annual Income (k$)]]-$B$7)^2+(Table3891011121314[[#This Row],[Spending Score (1-100)]]-$C$7)^2)</f>
        <v>2.2925978475526008</v>
      </c>
      <c r="P180">
        <f>SQRT((Table3891011121314[[#This Row],[Annual Income (k$)]]-$B$8)^2+(Table3891011121314[[#This Row],[Spending Score (1-100)]]-$C$8)^2)</f>
        <v>2.6951197190690608</v>
      </c>
      <c r="Q180">
        <f>SQRT((Table3891011121314[[#This Row],[Annual Income (k$)]]-$B$9)^2+(Table3891011121314[[#This Row],[Spending Score (1-100)]]-$C$9)^2)</f>
        <v>1.7545521337881365</v>
      </c>
      <c r="R180">
        <f>SQRT((Table3891011121314[[#This Row],[Annual Income (k$)]]-$B$10)^2+(Table3891011121314[[#This Row],[Spending Score (1-100)]]-$C$10)^2)</f>
        <v>0.50338282797331957</v>
      </c>
      <c r="S180">
        <f>MIN(Table3891011121314[[#This Row],[DIst1]:[DIst8]])</f>
        <v>0.50338282797331957</v>
      </c>
      <c r="T180" t="str">
        <f>IF(MIN(Table3891011121314[[#This Row],[DIst1]:[DIst8]])=Table3891011121314[[#This Row],[DIst1]],"Cluster1",IF(MIN(Table3891011121314[[#This Row],[DIst1]:[DIst8]])=Table3891011121314[[#This Row],[DIst2]],"Cluster2",IF(MIN(Table3891011121314[[#This Row],[DIst1]:[DIst8]])=Table3891011121314[[#This Row],[DIst3]],"Cluster3",IF(MIN(Table3891011121314[[#This Row],[DIst1]:[DIst8]])=Table3891011121314[[#This Row],[DIst4]],"Cluster4",IF(MIN(Table3891011121314[[#This Row],[DIst1]:[DIst8]])=Table3891011121314[[#This Row],[DIst5]],"Cluster5",IF(MIN(Table3891011121314[[#This Row],[DIst1]:[DIst8]])=Table3891011121314[[#This Row],[DIst6]],"Cluster6",IF(MIN(Table3891011121314[[#This Row],[DIst1]:[DIst8]])=Table3891011121314[[#This Row],[DIst7]],"Cluster7","Cluster8")))))))</f>
        <v>Cluster8</v>
      </c>
    </row>
    <row r="181" spans="7:20" x14ac:dyDescent="0.3">
      <c r="G181">
        <v>180</v>
      </c>
      <c r="H181">
        <v>1.238216282</v>
      </c>
      <c r="I181">
        <v>1.5450981159999999</v>
      </c>
      <c r="K181">
        <f>SQRT((Table3891011121314[[#This Row],[Annual Income (k$)]]-$B$3)^2+(Table3891011121314[[#This Row],[Spending Score (1-100)]]-$C$3)^2)</f>
        <v>4.0932402294849775</v>
      </c>
      <c r="L181">
        <f>SQRT((Table3891011121314[[#This Row],[Annual Income (k$)]]-$B$4)^2+(Table3891011121314[[#This Row],[Spending Score (1-100)]]-$C$4)^2)</f>
        <v>2.66897304393488</v>
      </c>
      <c r="M181">
        <f>SQRT((Table3891011121314[[#This Row],[Annual Income (k$)]]-$B$5)^2+(Table3891011121314[[#This Row],[Spending Score (1-100)]]-$C$5)^2)</f>
        <v>3.3504095552396027</v>
      </c>
      <c r="N181">
        <f>SQRT((Table3891011121314[[#This Row],[Annual Income (k$)]]-$B$6)^2+(Table3891011121314[[#This Row],[Spending Score (1-100)]]-$C$6)^2)</f>
        <v>3.0470693560231918</v>
      </c>
      <c r="O181">
        <f>SQRT((Table3891011121314[[#This Row],[Annual Income (k$)]]-$B$7)^2+(Table3891011121314[[#This Row],[Spending Score (1-100)]]-$C$7)^2)</f>
        <v>2.2927620761098928</v>
      </c>
      <c r="P181">
        <f>SQRT((Table3891011121314[[#This Row],[Annual Income (k$)]]-$B$8)^2+(Table3891011121314[[#This Row],[Spending Score (1-100)]]-$C$8)^2)</f>
        <v>0.50813039791135672</v>
      </c>
      <c r="Q181">
        <f>SQRT((Table3891011121314[[#This Row],[Annual Income (k$)]]-$B$9)^2+(Table3891011121314[[#This Row],[Spending Score (1-100)]]-$C$9)^2)</f>
        <v>2.0246401789955177</v>
      </c>
      <c r="R181">
        <f>SQRT((Table3891011121314[[#This Row],[Annual Income (k$)]]-$B$10)^2+(Table3891011121314[[#This Row],[Spending Score (1-100)]]-$C$10)^2)</f>
        <v>2.676893830863158</v>
      </c>
      <c r="S181">
        <f>MIN(Table3891011121314[[#This Row],[DIst1]:[DIst8]])</f>
        <v>0.50813039791135672</v>
      </c>
      <c r="T181" t="str">
        <f>IF(MIN(Table3891011121314[[#This Row],[DIst1]:[DIst8]])=Table3891011121314[[#This Row],[DIst1]],"Cluster1",IF(MIN(Table3891011121314[[#This Row],[DIst1]:[DIst8]])=Table3891011121314[[#This Row],[DIst2]],"Cluster2",IF(MIN(Table3891011121314[[#This Row],[DIst1]:[DIst8]])=Table3891011121314[[#This Row],[DIst3]],"Cluster3",IF(MIN(Table3891011121314[[#This Row],[DIst1]:[DIst8]])=Table3891011121314[[#This Row],[DIst4]],"Cluster4",IF(MIN(Table3891011121314[[#This Row],[DIst1]:[DIst8]])=Table3891011121314[[#This Row],[DIst5]],"Cluster5",IF(MIN(Table3891011121314[[#This Row],[DIst1]:[DIst8]])=Table3891011121314[[#This Row],[DIst6]],"Cluster6",IF(MIN(Table3891011121314[[#This Row],[DIst1]:[DIst8]])=Table3891011121314[[#This Row],[DIst7]],"Cluster7","Cluster8")))))))</f>
        <v>Cluster6</v>
      </c>
    </row>
    <row r="182" spans="7:20" x14ac:dyDescent="0.3">
      <c r="G182">
        <v>181</v>
      </c>
      <c r="H182">
        <v>1.390893999</v>
      </c>
      <c r="I182">
        <v>-0.70655240500000005</v>
      </c>
      <c r="K182">
        <f>SQRT((Table3891011121314[[#This Row],[Annual Income (k$)]]-$B$3)^2+(Table3891011121314[[#This Row],[Spending Score (1-100)]]-$C$3)^2)</f>
        <v>2.9333239465394132</v>
      </c>
      <c r="L182">
        <f>SQRT((Table3891011121314[[#This Row],[Annual Income (k$)]]-$B$4)^2+(Table3891011121314[[#This Row],[Spending Score (1-100)]]-$C$4)^2)</f>
        <v>3.3102875004085641</v>
      </c>
      <c r="M182">
        <f>SQRT((Table3891011121314[[#This Row],[Annual Income (k$)]]-$B$5)^2+(Table3891011121314[[#This Row],[Spending Score (1-100)]]-$C$5)^2)</f>
        <v>2.6337552012771304</v>
      </c>
      <c r="N182">
        <f>SQRT((Table3891011121314[[#This Row],[Annual Income (k$)]]-$B$6)^2+(Table3891011121314[[#This Row],[Spending Score (1-100)]]-$C$6)^2)</f>
        <v>1.0295230362350032</v>
      </c>
      <c r="O182">
        <f>SQRT((Table3891011121314[[#This Row],[Annual Income (k$)]]-$B$7)^2+(Table3891011121314[[#This Row],[Spending Score (1-100)]]-$C$7)^2)</f>
        <v>2.0596051281744008</v>
      </c>
      <c r="P182">
        <f>SQRT((Table3891011121314[[#This Row],[Annual Income (k$)]]-$B$8)^2+(Table3891011121314[[#This Row],[Spending Score (1-100)]]-$C$8)^2)</f>
        <v>2.0450400388990442</v>
      </c>
      <c r="Q182">
        <f>SQRT((Table3891011121314[[#This Row],[Annual Income (k$)]]-$B$9)^2+(Table3891011121314[[#This Row],[Spending Score (1-100)]]-$C$9)^2)</f>
        <v>1.4591561819047361</v>
      </c>
      <c r="R182">
        <f>SQRT((Table3891011121314[[#This Row],[Annual Income (k$)]]-$B$10)^2+(Table3891011121314[[#This Row],[Spending Score (1-100)]]-$C$10)^2)</f>
        <v>0.46675228723204665</v>
      </c>
      <c r="S182">
        <f>MIN(Table3891011121314[[#This Row],[DIst1]:[DIst8]])</f>
        <v>0.46675228723204665</v>
      </c>
      <c r="T182" t="str">
        <f>IF(MIN(Table3891011121314[[#This Row],[DIst1]:[DIst8]])=Table3891011121314[[#This Row],[DIst1]],"Cluster1",IF(MIN(Table3891011121314[[#This Row],[DIst1]:[DIst8]])=Table3891011121314[[#This Row],[DIst2]],"Cluster2",IF(MIN(Table3891011121314[[#This Row],[DIst1]:[DIst8]])=Table3891011121314[[#This Row],[DIst3]],"Cluster3",IF(MIN(Table3891011121314[[#This Row],[DIst1]:[DIst8]])=Table3891011121314[[#This Row],[DIst4]],"Cluster4",IF(MIN(Table3891011121314[[#This Row],[DIst1]:[DIst8]])=Table3891011121314[[#This Row],[DIst5]],"Cluster5",IF(MIN(Table3891011121314[[#This Row],[DIst1]:[DIst8]])=Table3891011121314[[#This Row],[DIst6]],"Cluster6",IF(MIN(Table3891011121314[[#This Row],[DIst1]:[DIst8]])=Table3891011121314[[#This Row],[DIst7]],"Cluster7","Cluster8")))))))</f>
        <v>Cluster8</v>
      </c>
    </row>
    <row r="183" spans="7:20" x14ac:dyDescent="0.3">
      <c r="G183">
        <v>182</v>
      </c>
      <c r="H183">
        <v>1.390893999</v>
      </c>
      <c r="I183">
        <v>1.389811873</v>
      </c>
      <c r="K183">
        <f>SQRT((Table3891011121314[[#This Row],[Annual Income (k$)]]-$B$3)^2+(Table3891011121314[[#This Row],[Spending Score (1-100)]]-$C$3)^2)</f>
        <v>4.0794370892997671</v>
      </c>
      <c r="L183">
        <f>SQRT((Table3891011121314[[#This Row],[Annual Income (k$)]]-$B$4)^2+(Table3891011121314[[#This Row],[Spending Score (1-100)]]-$C$4)^2)</f>
        <v>2.7984946367605321</v>
      </c>
      <c r="M183">
        <f>SQRT((Table3891011121314[[#This Row],[Annual Income (k$)]]-$B$5)^2+(Table3891011121314[[#This Row],[Spending Score (1-100)]]-$C$5)^2)</f>
        <v>3.3661562695751455</v>
      </c>
      <c r="N183">
        <f>SQRT((Table3891011121314[[#This Row],[Annual Income (k$)]]-$B$6)^2+(Table3891011121314[[#This Row],[Spending Score (1-100)]]-$C$6)^2)</f>
        <v>2.9278971118293806</v>
      </c>
      <c r="O183">
        <f>SQRT((Table3891011121314[[#This Row],[Annual Income (k$)]]-$B$7)^2+(Table3891011121314[[#This Row],[Spending Score (1-100)]]-$C$7)^2)</f>
        <v>2.3198892661313728</v>
      </c>
      <c r="P183">
        <f>SQRT((Table3891011121314[[#This Row],[Annual Income (k$)]]-$B$8)^2+(Table3891011121314[[#This Row],[Spending Score (1-100)]]-$C$8)^2)</f>
        <v>0.58650928065730434</v>
      </c>
      <c r="Q183">
        <f>SQRT((Table3891011121314[[#This Row],[Annual Income (k$)]]-$B$9)^2+(Table3891011121314[[#This Row],[Spending Score (1-100)]]-$C$9)^2)</f>
        <v>1.9984392050479209</v>
      </c>
      <c r="R183">
        <f>SQRT((Table3891011121314[[#This Row],[Annual Income (k$)]]-$B$10)^2+(Table3891011121314[[#This Row],[Spending Score (1-100)]]-$C$10)^2)</f>
        <v>2.5037279660387082</v>
      </c>
      <c r="S183">
        <f>MIN(Table3891011121314[[#This Row],[DIst1]:[DIst8]])</f>
        <v>0.58650928065730434</v>
      </c>
      <c r="T183" t="str">
        <f>IF(MIN(Table3891011121314[[#This Row],[DIst1]:[DIst8]])=Table3891011121314[[#This Row],[DIst1]],"Cluster1",IF(MIN(Table3891011121314[[#This Row],[DIst1]:[DIst8]])=Table3891011121314[[#This Row],[DIst2]],"Cluster2",IF(MIN(Table3891011121314[[#This Row],[DIst1]:[DIst8]])=Table3891011121314[[#This Row],[DIst3]],"Cluster3",IF(MIN(Table3891011121314[[#This Row],[DIst1]:[DIst8]])=Table3891011121314[[#This Row],[DIst4]],"Cluster4",IF(MIN(Table3891011121314[[#This Row],[DIst1]:[DIst8]])=Table3891011121314[[#This Row],[DIst5]],"Cluster5",IF(MIN(Table3891011121314[[#This Row],[DIst1]:[DIst8]])=Table3891011121314[[#This Row],[DIst6]],"Cluster6",IF(MIN(Table3891011121314[[#This Row],[DIst1]:[DIst8]])=Table3891011121314[[#This Row],[DIst7]],"Cluster7","Cluster8")))))))</f>
        <v>Cluster6</v>
      </c>
    </row>
    <row r="184" spans="7:20" x14ac:dyDescent="0.3">
      <c r="G184">
        <v>183</v>
      </c>
      <c r="H184">
        <v>1.4290634280000001</v>
      </c>
      <c r="I184">
        <v>-1.3665189369999999</v>
      </c>
      <c r="K184">
        <f>SQRT((Table3891011121314[[#This Row],[Annual Income (k$)]]-$B$3)^2+(Table3891011121314[[#This Row],[Spending Score (1-100)]]-$C$3)^2)</f>
        <v>2.8475451457994407</v>
      </c>
      <c r="L184">
        <f>SQRT((Table3891011121314[[#This Row],[Annual Income (k$)]]-$B$4)^2+(Table3891011121314[[#This Row],[Spending Score (1-100)]]-$C$4)^2)</f>
        <v>3.7383385709473345</v>
      </c>
      <c r="M184">
        <f>SQRT((Table3891011121314[[#This Row],[Annual Income (k$)]]-$B$5)^2+(Table3891011121314[[#This Row],[Spending Score (1-100)]]-$C$5)^2)</f>
        <v>2.7522469888258763</v>
      </c>
      <c r="N184">
        <f>SQRT((Table3891011121314[[#This Row],[Annual Income (k$)]]-$B$6)^2+(Table3891011121314[[#This Row],[Spending Score (1-100)]]-$C$6)^2)</f>
        <v>0.75479393023157837</v>
      </c>
      <c r="O184">
        <f>SQRT((Table3891011121314[[#This Row],[Annual Income (k$)]]-$B$7)^2+(Table3891011121314[[#This Row],[Spending Score (1-100)]]-$C$7)^2)</f>
        <v>2.4185298371197237</v>
      </c>
      <c r="P184">
        <f>SQRT((Table3891011121314[[#This Row],[Annual Income (k$)]]-$B$8)^2+(Table3891011121314[[#This Row],[Spending Score (1-100)]]-$C$8)^2)</f>
        <v>2.6934483969364011</v>
      </c>
      <c r="Q184">
        <f>SQRT((Table3891011121314[[#This Row],[Annual Income (k$)]]-$B$9)^2+(Table3891011121314[[#This Row],[Spending Score (1-100)]]-$C$9)^2)</f>
        <v>1.8612058118724459</v>
      </c>
      <c r="R184">
        <f>SQRT((Table3891011121314[[#This Row],[Annual Income (k$)]]-$B$10)^2+(Table3891011121314[[#This Row],[Spending Score (1-100)]]-$C$10)^2)</f>
        <v>0.3384312792252222</v>
      </c>
      <c r="S184">
        <f>MIN(Table3891011121314[[#This Row],[DIst1]:[DIst8]])</f>
        <v>0.3384312792252222</v>
      </c>
      <c r="T184" t="str">
        <f>IF(MIN(Table3891011121314[[#This Row],[DIst1]:[DIst8]])=Table3891011121314[[#This Row],[DIst1]],"Cluster1",IF(MIN(Table3891011121314[[#This Row],[DIst1]:[DIst8]])=Table3891011121314[[#This Row],[DIst2]],"Cluster2",IF(MIN(Table3891011121314[[#This Row],[DIst1]:[DIst8]])=Table3891011121314[[#This Row],[DIst3]],"Cluster3",IF(MIN(Table3891011121314[[#This Row],[DIst1]:[DIst8]])=Table3891011121314[[#This Row],[DIst4]],"Cluster4",IF(MIN(Table3891011121314[[#This Row],[DIst1]:[DIst8]])=Table3891011121314[[#This Row],[DIst5]],"Cluster5",IF(MIN(Table3891011121314[[#This Row],[DIst1]:[DIst8]])=Table3891011121314[[#This Row],[DIst6]],"Cluster6",IF(MIN(Table3891011121314[[#This Row],[DIst1]:[DIst8]])=Table3891011121314[[#This Row],[DIst7]],"Cluster7","Cluster8")))))))</f>
        <v>Cluster8</v>
      </c>
    </row>
    <row r="185" spans="7:20" x14ac:dyDescent="0.3">
      <c r="G185">
        <v>184</v>
      </c>
      <c r="H185">
        <v>1.4290634280000001</v>
      </c>
      <c r="I185">
        <v>1.467454995</v>
      </c>
      <c r="K185">
        <f>SQRT((Table3891011121314[[#This Row],[Annual Income (k$)]]-$B$3)^2+(Table3891011121314[[#This Row],[Spending Score (1-100)]]-$C$3)^2)</f>
        <v>4.1621655240130337</v>
      </c>
      <c r="L185">
        <f>SQRT((Table3891011121314[[#This Row],[Annual Income (k$)]]-$B$4)^2+(Table3891011121314[[#This Row],[Spending Score (1-100)]]-$C$4)^2)</f>
        <v>2.8457712890117683</v>
      </c>
      <c r="M185">
        <f>SQRT((Table3891011121314[[#This Row],[Annual Income (k$)]]-$B$5)^2+(Table3891011121314[[#This Row],[Spending Score (1-100)]]-$C$5)^2)</f>
        <v>3.4445715140261091</v>
      </c>
      <c r="N185">
        <f>SQRT((Table3891011121314[[#This Row],[Annual Income (k$)]]-$B$6)^2+(Table3891011121314[[#This Row],[Spending Score (1-100)]]-$C$6)^2)</f>
        <v>3.0125459343416825</v>
      </c>
      <c r="O185">
        <f>SQRT((Table3891011121314[[#This Row],[Annual Income (k$)]]-$B$7)^2+(Table3891011121314[[#This Row],[Spending Score (1-100)]]-$C$7)^2)</f>
        <v>2.3958277495476374</v>
      </c>
      <c r="P185">
        <f>SQRT((Table3891011121314[[#This Row],[Annual Income (k$)]]-$B$8)^2+(Table3891011121314[[#This Row],[Spending Score (1-100)]]-$C$8)^2)</f>
        <v>0.64475036972009592</v>
      </c>
      <c r="Q185">
        <f>SQRT((Table3891011121314[[#This Row],[Annual Income (k$)]]-$B$9)^2+(Table3891011121314[[#This Row],[Spending Score (1-100)]]-$C$9)^2)</f>
        <v>2.0819440629017012</v>
      </c>
      <c r="R185">
        <f>SQRT((Table3891011121314[[#This Row],[Annual Income (k$)]]-$B$10)^2+(Table3891011121314[[#This Row],[Spending Score (1-100)]]-$C$10)^2)</f>
        <v>2.5776008588151562</v>
      </c>
      <c r="S185">
        <f>MIN(Table3891011121314[[#This Row],[DIst1]:[DIst8]])</f>
        <v>0.64475036972009592</v>
      </c>
      <c r="T185" t="str">
        <f>IF(MIN(Table3891011121314[[#This Row],[DIst1]:[DIst8]])=Table3891011121314[[#This Row],[DIst1]],"Cluster1",IF(MIN(Table3891011121314[[#This Row],[DIst1]:[DIst8]])=Table3891011121314[[#This Row],[DIst2]],"Cluster2",IF(MIN(Table3891011121314[[#This Row],[DIst1]:[DIst8]])=Table3891011121314[[#This Row],[DIst3]],"Cluster3",IF(MIN(Table3891011121314[[#This Row],[DIst1]:[DIst8]])=Table3891011121314[[#This Row],[DIst4]],"Cluster4",IF(MIN(Table3891011121314[[#This Row],[DIst1]:[DIst8]])=Table3891011121314[[#This Row],[DIst5]],"Cluster5",IF(MIN(Table3891011121314[[#This Row],[DIst1]:[DIst8]])=Table3891011121314[[#This Row],[DIst6]],"Cluster6",IF(MIN(Table3891011121314[[#This Row],[DIst1]:[DIst8]])=Table3891011121314[[#This Row],[DIst7]],"Cluster7","Cluster8")))))))</f>
        <v>Cluster6</v>
      </c>
    </row>
    <row r="186" spans="7:20" x14ac:dyDescent="0.3">
      <c r="G186">
        <v>185</v>
      </c>
      <c r="H186">
        <v>1.4672328569999999</v>
      </c>
      <c r="I186">
        <v>-0.43480148000000002</v>
      </c>
      <c r="K186">
        <f>SQRT((Table3891011121314[[#This Row],[Annual Income (k$)]]-$B$3)^2+(Table3891011121314[[#This Row],[Spending Score (1-100)]]-$C$3)^2)</f>
        <v>3.0958072192233148</v>
      </c>
      <c r="L186">
        <f>SQRT((Table3891011121314[[#This Row],[Annual Income (k$)]]-$B$4)^2+(Table3891011121314[[#This Row],[Spending Score (1-100)]]-$C$4)^2)</f>
        <v>3.2384373879291131</v>
      </c>
      <c r="M186">
        <f>SQRT((Table3891011121314[[#This Row],[Annual Income (k$)]]-$B$5)^2+(Table3891011121314[[#This Row],[Spending Score (1-100)]]-$C$5)^2)</f>
        <v>2.7236751483760315</v>
      </c>
      <c r="N186">
        <f>SQRT((Table3891011121314[[#This Row],[Annual Income (k$)]]-$B$6)^2+(Table3891011121314[[#This Row],[Spending Score (1-100)]]-$C$6)^2)</f>
        <v>1.2854846980184291</v>
      </c>
      <c r="O186">
        <f>SQRT((Table3891011121314[[#This Row],[Annual Income (k$)]]-$B$7)^2+(Table3891011121314[[#This Row],[Spending Score (1-100)]]-$C$7)^2)</f>
        <v>2.0471908988927607</v>
      </c>
      <c r="P186">
        <f>SQRT((Table3891011121314[[#This Row],[Annual Income (k$)]]-$B$8)^2+(Table3891011121314[[#This Row],[Spending Score (1-100)]]-$C$8)^2)</f>
        <v>1.8115892136478042</v>
      </c>
      <c r="Q186">
        <f>SQRT((Table3891011121314[[#This Row],[Annual Income (k$)]]-$B$9)^2+(Table3891011121314[[#This Row],[Spending Score (1-100)]]-$C$9)^2)</f>
        <v>1.4434924838274299</v>
      </c>
      <c r="R186">
        <f>SQRT((Table3891011121314[[#This Row],[Annual Income (k$)]]-$B$10)^2+(Table3891011121314[[#This Row],[Spending Score (1-100)]]-$C$10)^2)</f>
        <v>0.68864936573483115</v>
      </c>
      <c r="S186">
        <f>MIN(Table3891011121314[[#This Row],[DIst1]:[DIst8]])</f>
        <v>0.68864936573483115</v>
      </c>
      <c r="T186" t="str">
        <f>IF(MIN(Table3891011121314[[#This Row],[DIst1]:[DIst8]])=Table3891011121314[[#This Row],[DIst1]],"Cluster1",IF(MIN(Table3891011121314[[#This Row],[DIst1]:[DIst8]])=Table3891011121314[[#This Row],[DIst2]],"Cluster2",IF(MIN(Table3891011121314[[#This Row],[DIst1]:[DIst8]])=Table3891011121314[[#This Row],[DIst3]],"Cluster3",IF(MIN(Table3891011121314[[#This Row],[DIst1]:[DIst8]])=Table3891011121314[[#This Row],[DIst4]],"Cluster4",IF(MIN(Table3891011121314[[#This Row],[DIst1]:[DIst8]])=Table3891011121314[[#This Row],[DIst5]],"Cluster5",IF(MIN(Table3891011121314[[#This Row],[DIst1]:[DIst8]])=Table3891011121314[[#This Row],[DIst6]],"Cluster6",IF(MIN(Table3891011121314[[#This Row],[DIst1]:[DIst8]])=Table3891011121314[[#This Row],[DIst7]],"Cluster7","Cluster8")))))))</f>
        <v>Cluster8</v>
      </c>
    </row>
    <row r="187" spans="7:20" x14ac:dyDescent="0.3">
      <c r="G187">
        <v>186</v>
      </c>
      <c r="H187">
        <v>1.4672328569999999</v>
      </c>
      <c r="I187">
        <v>1.816849041</v>
      </c>
      <c r="K187">
        <f>SQRT((Table3891011121314[[#This Row],[Annual Income (k$)]]-$B$3)^2+(Table3891011121314[[#This Row],[Spending Score (1-100)]]-$C$3)^2)</f>
        <v>4.4486212211349194</v>
      </c>
      <c r="L187">
        <f>SQRT((Table3891011121314[[#This Row],[Annual Income (k$)]]-$B$4)^2+(Table3891011121314[[#This Row],[Spending Score (1-100)]]-$C$4)^2)</f>
        <v>2.9500652020607538</v>
      </c>
      <c r="M187">
        <f>SQRT((Table3891011121314[[#This Row],[Annual Income (k$)]]-$B$5)^2+(Table3891011121314[[#This Row],[Spending Score (1-100)]]-$C$5)^2)</f>
        <v>3.702928738433966</v>
      </c>
      <c r="N187">
        <f>SQRT((Table3891011121314[[#This Row],[Annual Income (k$)]]-$B$6)^2+(Table3891011121314[[#This Row],[Spending Score (1-100)]]-$C$6)^2)</f>
        <v>3.3608116451900667</v>
      </c>
      <c r="O187">
        <f>SQRT((Table3891011121314[[#This Row],[Annual Income (k$)]]-$B$7)^2+(Table3891011121314[[#This Row],[Spending Score (1-100)]]-$C$7)^2)</f>
        <v>2.6436278232186448</v>
      </c>
      <c r="P187">
        <f>SQRT((Table3891011121314[[#This Row],[Annual Income (k$)]]-$B$8)^2+(Table3891011121314[[#This Row],[Spending Score (1-100)]]-$C$8)^2)</f>
        <v>0.85602315444279387</v>
      </c>
      <c r="Q187">
        <f>SQRT((Table3891011121314[[#This Row],[Annual Income (k$)]]-$B$9)^2+(Table3891011121314[[#This Row],[Spending Score (1-100)]]-$C$9)^2)</f>
        <v>2.3790417824110457</v>
      </c>
      <c r="R187">
        <f>SQRT((Table3891011121314[[#This Row],[Annual Income (k$)]]-$B$10)^2+(Table3891011121314[[#This Row],[Spending Score (1-100)]]-$C$10)^2)</f>
        <v>2.9234684309525529</v>
      </c>
      <c r="S187">
        <f>MIN(Table3891011121314[[#This Row],[DIst1]:[DIst8]])</f>
        <v>0.85602315444279387</v>
      </c>
      <c r="T187" t="str">
        <f>IF(MIN(Table3891011121314[[#This Row],[DIst1]:[DIst8]])=Table3891011121314[[#This Row],[DIst1]],"Cluster1",IF(MIN(Table3891011121314[[#This Row],[DIst1]:[DIst8]])=Table3891011121314[[#This Row],[DIst2]],"Cluster2",IF(MIN(Table3891011121314[[#This Row],[DIst1]:[DIst8]])=Table3891011121314[[#This Row],[DIst3]],"Cluster3",IF(MIN(Table3891011121314[[#This Row],[DIst1]:[DIst8]])=Table3891011121314[[#This Row],[DIst4]],"Cluster4",IF(MIN(Table3891011121314[[#This Row],[DIst1]:[DIst8]])=Table3891011121314[[#This Row],[DIst5]],"Cluster5",IF(MIN(Table3891011121314[[#This Row],[DIst1]:[DIst8]])=Table3891011121314[[#This Row],[DIst6]],"Cluster6",IF(MIN(Table3891011121314[[#This Row],[DIst1]:[DIst8]])=Table3891011121314[[#This Row],[DIst7]],"Cluster7","Cluster8")))))))</f>
        <v>Cluster6</v>
      </c>
    </row>
    <row r="188" spans="7:20" x14ac:dyDescent="0.3">
      <c r="G188">
        <v>187</v>
      </c>
      <c r="H188">
        <v>1.543571716</v>
      </c>
      <c r="I188">
        <v>-1.0171248909999999</v>
      </c>
      <c r="K188">
        <f>SQRT((Table3891011121314[[#This Row],[Annual Income (k$)]]-$B$3)^2+(Table3891011121314[[#This Row],[Spending Score (1-100)]]-$C$3)^2)</f>
        <v>3.0066619618610613</v>
      </c>
      <c r="L188">
        <f>SQRT((Table3891011121314[[#This Row],[Annual Income (k$)]]-$B$4)^2+(Table3891011121314[[#This Row],[Spending Score (1-100)]]-$C$4)^2)</f>
        <v>3.6113080182165787</v>
      </c>
      <c r="M188">
        <f>SQRT((Table3891011121314[[#This Row],[Annual Income (k$)]]-$B$5)^2+(Table3891011121314[[#This Row],[Spending Score (1-100)]]-$C$5)^2)</f>
        <v>2.8036981248209285</v>
      </c>
      <c r="N188">
        <f>SQRT((Table3891011121314[[#This Row],[Annual Income (k$)]]-$B$6)^2+(Table3891011121314[[#This Row],[Spending Score (1-100)]]-$C$6)^2)</f>
        <v>0.96704372057343491</v>
      </c>
      <c r="O188">
        <f>SQRT((Table3891011121314[[#This Row],[Annual Income (k$)]]-$B$7)^2+(Table3891011121314[[#This Row],[Spending Score (1-100)]]-$C$7)^2)</f>
        <v>2.3294770258564559</v>
      </c>
      <c r="P188">
        <f>SQRT((Table3891011121314[[#This Row],[Annual Income (k$)]]-$B$8)^2+(Table3891011121314[[#This Row],[Spending Score (1-100)]]-$C$8)^2)</f>
        <v>2.386649500446115</v>
      </c>
      <c r="Q188">
        <f>SQRT((Table3891011121314[[#This Row],[Annual Income (k$)]]-$B$9)^2+(Table3891011121314[[#This Row],[Spending Score (1-100)]]-$C$9)^2)</f>
        <v>1.7405193578799854</v>
      </c>
      <c r="R188">
        <f>SQRT((Table3891011121314[[#This Row],[Annual Income (k$)]]-$B$10)^2+(Table3891011121314[[#This Row],[Spending Score (1-100)]]-$C$10)^2)</f>
        <v>0.12784124878258743</v>
      </c>
      <c r="S188">
        <f>MIN(Table3891011121314[[#This Row],[DIst1]:[DIst8]])</f>
        <v>0.12784124878258743</v>
      </c>
      <c r="T188" t="str">
        <f>IF(MIN(Table3891011121314[[#This Row],[DIst1]:[DIst8]])=Table3891011121314[[#This Row],[DIst1]],"Cluster1",IF(MIN(Table3891011121314[[#This Row],[DIst1]:[DIst8]])=Table3891011121314[[#This Row],[DIst2]],"Cluster2",IF(MIN(Table3891011121314[[#This Row],[DIst1]:[DIst8]])=Table3891011121314[[#This Row],[DIst3]],"Cluster3",IF(MIN(Table3891011121314[[#This Row],[DIst1]:[DIst8]])=Table3891011121314[[#This Row],[DIst4]],"Cluster4",IF(MIN(Table3891011121314[[#This Row],[DIst1]:[DIst8]])=Table3891011121314[[#This Row],[DIst5]],"Cluster5",IF(MIN(Table3891011121314[[#This Row],[DIst1]:[DIst8]])=Table3891011121314[[#This Row],[DIst6]],"Cluster6",IF(MIN(Table3891011121314[[#This Row],[DIst1]:[DIst8]])=Table3891011121314[[#This Row],[DIst7]],"Cluster7","Cluster8")))))))</f>
        <v>Cluster8</v>
      </c>
    </row>
    <row r="189" spans="7:20" x14ac:dyDescent="0.3">
      <c r="G189">
        <v>188</v>
      </c>
      <c r="H189">
        <v>1.543571716</v>
      </c>
      <c r="I189">
        <v>0.69102378099999995</v>
      </c>
      <c r="K189">
        <f>SQRT((Table3891011121314[[#This Row],[Annual Income (k$)]]-$B$3)^2+(Table3891011121314[[#This Row],[Spending Score (1-100)]]-$C$3)^2)</f>
        <v>3.7235581305193923</v>
      </c>
      <c r="L189">
        <f>SQRT((Table3891011121314[[#This Row],[Annual Income (k$)]]-$B$4)^2+(Table3891011121314[[#This Row],[Spending Score (1-100)]]-$C$4)^2)</f>
        <v>2.9614093417617946</v>
      </c>
      <c r="M189">
        <f>SQRT((Table3891011121314[[#This Row],[Annual Income (k$)]]-$B$5)^2+(Table3891011121314[[#This Row],[Spending Score (1-100)]]-$C$5)^2)</f>
        <v>3.1172359326463455</v>
      </c>
      <c r="N189">
        <f>SQRT((Table3891011121314[[#This Row],[Annual Income (k$)]]-$B$6)^2+(Table3891011121314[[#This Row],[Spending Score (1-100)]]-$C$6)^2)</f>
        <v>2.3092131572860946</v>
      </c>
      <c r="O189">
        <f>SQRT((Table3891011121314[[#This Row],[Annual Income (k$)]]-$B$7)^2+(Table3891011121314[[#This Row],[Spending Score (1-100)]]-$C$7)^2)</f>
        <v>2.1520091126724754</v>
      </c>
      <c r="P189">
        <f>SQRT((Table3891011121314[[#This Row],[Annual Income (k$)]]-$B$8)^2+(Table3891011121314[[#This Row],[Spending Score (1-100)]]-$C$8)^2)</f>
        <v>0.91898816547338569</v>
      </c>
      <c r="Q189">
        <f>SQRT((Table3891011121314[[#This Row],[Annual Income (k$)]]-$B$9)^2+(Table3891011121314[[#This Row],[Spending Score (1-100)]]-$C$9)^2)</f>
        <v>1.6806521759714157</v>
      </c>
      <c r="R189">
        <f>SQRT((Table3891011121314[[#This Row],[Annual Income (k$)]]-$B$10)^2+(Table3891011121314[[#This Row],[Spending Score (1-100)]]-$C$10)^2)</f>
        <v>1.7951277681282147</v>
      </c>
      <c r="S189">
        <f>MIN(Table3891011121314[[#This Row],[DIst1]:[DIst8]])</f>
        <v>0.91898816547338569</v>
      </c>
      <c r="T189" t="str">
        <f>IF(MIN(Table3891011121314[[#This Row],[DIst1]:[DIst8]])=Table3891011121314[[#This Row],[DIst1]],"Cluster1",IF(MIN(Table3891011121314[[#This Row],[DIst1]:[DIst8]])=Table3891011121314[[#This Row],[DIst2]],"Cluster2",IF(MIN(Table3891011121314[[#This Row],[DIst1]:[DIst8]])=Table3891011121314[[#This Row],[DIst3]],"Cluster3",IF(MIN(Table3891011121314[[#This Row],[DIst1]:[DIst8]])=Table3891011121314[[#This Row],[DIst4]],"Cluster4",IF(MIN(Table3891011121314[[#This Row],[DIst1]:[DIst8]])=Table3891011121314[[#This Row],[DIst5]],"Cluster5",IF(MIN(Table3891011121314[[#This Row],[DIst1]:[DIst8]])=Table3891011121314[[#This Row],[DIst6]],"Cluster6",IF(MIN(Table3891011121314[[#This Row],[DIst1]:[DIst8]])=Table3891011121314[[#This Row],[DIst7]],"Cluster7","Cluster8")))))))</f>
        <v>Cluster6</v>
      </c>
    </row>
    <row r="190" spans="7:20" x14ac:dyDescent="0.3">
      <c r="G190">
        <v>189</v>
      </c>
      <c r="H190">
        <v>1.6199105739999999</v>
      </c>
      <c r="I190">
        <v>-1.288875816</v>
      </c>
      <c r="K190">
        <f>SQRT((Table3891011121314[[#This Row],[Annual Income (k$)]]-$B$3)^2+(Table3891011121314[[#This Row],[Spending Score (1-100)]]-$C$3)^2)</f>
        <v>3.0442337712426997</v>
      </c>
      <c r="L190">
        <f>SQRT((Table3891011121314[[#This Row],[Annual Income (k$)]]-$B$4)^2+(Table3891011121314[[#This Row],[Spending Score (1-100)]]-$C$4)^2)</f>
        <v>3.8357607151650246</v>
      </c>
      <c r="M190">
        <f>SQRT((Table3891011121314[[#This Row],[Annual Income (k$)]]-$B$5)^2+(Table3891011121314[[#This Row],[Spending Score (1-100)]]-$C$5)^2)</f>
        <v>2.9214164983801632</v>
      </c>
      <c r="N190">
        <f>SQRT((Table3891011121314[[#This Row],[Annual Income (k$)]]-$B$6)^2+(Table3891011121314[[#This Row],[Spending Score (1-100)]]-$C$6)^2)</f>
        <v>0.95471681509727213</v>
      </c>
      <c r="O190">
        <f>SQRT((Table3891011121314[[#This Row],[Annual Income (k$)]]-$B$7)^2+(Table3891011121314[[#This Row],[Spending Score (1-100)]]-$C$7)^2)</f>
        <v>2.5320806850368816</v>
      </c>
      <c r="P190">
        <f>SQRT((Table3891011121314[[#This Row],[Annual Income (k$)]]-$B$8)^2+(Table3891011121314[[#This Row],[Spending Score (1-100)]]-$C$8)^2)</f>
        <v>2.6687703873157265</v>
      </c>
      <c r="Q190">
        <f>SQRT((Table3891011121314[[#This Row],[Annual Income (k$)]]-$B$9)^2+(Table3891011121314[[#This Row],[Spending Score (1-100)]]-$C$9)^2)</f>
        <v>1.9575509815907222</v>
      </c>
      <c r="R190">
        <f>SQRT((Table3891011121314[[#This Row],[Annual Income (k$)]]-$B$10)^2+(Table3891011121314[[#This Row],[Spending Score (1-100)]]-$C$10)^2)</f>
        <v>0.18837146332357452</v>
      </c>
      <c r="S190">
        <f>MIN(Table3891011121314[[#This Row],[DIst1]:[DIst8]])</f>
        <v>0.18837146332357452</v>
      </c>
      <c r="T190" t="str">
        <f>IF(MIN(Table3891011121314[[#This Row],[DIst1]:[DIst8]])=Table3891011121314[[#This Row],[DIst1]],"Cluster1",IF(MIN(Table3891011121314[[#This Row],[DIst1]:[DIst8]])=Table3891011121314[[#This Row],[DIst2]],"Cluster2",IF(MIN(Table3891011121314[[#This Row],[DIst1]:[DIst8]])=Table3891011121314[[#This Row],[DIst3]],"Cluster3",IF(MIN(Table3891011121314[[#This Row],[DIst1]:[DIst8]])=Table3891011121314[[#This Row],[DIst4]],"Cluster4",IF(MIN(Table3891011121314[[#This Row],[DIst1]:[DIst8]])=Table3891011121314[[#This Row],[DIst5]],"Cluster5",IF(MIN(Table3891011121314[[#This Row],[DIst1]:[DIst8]])=Table3891011121314[[#This Row],[DIst6]],"Cluster6",IF(MIN(Table3891011121314[[#This Row],[DIst1]:[DIst8]])=Table3891011121314[[#This Row],[DIst7]],"Cluster7","Cluster8")))))))</f>
        <v>Cluster8</v>
      </c>
    </row>
    <row r="191" spans="7:20" x14ac:dyDescent="0.3">
      <c r="G191">
        <v>190</v>
      </c>
      <c r="H191">
        <v>1.6199105739999999</v>
      </c>
      <c r="I191">
        <v>1.3509903130000001</v>
      </c>
      <c r="K191">
        <f>SQRT((Table3891011121314[[#This Row],[Annual Income (k$)]]-$B$3)^2+(Table3891011121314[[#This Row],[Spending Score (1-100)]]-$C$3)^2)</f>
        <v>4.2129339194015261</v>
      </c>
      <c r="L191">
        <f>SQRT((Table3891011121314[[#This Row],[Annual Income (k$)]]-$B$4)^2+(Table3891011121314[[#This Row],[Spending Score (1-100)]]-$C$4)^2)</f>
        <v>3.0226368251540445</v>
      </c>
      <c r="M191">
        <f>SQRT((Table3891011121314[[#This Row],[Annual Income (k$)]]-$B$5)^2+(Table3891011121314[[#This Row],[Spending Score (1-100)]]-$C$5)^2)</f>
        <v>3.5254148835043835</v>
      </c>
      <c r="N191">
        <f>SQRT((Table3891011121314[[#This Row],[Annual Income (k$)]]-$B$6)^2+(Table3891011121314[[#This Row],[Spending Score (1-100)]]-$C$6)^2)</f>
        <v>2.9550187989497698</v>
      </c>
      <c r="O191">
        <f>SQRT((Table3891011121314[[#This Row],[Annual Income (k$)]]-$B$7)^2+(Table3891011121314[[#This Row],[Spending Score (1-100)]]-$C$7)^2)</f>
        <v>2.4914130386578224</v>
      </c>
      <c r="P191">
        <f>SQRT((Table3891011121314[[#This Row],[Annual Income (k$)]]-$B$8)^2+(Table3891011121314[[#This Row],[Spending Score (1-100)]]-$C$8)^2)</f>
        <v>0.80579924862939811</v>
      </c>
      <c r="Q191">
        <f>SQRT((Table3891011121314[[#This Row],[Annual Income (k$)]]-$B$9)^2+(Table3891011121314[[#This Row],[Spending Score (1-100)]]-$C$9)^2)</f>
        <v>2.1308001820543212</v>
      </c>
      <c r="R191">
        <f>SQRT((Table3891011121314[[#This Row],[Annual Income (k$)]]-$B$10)^2+(Table3891011121314[[#This Row],[Spending Score (1-100)]]-$C$10)^2)</f>
        <v>2.4526037528301057</v>
      </c>
      <c r="S191">
        <f>MIN(Table3891011121314[[#This Row],[DIst1]:[DIst8]])</f>
        <v>0.80579924862939811</v>
      </c>
      <c r="T191" t="str">
        <f>IF(MIN(Table3891011121314[[#This Row],[DIst1]:[DIst8]])=Table3891011121314[[#This Row],[DIst1]],"Cluster1",IF(MIN(Table3891011121314[[#This Row],[DIst1]:[DIst8]])=Table3891011121314[[#This Row],[DIst2]],"Cluster2",IF(MIN(Table3891011121314[[#This Row],[DIst1]:[DIst8]])=Table3891011121314[[#This Row],[DIst3]],"Cluster3",IF(MIN(Table3891011121314[[#This Row],[DIst1]:[DIst8]])=Table3891011121314[[#This Row],[DIst4]],"Cluster4",IF(MIN(Table3891011121314[[#This Row],[DIst1]:[DIst8]])=Table3891011121314[[#This Row],[DIst5]],"Cluster5",IF(MIN(Table3891011121314[[#This Row],[DIst1]:[DIst8]])=Table3891011121314[[#This Row],[DIst6]],"Cluster6",IF(MIN(Table3891011121314[[#This Row],[DIst1]:[DIst8]])=Table3891011121314[[#This Row],[DIst7]],"Cluster7","Cluster8")))))))</f>
        <v>Cluster6</v>
      </c>
    </row>
    <row r="192" spans="7:20" x14ac:dyDescent="0.3">
      <c r="G192">
        <v>191</v>
      </c>
      <c r="H192">
        <v>1.6199105739999999</v>
      </c>
      <c r="I192">
        <v>-1.0559464510000001</v>
      </c>
      <c r="K192">
        <f>SQRT((Table3891011121314[[#This Row],[Annual Income (k$)]]-$B$3)^2+(Table3891011121314[[#This Row],[Spending Score (1-100)]]-$C$3)^2)</f>
        <v>3.0749108117419341</v>
      </c>
      <c r="L192">
        <f>SQRT((Table3891011121314[[#This Row],[Annual Income (k$)]]-$B$4)^2+(Table3891011121314[[#This Row],[Spending Score (1-100)]]-$C$4)^2)</f>
        <v>3.6959910542955057</v>
      </c>
      <c r="M192">
        <f>SQRT((Table3891011121314[[#This Row],[Annual Income (k$)]]-$B$5)^2+(Table3891011121314[[#This Row],[Spending Score (1-100)]]-$C$5)^2)</f>
        <v>2.8840258975061315</v>
      </c>
      <c r="N192">
        <f>SQRT((Table3891011121314[[#This Row],[Annual Income (k$)]]-$B$6)^2+(Table3891011121314[[#This Row],[Spending Score (1-100)]]-$C$6)^2)</f>
        <v>1.0202428475807126</v>
      </c>
      <c r="O192">
        <f>SQRT((Table3891011121314[[#This Row],[Annual Income (k$)]]-$B$7)^2+(Table3891011121314[[#This Row],[Spending Score (1-100)]]-$C$7)^2)</f>
        <v>2.4151108528833003</v>
      </c>
      <c r="P192">
        <f>SQRT((Table3891011121314[[#This Row],[Annual Income (k$)]]-$B$8)^2+(Table3891011121314[[#This Row],[Spending Score (1-100)]]-$C$8)^2)</f>
        <v>2.4475579753293766</v>
      </c>
      <c r="Q192">
        <f>SQRT((Table3891011121314[[#This Row],[Annual Income (k$)]]-$B$9)^2+(Table3891011121314[[#This Row],[Spending Score (1-100)]]-$C$9)^2)</f>
        <v>1.825885255848799</v>
      </c>
      <c r="R192">
        <f>SQRT((Table3891011121314[[#This Row],[Annual Income (k$)]]-$B$10)^2+(Table3891011121314[[#This Row],[Spending Score (1-100)]]-$C$10)^2)</f>
        <v>4.9652036916288736E-2</v>
      </c>
      <c r="S192">
        <f>MIN(Table3891011121314[[#This Row],[DIst1]:[DIst8]])</f>
        <v>4.9652036916288736E-2</v>
      </c>
      <c r="T192" t="str">
        <f>IF(MIN(Table3891011121314[[#This Row],[DIst1]:[DIst8]])=Table3891011121314[[#This Row],[DIst1]],"Cluster1",IF(MIN(Table3891011121314[[#This Row],[DIst1]:[DIst8]])=Table3891011121314[[#This Row],[DIst2]],"Cluster2",IF(MIN(Table3891011121314[[#This Row],[DIst1]:[DIst8]])=Table3891011121314[[#This Row],[DIst3]],"Cluster3",IF(MIN(Table3891011121314[[#This Row],[DIst1]:[DIst8]])=Table3891011121314[[#This Row],[DIst4]],"Cluster4",IF(MIN(Table3891011121314[[#This Row],[DIst1]:[DIst8]])=Table3891011121314[[#This Row],[DIst5]],"Cluster5",IF(MIN(Table3891011121314[[#This Row],[DIst1]:[DIst8]])=Table3891011121314[[#This Row],[DIst6]],"Cluster6",IF(MIN(Table3891011121314[[#This Row],[DIst1]:[DIst8]])=Table3891011121314[[#This Row],[DIst7]],"Cluster7","Cluster8")))))))</f>
        <v>Cluster8</v>
      </c>
    </row>
    <row r="193" spans="7:20" x14ac:dyDescent="0.3">
      <c r="G193">
        <v>192</v>
      </c>
      <c r="H193">
        <v>1.6199105739999999</v>
      </c>
      <c r="I193">
        <v>0.72984534099999998</v>
      </c>
      <c r="K193">
        <f>SQRT((Table3891011121314[[#This Row],[Annual Income (k$)]]-$B$3)^2+(Table3891011121314[[#This Row],[Spending Score (1-100)]]-$C$3)^2)</f>
        <v>3.8077890857709362</v>
      </c>
      <c r="L193">
        <f>SQRT((Table3891011121314[[#This Row],[Annual Income (k$)]]-$B$4)^2+(Table3891011121314[[#This Row],[Spending Score (1-100)]]-$C$4)^2)</f>
        <v>3.0322575605511046</v>
      </c>
      <c r="M193">
        <f>SQRT((Table3891011121314[[#This Row],[Annual Income (k$)]]-$B$5)^2+(Table3891011121314[[#This Row],[Spending Score (1-100)]]-$C$5)^2)</f>
        <v>3.2028776976694879</v>
      </c>
      <c r="N193">
        <f>SQRT((Table3891011121314[[#This Row],[Annual Income (k$)]]-$B$6)^2+(Table3891011121314[[#This Row],[Spending Score (1-100)]]-$C$6)^2)</f>
        <v>2.374460826118749</v>
      </c>
      <c r="O193">
        <f>SQRT((Table3891011121314[[#This Row],[Annual Income (k$)]]-$B$7)^2+(Table3891011121314[[#This Row],[Spending Score (1-100)]]-$C$7)^2)</f>
        <v>2.2363563067304422</v>
      </c>
      <c r="P193">
        <f>SQRT((Table3891011121314[[#This Row],[Annual Income (k$)]]-$B$8)^2+(Table3891011121314[[#This Row],[Spending Score (1-100)]]-$C$8)^2)</f>
        <v>0.95836222666502768</v>
      </c>
      <c r="Q193">
        <f>SQRT((Table3891011121314[[#This Row],[Annual Income (k$)]]-$B$9)^2+(Table3891011121314[[#This Row],[Spending Score (1-100)]]-$C$9)^2)</f>
        <v>1.766276098341407</v>
      </c>
      <c r="R193">
        <f>SQRT((Table3891011121314[[#This Row],[Annual Income (k$)]]-$B$10)^2+(Table3891011121314[[#This Row],[Spending Score (1-100)]]-$C$10)^2)</f>
        <v>1.8314855423723115</v>
      </c>
      <c r="S193">
        <f>MIN(Table3891011121314[[#This Row],[DIst1]:[DIst8]])</f>
        <v>0.95836222666502768</v>
      </c>
      <c r="T193" t="str">
        <f>IF(MIN(Table3891011121314[[#This Row],[DIst1]:[DIst8]])=Table3891011121314[[#This Row],[DIst1]],"Cluster1",IF(MIN(Table3891011121314[[#This Row],[DIst1]:[DIst8]])=Table3891011121314[[#This Row],[DIst2]],"Cluster2",IF(MIN(Table3891011121314[[#This Row],[DIst1]:[DIst8]])=Table3891011121314[[#This Row],[DIst3]],"Cluster3",IF(MIN(Table3891011121314[[#This Row],[DIst1]:[DIst8]])=Table3891011121314[[#This Row],[DIst4]],"Cluster4",IF(MIN(Table3891011121314[[#This Row],[DIst1]:[DIst8]])=Table3891011121314[[#This Row],[DIst5]],"Cluster5",IF(MIN(Table3891011121314[[#This Row],[DIst1]:[DIst8]])=Table3891011121314[[#This Row],[DIst6]],"Cluster6",IF(MIN(Table3891011121314[[#This Row],[DIst1]:[DIst8]])=Table3891011121314[[#This Row],[DIst7]],"Cluster7","Cluster8")))))))</f>
        <v>Cluster6</v>
      </c>
    </row>
    <row r="194" spans="7:20" x14ac:dyDescent="0.3">
      <c r="G194">
        <v>193</v>
      </c>
      <c r="H194">
        <v>2.0016048660000001</v>
      </c>
      <c r="I194">
        <v>-1.638269862</v>
      </c>
      <c r="K194">
        <f>SQRT((Table3891011121314[[#This Row],[Annual Income (k$)]]-$B$3)^2+(Table3891011121314[[#This Row],[Spending Score (1-100)]]-$C$3)^2)</f>
        <v>3.412997819377845</v>
      </c>
      <c r="L194">
        <f>SQRT((Table3891011121314[[#This Row],[Annual Income (k$)]]-$B$4)^2+(Table3891011121314[[#This Row],[Spending Score (1-100)]]-$C$4)^2)</f>
        <v>4.352002586824911</v>
      </c>
      <c r="M194">
        <f>SQRT((Table3891011121314[[#This Row],[Annual Income (k$)]]-$B$5)^2+(Table3891011121314[[#This Row],[Spending Score (1-100)]]-$C$5)^2)</f>
        <v>3.3756237914443932</v>
      </c>
      <c r="N194">
        <f>SQRT((Table3891011121314[[#This Row],[Annual Income (k$)]]-$B$6)^2+(Table3891011121314[[#This Row],[Spending Score (1-100)]]-$C$6)^2)</f>
        <v>1.3359855975767636</v>
      </c>
      <c r="O194">
        <f>SQRT((Table3891011121314[[#This Row],[Annual Income (k$)]]-$B$7)^2+(Table3891011121314[[#This Row],[Spending Score (1-100)]]-$C$7)^2)</f>
        <v>3.0429817757363615</v>
      </c>
      <c r="P194">
        <f>SQRT((Table3891011121314[[#This Row],[Annual Income (k$)]]-$B$8)^2+(Table3891011121314[[#This Row],[Spending Score (1-100)]]-$C$8)^2)</f>
        <v>3.1273190739259014</v>
      </c>
      <c r="Q194">
        <f>SQRT((Table3891011121314[[#This Row],[Annual Income (k$)]]-$B$9)^2+(Table3891011121314[[#This Row],[Spending Score (1-100)]]-$C$9)^2)</f>
        <v>2.4733357469042687</v>
      </c>
      <c r="R194">
        <f>SQRT((Table3891011121314[[#This Row],[Annual Income (k$)]]-$B$10)^2+(Table3891011121314[[#This Row],[Spending Score (1-100)]]-$C$10)^2)</f>
        <v>0.64741314149002616</v>
      </c>
      <c r="S194">
        <f>MIN(Table3891011121314[[#This Row],[DIst1]:[DIst8]])</f>
        <v>0.64741314149002616</v>
      </c>
      <c r="T194" t="str">
        <f>IF(MIN(Table3891011121314[[#This Row],[DIst1]:[DIst8]])=Table3891011121314[[#This Row],[DIst1]],"Cluster1",IF(MIN(Table3891011121314[[#This Row],[DIst1]:[DIst8]])=Table3891011121314[[#This Row],[DIst2]],"Cluster2",IF(MIN(Table3891011121314[[#This Row],[DIst1]:[DIst8]])=Table3891011121314[[#This Row],[DIst3]],"Cluster3",IF(MIN(Table3891011121314[[#This Row],[DIst1]:[DIst8]])=Table3891011121314[[#This Row],[DIst4]],"Cluster4",IF(MIN(Table3891011121314[[#This Row],[DIst1]:[DIst8]])=Table3891011121314[[#This Row],[DIst5]],"Cluster5",IF(MIN(Table3891011121314[[#This Row],[DIst1]:[DIst8]])=Table3891011121314[[#This Row],[DIst6]],"Cluster6",IF(MIN(Table3891011121314[[#This Row],[DIst1]:[DIst8]])=Table3891011121314[[#This Row],[DIst7]],"Cluster7","Cluster8")))))))</f>
        <v>Cluster8</v>
      </c>
    </row>
    <row r="195" spans="7:20" x14ac:dyDescent="0.3">
      <c r="G195">
        <v>194</v>
      </c>
      <c r="H195">
        <v>2.0016048660000001</v>
      </c>
      <c r="I195">
        <v>1.5839196769999999</v>
      </c>
      <c r="K195">
        <f>SQRT((Table3891011121314[[#This Row],[Annual Income (k$)]]-$B$3)^2+(Table3891011121314[[#This Row],[Spending Score (1-100)]]-$C$3)^2)</f>
        <v>4.6503381089850064</v>
      </c>
      <c r="L195">
        <f>SQRT((Table3891011121314[[#This Row],[Annual Income (k$)]]-$B$4)^2+(Table3891011121314[[#This Row],[Spending Score (1-100)]]-$C$4)^2)</f>
        <v>3.4289601933296905</v>
      </c>
      <c r="M195">
        <f>SQRT((Table3891011121314[[#This Row],[Annual Income (k$)]]-$B$5)^2+(Table3891011121314[[#This Row],[Spending Score (1-100)]]-$C$5)^2)</f>
        <v>3.9714460367453905</v>
      </c>
      <c r="N195">
        <f>SQRT((Table3891011121314[[#This Row],[Annual Income (k$)]]-$B$6)^2+(Table3891011121314[[#This Row],[Spending Score (1-100)]]-$C$6)^2)</f>
        <v>3.3098915302845557</v>
      </c>
      <c r="O195">
        <f>SQRT((Table3891011121314[[#This Row],[Annual Income (k$)]]-$B$7)^2+(Table3891011121314[[#This Row],[Spending Score (1-100)]]-$C$7)^2)</f>
        <v>2.9385554889843277</v>
      </c>
      <c r="P195">
        <f>SQRT((Table3891011121314[[#This Row],[Annual Income (k$)]]-$B$8)^2+(Table3891011121314[[#This Row],[Spending Score (1-100)]]-$C$8)^2)</f>
        <v>1.2263595113965489</v>
      </c>
      <c r="Q195">
        <f>SQRT((Table3891011121314[[#This Row],[Annual Income (k$)]]-$B$9)^2+(Table3891011121314[[#This Row],[Spending Score (1-100)]]-$C$9)^2)</f>
        <v>2.5703434481871406</v>
      </c>
      <c r="R195">
        <f>SQRT((Table3891011121314[[#This Row],[Annual Income (k$)]]-$B$10)^2+(Table3891011121314[[#This Row],[Spending Score (1-100)]]-$C$10)^2)</f>
        <v>2.7097459792075873</v>
      </c>
      <c r="S195">
        <f>MIN(Table3891011121314[[#This Row],[DIst1]:[DIst8]])</f>
        <v>1.2263595113965489</v>
      </c>
      <c r="T195" t="str">
        <f>IF(MIN(Table3891011121314[[#This Row],[DIst1]:[DIst8]])=Table3891011121314[[#This Row],[DIst1]],"Cluster1",IF(MIN(Table3891011121314[[#This Row],[DIst1]:[DIst8]])=Table3891011121314[[#This Row],[DIst2]],"Cluster2",IF(MIN(Table3891011121314[[#This Row],[DIst1]:[DIst8]])=Table3891011121314[[#This Row],[DIst3]],"Cluster3",IF(MIN(Table3891011121314[[#This Row],[DIst1]:[DIst8]])=Table3891011121314[[#This Row],[DIst4]],"Cluster4",IF(MIN(Table3891011121314[[#This Row],[DIst1]:[DIst8]])=Table3891011121314[[#This Row],[DIst5]],"Cluster5",IF(MIN(Table3891011121314[[#This Row],[DIst1]:[DIst8]])=Table3891011121314[[#This Row],[DIst6]],"Cluster6",IF(MIN(Table3891011121314[[#This Row],[DIst1]:[DIst8]])=Table3891011121314[[#This Row],[DIst7]],"Cluster7","Cluster8")))))))</f>
        <v>Cluster6</v>
      </c>
    </row>
    <row r="196" spans="7:20" x14ac:dyDescent="0.3">
      <c r="G196">
        <v>195</v>
      </c>
      <c r="H196">
        <v>2.2687908700000001</v>
      </c>
      <c r="I196">
        <v>-1.3276973759999999</v>
      </c>
      <c r="K196">
        <f>SQRT((Table3891011121314[[#This Row],[Annual Income (k$)]]-$B$3)^2+(Table3891011121314[[#This Row],[Spending Score (1-100)]]-$C$3)^2)</f>
        <v>3.6879292627002043</v>
      </c>
      <c r="L196">
        <f>SQRT((Table3891011121314[[#This Row],[Annual Income (k$)]]-$B$4)^2+(Table3891011121314[[#This Row],[Spending Score (1-100)]]-$C$4)^2)</f>
        <v>4.384952918292349</v>
      </c>
      <c r="M196">
        <f>SQRT((Table3891011121314[[#This Row],[Annual Income (k$)]]-$B$5)^2+(Table3891011121314[[#This Row],[Spending Score (1-100)]]-$C$5)^2)</f>
        <v>3.566180077582116</v>
      </c>
      <c r="N196">
        <f>SQRT((Table3891011121314[[#This Row],[Annual Income (k$)]]-$B$6)^2+(Table3891011121314[[#This Row],[Spending Score (1-100)]]-$C$6)^2)</f>
        <v>1.5945808219123825</v>
      </c>
      <c r="O196">
        <f>SQRT((Table3891011121314[[#This Row],[Annual Income (k$)]]-$B$7)^2+(Table3891011121314[[#This Row],[Spending Score (1-100)]]-$C$7)^2)</f>
        <v>3.1164759328131306</v>
      </c>
      <c r="P196">
        <f>SQRT((Table3891011121314[[#This Row],[Annual Income (k$)]]-$B$8)^2+(Table3891011121314[[#This Row],[Spending Score (1-100)]]-$C$8)^2)</f>
        <v>2.9633039757485662</v>
      </c>
      <c r="Q196">
        <f>SQRT((Table3891011121314[[#This Row],[Annual Income (k$)]]-$B$9)^2+(Table3891011121314[[#This Row],[Spending Score (1-100)]]-$C$9)^2)</f>
        <v>2.5234782673830378</v>
      </c>
      <c r="R196">
        <f>SQRT((Table3891011121314[[#This Row],[Annual Income (k$)]]-$B$10)^2+(Table3891011121314[[#This Row],[Spending Score (1-100)]]-$C$10)^2)</f>
        <v>0.66861847396066265</v>
      </c>
      <c r="S196">
        <f>MIN(Table3891011121314[[#This Row],[DIst1]:[DIst8]])</f>
        <v>0.66861847396066265</v>
      </c>
      <c r="T196" t="str">
        <f>IF(MIN(Table3891011121314[[#This Row],[DIst1]:[DIst8]])=Table3891011121314[[#This Row],[DIst1]],"Cluster1",IF(MIN(Table3891011121314[[#This Row],[DIst1]:[DIst8]])=Table3891011121314[[#This Row],[DIst2]],"Cluster2",IF(MIN(Table3891011121314[[#This Row],[DIst1]:[DIst8]])=Table3891011121314[[#This Row],[DIst3]],"Cluster3",IF(MIN(Table3891011121314[[#This Row],[DIst1]:[DIst8]])=Table3891011121314[[#This Row],[DIst4]],"Cluster4",IF(MIN(Table3891011121314[[#This Row],[DIst1]:[DIst8]])=Table3891011121314[[#This Row],[DIst5]],"Cluster5",IF(MIN(Table3891011121314[[#This Row],[DIst1]:[DIst8]])=Table3891011121314[[#This Row],[DIst6]],"Cluster6",IF(MIN(Table3891011121314[[#This Row],[DIst1]:[DIst8]])=Table3891011121314[[#This Row],[DIst7]],"Cluster7","Cluster8")))))))</f>
        <v>Cluster8</v>
      </c>
    </row>
    <row r="197" spans="7:20" x14ac:dyDescent="0.3">
      <c r="G197">
        <v>196</v>
      </c>
      <c r="H197">
        <v>2.2687908700000001</v>
      </c>
      <c r="I197">
        <v>1.1180609480000001</v>
      </c>
      <c r="K197">
        <f>SQRT((Table3891011121314[[#This Row],[Annual Income (k$)]]-$B$3)^2+(Table3891011121314[[#This Row],[Spending Score (1-100)]]-$C$3)^2)</f>
        <v>4.5600440638086903</v>
      </c>
      <c r="L197">
        <f>SQRT((Table3891011121314[[#This Row],[Annual Income (k$)]]-$B$4)^2+(Table3891011121314[[#This Row],[Spending Score (1-100)]]-$C$4)^2)</f>
        <v>3.6601231635127531</v>
      </c>
      <c r="M197">
        <f>SQRT((Table3891011121314[[#This Row],[Annual Income (k$)]]-$B$5)^2+(Table3891011121314[[#This Row],[Spending Score (1-100)]]-$C$5)^2)</f>
        <v>3.9573431248386126</v>
      </c>
      <c r="N197">
        <f>SQRT((Table3891011121314[[#This Row],[Annual Income (k$)]]-$B$6)^2+(Table3891011121314[[#This Row],[Spending Score (1-100)]]-$C$6)^2)</f>
        <v>3.0205388389351633</v>
      </c>
      <c r="O197">
        <f>SQRT((Table3891011121314[[#This Row],[Annual Income (k$)]]-$B$7)^2+(Table3891011121314[[#This Row],[Spending Score (1-100)]]-$C$7)^2)</f>
        <v>2.9763254324433226</v>
      </c>
      <c r="P197">
        <f>SQRT((Table3891011121314[[#This Row],[Annual Income (k$)]]-$B$8)^2+(Table3891011121314[[#This Row],[Spending Score (1-100)]]-$C$8)^2)</f>
        <v>1.4558392727403739</v>
      </c>
      <c r="Q197">
        <f>SQRT((Table3891011121314[[#This Row],[Annual Income (k$)]]-$B$9)^2+(Table3891011121314[[#This Row],[Spending Score (1-100)]]-$C$9)^2)</f>
        <v>2.5218104417552802</v>
      </c>
      <c r="R197">
        <f>SQRT((Table3891011121314[[#This Row],[Annual Income (k$)]]-$B$10)^2+(Table3891011121314[[#This Row],[Spending Score (1-100)]]-$C$10)^2)</f>
        <v>2.3070555103828596</v>
      </c>
      <c r="S197">
        <f>MIN(Table3891011121314[[#This Row],[DIst1]:[DIst8]])</f>
        <v>1.4558392727403739</v>
      </c>
      <c r="T197" t="str">
        <f>IF(MIN(Table3891011121314[[#This Row],[DIst1]:[DIst8]])=Table3891011121314[[#This Row],[DIst1]],"Cluster1",IF(MIN(Table3891011121314[[#This Row],[DIst1]:[DIst8]])=Table3891011121314[[#This Row],[DIst2]],"Cluster2",IF(MIN(Table3891011121314[[#This Row],[DIst1]:[DIst8]])=Table3891011121314[[#This Row],[DIst3]],"Cluster3",IF(MIN(Table3891011121314[[#This Row],[DIst1]:[DIst8]])=Table3891011121314[[#This Row],[DIst4]],"Cluster4",IF(MIN(Table3891011121314[[#This Row],[DIst1]:[DIst8]])=Table3891011121314[[#This Row],[DIst5]],"Cluster5",IF(MIN(Table3891011121314[[#This Row],[DIst1]:[DIst8]])=Table3891011121314[[#This Row],[DIst6]],"Cluster6",IF(MIN(Table3891011121314[[#This Row],[DIst1]:[DIst8]])=Table3891011121314[[#This Row],[DIst7]],"Cluster7","Cluster8")))))))</f>
        <v>Cluster6</v>
      </c>
    </row>
    <row r="198" spans="7:20" x14ac:dyDescent="0.3">
      <c r="G198">
        <v>197</v>
      </c>
      <c r="H198">
        <v>2.4978074449999998</v>
      </c>
      <c r="I198">
        <v>-0.86183864799999998</v>
      </c>
      <c r="K198">
        <f>SQRT((Table3891011121314[[#This Row],[Annual Income (k$)]]-$B$3)^2+(Table3891011121314[[#This Row],[Spending Score (1-100)]]-$C$3)^2)</f>
        <v>3.9732137349820231</v>
      </c>
      <c r="L198">
        <f>SQRT((Table3891011121314[[#This Row],[Annual Income (k$)]]-$B$4)^2+(Table3891011121314[[#This Row],[Spending Score (1-100)]]-$C$4)^2)</f>
        <v>4.3501241288060601</v>
      </c>
      <c r="M198">
        <f>SQRT((Table3891011121314[[#This Row],[Annual Income (k$)]]-$B$5)^2+(Table3891011121314[[#This Row],[Spending Score (1-100)]]-$C$5)^2)</f>
        <v>3.7438944284527782</v>
      </c>
      <c r="N198">
        <f>SQRT((Table3891011121314[[#This Row],[Annual Income (k$)]]-$B$6)^2+(Table3891011121314[[#This Row],[Spending Score (1-100)]]-$C$6)^2)</f>
        <v>1.9116780282232899</v>
      </c>
      <c r="O198">
        <f>SQRT((Table3891011121314[[#This Row],[Annual Income (k$)]]-$B$7)^2+(Table3891011121314[[#This Row],[Spending Score (1-100)]]-$C$7)^2)</f>
        <v>3.1552756577393506</v>
      </c>
      <c r="P198">
        <f>SQRT((Table3891011121314[[#This Row],[Annual Income (k$)]]-$B$8)^2+(Table3891011121314[[#This Row],[Spending Score (1-100)]]-$C$8)^2)</f>
        <v>2.7029882950965023</v>
      </c>
      <c r="Q198">
        <f>SQRT((Table3891011121314[[#This Row],[Annual Income (k$)]]-$B$9)^2+(Table3891011121314[[#This Row],[Spending Score (1-100)]]-$C$9)^2)</f>
        <v>2.5508918750627596</v>
      </c>
      <c r="R198">
        <f>SQRT((Table3891011121314[[#This Row],[Annual Income (k$)]]-$B$10)^2+(Table3891011121314[[#This Row],[Spending Score (1-100)]]-$C$10)^2)</f>
        <v>0.89106747940524966</v>
      </c>
      <c r="S198">
        <f>MIN(Table3891011121314[[#This Row],[DIst1]:[DIst8]])</f>
        <v>0.89106747940524966</v>
      </c>
      <c r="T198" t="str">
        <f>IF(MIN(Table3891011121314[[#This Row],[DIst1]:[DIst8]])=Table3891011121314[[#This Row],[DIst1]],"Cluster1",IF(MIN(Table3891011121314[[#This Row],[DIst1]:[DIst8]])=Table3891011121314[[#This Row],[DIst2]],"Cluster2",IF(MIN(Table3891011121314[[#This Row],[DIst1]:[DIst8]])=Table3891011121314[[#This Row],[DIst3]],"Cluster3",IF(MIN(Table3891011121314[[#This Row],[DIst1]:[DIst8]])=Table3891011121314[[#This Row],[DIst4]],"Cluster4",IF(MIN(Table3891011121314[[#This Row],[DIst1]:[DIst8]])=Table3891011121314[[#This Row],[DIst5]],"Cluster5",IF(MIN(Table3891011121314[[#This Row],[DIst1]:[DIst8]])=Table3891011121314[[#This Row],[DIst6]],"Cluster6",IF(MIN(Table3891011121314[[#This Row],[DIst1]:[DIst8]])=Table3891011121314[[#This Row],[DIst7]],"Cluster7","Cluster8")))))))</f>
        <v>Cluster8</v>
      </c>
    </row>
    <row r="199" spans="7:20" x14ac:dyDescent="0.3">
      <c r="G199">
        <v>198</v>
      </c>
      <c r="H199">
        <v>2.4978074449999998</v>
      </c>
      <c r="I199">
        <v>0.92395314500000003</v>
      </c>
      <c r="K199">
        <f>SQRT((Table3891011121314[[#This Row],[Annual Income (k$)]]-$B$3)^2+(Table3891011121314[[#This Row],[Spending Score (1-100)]]-$C$3)^2)</f>
        <v>4.6393836716872592</v>
      </c>
      <c r="L199">
        <f>SQRT((Table3891011121314[[#This Row],[Annual Income (k$)]]-$B$4)^2+(Table3891011121314[[#This Row],[Spending Score (1-100)]]-$C$4)^2)</f>
        <v>3.8924398798827986</v>
      </c>
      <c r="M199">
        <f>SQRT((Table3891011121314[[#This Row],[Annual Income (k$)]]-$B$5)^2+(Table3891011121314[[#This Row],[Spending Score (1-100)]]-$C$5)^2)</f>
        <v>4.0805438248013255</v>
      </c>
      <c r="N199">
        <f>SQRT((Table3891011121314[[#This Row],[Annual Income (k$)]]-$B$6)^2+(Table3891011121314[[#This Row],[Spending Score (1-100)]]-$C$6)^2)</f>
        <v>2.9908115751070032</v>
      </c>
      <c r="O199">
        <f>SQRT((Table3891011121314[[#This Row],[Annual Income (k$)]]-$B$7)^2+(Table3891011121314[[#This Row],[Spending Score (1-100)]]-$C$7)^2)</f>
        <v>3.133299510051716</v>
      </c>
      <c r="P199">
        <f>SQRT((Table3891011121314[[#This Row],[Annual Income (k$)]]-$B$8)^2+(Table3891011121314[[#This Row],[Spending Score (1-100)]]-$C$8)^2)</f>
        <v>1.7109459606847552</v>
      </c>
      <c r="Q199">
        <f>SQRT((Table3891011121314[[#This Row],[Annual Income (k$)]]-$B$9)^2+(Table3891011121314[[#This Row],[Spending Score (1-100)]]-$C$9)^2)</f>
        <v>2.6431412923040112</v>
      </c>
      <c r="R199">
        <f>SQRT((Table3891011121314[[#This Row],[Annual Income (k$)]]-$B$10)^2+(Table3891011121314[[#This Row],[Spending Score (1-100)]]-$C$10)^2)</f>
        <v>2.1998062339157438</v>
      </c>
      <c r="S199">
        <f>MIN(Table3891011121314[[#This Row],[DIst1]:[DIst8]])</f>
        <v>1.7109459606847552</v>
      </c>
      <c r="T199" t="str">
        <f>IF(MIN(Table3891011121314[[#This Row],[DIst1]:[DIst8]])=Table3891011121314[[#This Row],[DIst1]],"Cluster1",IF(MIN(Table3891011121314[[#This Row],[DIst1]:[DIst8]])=Table3891011121314[[#This Row],[DIst2]],"Cluster2",IF(MIN(Table3891011121314[[#This Row],[DIst1]:[DIst8]])=Table3891011121314[[#This Row],[DIst3]],"Cluster3",IF(MIN(Table3891011121314[[#This Row],[DIst1]:[DIst8]])=Table3891011121314[[#This Row],[DIst4]],"Cluster4",IF(MIN(Table3891011121314[[#This Row],[DIst1]:[DIst8]])=Table3891011121314[[#This Row],[DIst5]],"Cluster5",IF(MIN(Table3891011121314[[#This Row],[DIst1]:[DIst8]])=Table3891011121314[[#This Row],[DIst6]],"Cluster6",IF(MIN(Table3891011121314[[#This Row],[DIst1]:[DIst8]])=Table3891011121314[[#This Row],[DIst7]],"Cluster7","Cluster8")))))))</f>
        <v>Cluster6</v>
      </c>
    </row>
    <row r="200" spans="7:20" x14ac:dyDescent="0.3">
      <c r="G200">
        <v>199</v>
      </c>
      <c r="H200">
        <v>2.9176711659999999</v>
      </c>
      <c r="I200">
        <v>-1.250054255</v>
      </c>
      <c r="K200">
        <f>SQRT((Table3891011121314[[#This Row],[Annual Income (k$)]]-$B$3)^2+(Table3891011121314[[#This Row],[Spending Score (1-100)]]-$C$3)^2)</f>
        <v>4.3406911869787095</v>
      </c>
      <c r="L200">
        <f>SQRT((Table3891011121314[[#This Row],[Annual Income (k$)]]-$B$4)^2+(Table3891011121314[[#This Row],[Spending Score (1-100)]]-$C$4)^2)</f>
        <v>4.9020062074840585</v>
      </c>
      <c r="M200">
        <f>SQRT((Table3891011121314[[#This Row],[Annual Income (k$)]]-$B$5)^2+(Table3891011121314[[#This Row],[Spending Score (1-100)]]-$C$5)^2)</f>
        <v>4.1958941794994047</v>
      </c>
      <c r="N200">
        <f>SQRT((Table3891011121314[[#This Row],[Annual Income (k$)]]-$B$6)^2+(Table3891011121314[[#This Row],[Spending Score (1-100)]]-$C$6)^2)</f>
        <v>2.2476773683748288</v>
      </c>
      <c r="O200">
        <f>SQRT((Table3891011121314[[#This Row],[Annual Income (k$)]]-$B$7)^2+(Table3891011121314[[#This Row],[Spending Score (1-100)]]-$C$7)^2)</f>
        <v>3.6793385173596311</v>
      </c>
      <c r="P200">
        <f>SQRT((Table3891011121314[[#This Row],[Annual Income (k$)]]-$B$8)^2+(Table3891011121314[[#This Row],[Spending Score (1-100)]]-$C$8)^2)</f>
        <v>3.2691839934581282</v>
      </c>
      <c r="Q200">
        <f>SQRT((Table3891011121314[[#This Row],[Annual Income (k$)]]-$B$9)^2+(Table3891011121314[[#This Row],[Spending Score (1-100)]]-$C$9)^2)</f>
        <v>3.0770539433085018</v>
      </c>
      <c r="R200">
        <f>SQRT((Table3891011121314[[#This Row],[Annual Income (k$)]]-$B$10)^2+(Table3891011121314[[#This Row],[Spending Score (1-100)]]-$C$10)^2)</f>
        <v>1.2866873735252158</v>
      </c>
      <c r="S200">
        <f>MIN(Table3891011121314[[#This Row],[DIst1]:[DIst8]])</f>
        <v>1.2866873735252158</v>
      </c>
      <c r="T200" t="str">
        <f>IF(MIN(Table3891011121314[[#This Row],[DIst1]:[DIst8]])=Table3891011121314[[#This Row],[DIst1]],"Cluster1",IF(MIN(Table3891011121314[[#This Row],[DIst1]:[DIst8]])=Table3891011121314[[#This Row],[DIst2]],"Cluster2",IF(MIN(Table3891011121314[[#This Row],[DIst1]:[DIst8]])=Table3891011121314[[#This Row],[DIst3]],"Cluster3",IF(MIN(Table3891011121314[[#This Row],[DIst1]:[DIst8]])=Table3891011121314[[#This Row],[DIst4]],"Cluster4",IF(MIN(Table3891011121314[[#This Row],[DIst1]:[DIst8]])=Table3891011121314[[#This Row],[DIst5]],"Cluster5",IF(MIN(Table3891011121314[[#This Row],[DIst1]:[DIst8]])=Table3891011121314[[#This Row],[DIst6]],"Cluster6",IF(MIN(Table3891011121314[[#This Row],[DIst1]:[DIst8]])=Table3891011121314[[#This Row],[DIst7]],"Cluster7","Cluster8")))))))</f>
        <v>Cluster8</v>
      </c>
    </row>
    <row r="201" spans="7:20" x14ac:dyDescent="0.3">
      <c r="G201">
        <v>200</v>
      </c>
      <c r="H201">
        <v>2.9176711659999999</v>
      </c>
      <c r="I201">
        <v>1.273347191</v>
      </c>
      <c r="K201">
        <f>SQRT((Table3891011121314[[#This Row],[Annual Income (k$)]]-$B$3)^2+(Table3891011121314[[#This Row],[Spending Score (1-100)]]-$C$3)^2)</f>
        <v>5.1817862559257417</v>
      </c>
      <c r="L201">
        <f>SQRT((Table3891011121314[[#This Row],[Annual Income (k$)]]-$B$4)^2+(Table3891011121314[[#This Row],[Spending Score (1-100)]]-$C$4)^2)</f>
        <v>4.3128885515565729</v>
      </c>
      <c r="M201">
        <f>SQRT((Table3891011121314[[#This Row],[Annual Income (k$)]]-$B$5)^2+(Table3891011121314[[#This Row],[Spending Score (1-100)]]-$C$5)^2)</f>
        <v>4.607564724366501</v>
      </c>
      <c r="N201">
        <f>SQRT((Table3891011121314[[#This Row],[Annual Income (k$)]]-$B$6)^2+(Table3891011121314[[#This Row],[Spending Score (1-100)]]-$C$6)^2)</f>
        <v>3.5255799964339087</v>
      </c>
      <c r="O201">
        <f>SQRT((Table3891011121314[[#This Row],[Annual Income (k$)]]-$B$7)^2+(Table3891011121314[[#This Row],[Spending Score (1-100)]]-$C$7)^2)</f>
        <v>3.6392703707959209</v>
      </c>
      <c r="P201">
        <f>SQRT((Table3891011121314[[#This Row],[Annual Income (k$)]]-$B$8)^2+(Table3891011121314[[#This Row],[Spending Score (1-100)]]-$C$8)^2)</f>
        <v>2.0981308807637453</v>
      </c>
      <c r="Q201">
        <f>SQRT((Table3891011121314[[#This Row],[Annual Income (k$)]]-$B$9)^2+(Table3891011121314[[#This Row],[Spending Score (1-100)]]-$C$9)^2)</f>
        <v>3.1697560584424065</v>
      </c>
      <c r="R201">
        <f>SQRT((Table3891011121314[[#This Row],[Annual Income (k$)]]-$B$10)^2+(Table3891011121314[[#This Row],[Spending Score (1-100)]]-$C$10)^2)</f>
        <v>2.6969555963698086</v>
      </c>
      <c r="S201">
        <f>MIN(Table3891011121314[[#This Row],[DIst1]:[DIst8]])</f>
        <v>2.0981308807637453</v>
      </c>
      <c r="T201" t="str">
        <f>IF(MIN(Table3891011121314[[#This Row],[DIst1]:[DIst8]])=Table3891011121314[[#This Row],[DIst1]],"Cluster1",IF(MIN(Table3891011121314[[#This Row],[DIst1]:[DIst8]])=Table3891011121314[[#This Row],[DIst2]],"Cluster2",IF(MIN(Table3891011121314[[#This Row],[DIst1]:[DIst8]])=Table3891011121314[[#This Row],[DIst3]],"Cluster3",IF(MIN(Table3891011121314[[#This Row],[DIst1]:[DIst8]])=Table3891011121314[[#This Row],[DIst4]],"Cluster4",IF(MIN(Table3891011121314[[#This Row],[DIst1]:[DIst8]])=Table3891011121314[[#This Row],[DIst5]],"Cluster5",IF(MIN(Table3891011121314[[#This Row],[DIst1]:[DIst8]])=Table3891011121314[[#This Row],[DIst6]],"Cluster6",IF(MIN(Table3891011121314[[#This Row],[DIst1]:[DIst8]])=Table3891011121314[[#This Row],[DIst7]],"Cluster7","Cluster8")))))))</f>
        <v>Cluster6</v>
      </c>
    </row>
    <row r="202" spans="7:20" x14ac:dyDescent="0.3">
      <c r="K202" s="1" t="s">
        <v>43</v>
      </c>
      <c r="L202" s="1"/>
      <c r="M202" s="1"/>
      <c r="N202" s="1"/>
      <c r="O202" s="1"/>
      <c r="P202" s="1"/>
      <c r="Q202" s="1"/>
      <c r="R202" s="1"/>
      <c r="S202" s="1">
        <f>SUM(S2:S201)</f>
        <v>77.329430642797476</v>
      </c>
    </row>
  </sheetData>
  <phoneticPr fontId="2" type="noConversion"/>
  <conditionalFormatting sqref="G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I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E1E56-72AE-4801-BF5F-0B7FB2AF267A}">
  <dimension ref="A1:G40"/>
  <sheetViews>
    <sheetView showGridLines="0" topLeftCell="A13" workbookViewId="0"/>
  </sheetViews>
  <sheetFormatPr defaultRowHeight="14.4" x14ac:dyDescent="0.3"/>
  <cols>
    <col min="1" max="1" width="2.33203125" customWidth="1"/>
    <col min="2" max="2" width="4" bestFit="1" customWidth="1"/>
    <col min="3" max="3" width="34.5546875" bestFit="1" customWidth="1"/>
    <col min="4" max="5" width="12.6640625" bestFit="1" customWidth="1"/>
    <col min="6" max="6" width="7" bestFit="1" customWidth="1"/>
  </cols>
  <sheetData>
    <row r="1" spans="1:5" x14ac:dyDescent="0.3">
      <c r="A1" s="2" t="s">
        <v>19</v>
      </c>
    </row>
    <row r="2" spans="1:5" x14ac:dyDescent="0.3">
      <c r="A2" s="2" t="s">
        <v>105</v>
      </c>
    </row>
    <row r="3" spans="1:5" x14ac:dyDescent="0.3">
      <c r="A3" s="2" t="s">
        <v>106</v>
      </c>
    </row>
    <row r="4" spans="1:5" x14ac:dyDescent="0.3">
      <c r="A4" s="2" t="s">
        <v>20</v>
      </c>
    </row>
    <row r="5" spans="1:5" x14ac:dyDescent="0.3">
      <c r="A5" s="2" t="s">
        <v>21</v>
      </c>
    </row>
    <row r="6" spans="1:5" x14ac:dyDescent="0.3">
      <c r="A6" s="2"/>
      <c r="B6" t="s">
        <v>22</v>
      </c>
    </row>
    <row r="7" spans="1:5" x14ac:dyDescent="0.3">
      <c r="A7" s="2"/>
      <c r="B7" t="s">
        <v>107</v>
      </c>
    </row>
    <row r="8" spans="1:5" x14ac:dyDescent="0.3">
      <c r="A8" s="2"/>
      <c r="B8" t="s">
        <v>108</v>
      </c>
    </row>
    <row r="9" spans="1:5" x14ac:dyDescent="0.3">
      <c r="A9" s="2" t="s">
        <v>24</v>
      </c>
    </row>
    <row r="10" spans="1:5" x14ac:dyDescent="0.3">
      <c r="B10" t="s">
        <v>44</v>
      </c>
    </row>
    <row r="11" spans="1:5" x14ac:dyDescent="0.3">
      <c r="B11" t="s">
        <v>45</v>
      </c>
    </row>
    <row r="12" spans="1:5" x14ac:dyDescent="0.3">
      <c r="B12" t="s">
        <v>85</v>
      </c>
    </row>
    <row r="14" spans="1:5" ht="15" thickBot="1" x14ac:dyDescent="0.35">
      <c r="A14" t="s">
        <v>27</v>
      </c>
    </row>
    <row r="15" spans="1:5" ht="15" thickBot="1" x14ac:dyDescent="0.35">
      <c r="B15" s="4" t="s">
        <v>28</v>
      </c>
      <c r="C15" s="4" t="s">
        <v>29</v>
      </c>
      <c r="D15" s="4" t="s">
        <v>30</v>
      </c>
      <c r="E15" s="4" t="s">
        <v>31</v>
      </c>
    </row>
    <row r="16" spans="1:5" ht="15" thickBot="1" x14ac:dyDescent="0.35">
      <c r="B16" s="3" t="s">
        <v>109</v>
      </c>
      <c r="C16" s="3" t="s">
        <v>46</v>
      </c>
      <c r="D16" s="6">
        <v>160.48092217900424</v>
      </c>
      <c r="E16" s="6">
        <v>77.329430642797476</v>
      </c>
    </row>
    <row r="19" spans="1:6" ht="15" thickBot="1" x14ac:dyDescent="0.35">
      <c r="A19" t="s">
        <v>32</v>
      </c>
    </row>
    <row r="20" spans="1:6" ht="15" thickBot="1" x14ac:dyDescent="0.35">
      <c r="B20" s="4" t="s">
        <v>28</v>
      </c>
      <c r="C20" s="4" t="s">
        <v>29</v>
      </c>
      <c r="D20" s="4" t="s">
        <v>30</v>
      </c>
      <c r="E20" s="4" t="s">
        <v>31</v>
      </c>
      <c r="F20" s="4" t="s">
        <v>33</v>
      </c>
    </row>
    <row r="21" spans="1:6" x14ac:dyDescent="0.3">
      <c r="B21" s="5" t="s">
        <v>37</v>
      </c>
      <c r="C21" s="5" t="s">
        <v>14</v>
      </c>
      <c r="D21" s="7">
        <v>-1.7008297640000001</v>
      </c>
      <c r="E21" s="7">
        <v>-1.4108131130975716</v>
      </c>
      <c r="F21" s="5" t="s">
        <v>38</v>
      </c>
    </row>
    <row r="22" spans="1:6" x14ac:dyDescent="0.3">
      <c r="B22" s="5" t="s">
        <v>39</v>
      </c>
      <c r="C22" s="5" t="s">
        <v>14</v>
      </c>
      <c r="D22" s="7">
        <v>-1.7159129829999999</v>
      </c>
      <c r="E22" s="7">
        <v>-1.5753599978325226</v>
      </c>
      <c r="F22" s="5" t="s">
        <v>38</v>
      </c>
    </row>
    <row r="23" spans="1:6" x14ac:dyDescent="0.3">
      <c r="B23" s="5" t="s">
        <v>40</v>
      </c>
      <c r="C23" s="5" t="s">
        <v>17</v>
      </c>
      <c r="D23" s="7">
        <v>-1.5481520470000001</v>
      </c>
      <c r="E23" s="7">
        <v>-1.3912031047120819</v>
      </c>
      <c r="F23" s="5" t="s">
        <v>38</v>
      </c>
    </row>
    <row r="24" spans="1:6" x14ac:dyDescent="0.3">
      <c r="B24" s="5" t="s">
        <v>41</v>
      </c>
      <c r="C24" s="5" t="s">
        <v>17</v>
      </c>
      <c r="D24" s="7">
        <v>1.040417827</v>
      </c>
      <c r="E24" s="7">
        <v>1.0873090837660706</v>
      </c>
      <c r="F24" s="5" t="s">
        <v>38</v>
      </c>
    </row>
    <row r="25" spans="1:6" x14ac:dyDescent="0.3">
      <c r="B25" s="5" t="s">
        <v>54</v>
      </c>
      <c r="C25" s="5" t="s">
        <v>47</v>
      </c>
      <c r="D25" s="7">
        <v>-1.395474331</v>
      </c>
      <c r="E25" s="7">
        <v>-1.2428612005352384</v>
      </c>
      <c r="F25" s="5" t="s">
        <v>38</v>
      </c>
    </row>
    <row r="26" spans="1:6" x14ac:dyDescent="0.3">
      <c r="B26" s="5" t="s">
        <v>55</v>
      </c>
      <c r="C26" s="5" t="s">
        <v>47</v>
      </c>
      <c r="D26" s="7">
        <v>-0.59008772300000001</v>
      </c>
      <c r="E26" s="7">
        <v>-0.70645661651205627</v>
      </c>
      <c r="F26" s="5" t="s">
        <v>38</v>
      </c>
    </row>
    <row r="27" spans="1:6" x14ac:dyDescent="0.3">
      <c r="B27" s="5" t="s">
        <v>56</v>
      </c>
      <c r="C27" s="5" t="s">
        <v>51</v>
      </c>
      <c r="D27" s="7">
        <v>-1.1664577549999999</v>
      </c>
      <c r="E27" s="7">
        <v>0.67892275279663516</v>
      </c>
      <c r="F27" s="5" t="s">
        <v>38</v>
      </c>
    </row>
    <row r="28" spans="1:6" x14ac:dyDescent="0.3">
      <c r="B28" s="5" t="s">
        <v>57</v>
      </c>
      <c r="C28" s="5" t="s">
        <v>51</v>
      </c>
      <c r="D28" s="7">
        <v>-1.793556105</v>
      </c>
      <c r="E28" s="7">
        <v>-1.450201937184461</v>
      </c>
      <c r="F28" s="5" t="s">
        <v>38</v>
      </c>
    </row>
    <row r="29" spans="1:6" x14ac:dyDescent="0.3">
      <c r="B29" s="5" t="s">
        <v>62</v>
      </c>
      <c r="C29" s="5" t="s">
        <v>58</v>
      </c>
      <c r="D29" s="7">
        <v>-0.51757746000000004</v>
      </c>
      <c r="E29" s="7">
        <v>-0.51680776173668019</v>
      </c>
      <c r="F29" s="5" t="s">
        <v>38</v>
      </c>
    </row>
    <row r="30" spans="1:6" x14ac:dyDescent="0.3">
      <c r="B30" s="5" t="s">
        <v>63</v>
      </c>
      <c r="C30" s="5" t="s">
        <v>58</v>
      </c>
      <c r="D30" s="7">
        <v>6.9878809E-2</v>
      </c>
      <c r="E30" s="7">
        <v>6.9751192881949947E-2</v>
      </c>
      <c r="F30" s="5" t="s">
        <v>38</v>
      </c>
    </row>
    <row r="31" spans="1:6" x14ac:dyDescent="0.3">
      <c r="B31" s="5" t="s">
        <v>68</v>
      </c>
      <c r="C31" s="5" t="s">
        <v>65</v>
      </c>
      <c r="D31" s="7">
        <v>-0.47940802999999999</v>
      </c>
      <c r="E31" s="7">
        <v>0.81960341929104841</v>
      </c>
      <c r="F31" s="5" t="s">
        <v>38</v>
      </c>
    </row>
    <row r="32" spans="1:6" x14ac:dyDescent="0.3">
      <c r="B32" s="5" t="s">
        <v>69</v>
      </c>
      <c r="C32" s="5" t="s">
        <v>65</v>
      </c>
      <c r="D32" s="7">
        <v>0.34162973400000002</v>
      </c>
      <c r="E32" s="7">
        <v>1.2570707345652306</v>
      </c>
      <c r="F32" s="5" t="s">
        <v>38</v>
      </c>
    </row>
    <row r="33" spans="1:7" x14ac:dyDescent="0.3">
      <c r="B33" s="5" t="s">
        <v>74</v>
      </c>
      <c r="C33" s="5" t="s">
        <v>70</v>
      </c>
      <c r="D33" s="7">
        <v>-0.25039145499999999</v>
      </c>
      <c r="E33" s="7">
        <v>6.2368691242037089E-2</v>
      </c>
      <c r="F33" s="5" t="s">
        <v>38</v>
      </c>
    </row>
    <row r="34" spans="1:7" x14ac:dyDescent="0.3">
      <c r="B34" s="5" t="s">
        <v>75</v>
      </c>
      <c r="C34" s="5" t="s">
        <v>70</v>
      </c>
      <c r="D34" s="7">
        <v>-0.16305055500000001</v>
      </c>
      <c r="E34" s="7">
        <v>-0.10309795780666199</v>
      </c>
      <c r="F34" s="5" t="s">
        <v>38</v>
      </c>
    </row>
    <row r="35" spans="1:7" x14ac:dyDescent="0.3">
      <c r="B35" s="5" t="s">
        <v>110</v>
      </c>
      <c r="C35" s="5" t="s">
        <v>103</v>
      </c>
      <c r="D35" s="7">
        <v>-2.1374879999999999E-2</v>
      </c>
      <c r="E35" s="7">
        <v>1.6395842013702713</v>
      </c>
      <c r="F35" s="5" t="s">
        <v>38</v>
      </c>
    </row>
    <row r="36" spans="1:7" ht="15" thickBot="1" x14ac:dyDescent="0.35">
      <c r="B36" s="3" t="s">
        <v>111</v>
      </c>
      <c r="C36" s="3" t="s">
        <v>103</v>
      </c>
      <c r="D36" s="6">
        <v>-0.124228994</v>
      </c>
      <c r="E36" s="6">
        <v>-1.1015345322936037</v>
      </c>
      <c r="F36" s="3" t="s">
        <v>38</v>
      </c>
    </row>
    <row r="39" spans="1:7" ht="15" thickBot="1" x14ac:dyDescent="0.35">
      <c r="A39" t="s">
        <v>34</v>
      </c>
    </row>
    <row r="40" spans="1:7" ht="15" thickBot="1" x14ac:dyDescent="0.35">
      <c r="B40" s="8" t="s">
        <v>35</v>
      </c>
      <c r="C40" s="8"/>
      <c r="D40" s="8"/>
      <c r="E40" s="8"/>
      <c r="F40" s="8"/>
      <c r="G40" s="8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714299-471D-4E2F-ADCC-2B71EADA9E3E}">
  <dimension ref="A1:B9"/>
  <sheetViews>
    <sheetView workbookViewId="0">
      <selection activeCell="C4" sqref="C4"/>
    </sheetView>
  </sheetViews>
  <sheetFormatPr defaultRowHeight="14.4" x14ac:dyDescent="0.3"/>
  <cols>
    <col min="2" max="2" width="9.5546875" customWidth="1"/>
  </cols>
  <sheetData>
    <row r="1" spans="1:2" x14ac:dyDescent="0.3">
      <c r="A1" t="s">
        <v>77</v>
      </c>
      <c r="B1" t="s">
        <v>78</v>
      </c>
    </row>
    <row r="2" spans="1:2" x14ac:dyDescent="0.3">
      <c r="A2">
        <v>1</v>
      </c>
      <c r="B2">
        <f>Table3[[#Totals],[Minimum Dist]]</f>
        <v>238.91804287001978</v>
      </c>
    </row>
    <row r="3" spans="1:2" x14ac:dyDescent="0.3">
      <c r="A3">
        <v>2</v>
      </c>
      <c r="B3">
        <f>Table38[[#Totals],[Minimum Dist]]</f>
        <v>193.49951351409945</v>
      </c>
    </row>
    <row r="4" spans="1:2" ht="15" thickBot="1" x14ac:dyDescent="0.35">
      <c r="A4">
        <v>3</v>
      </c>
      <c r="B4">
        <f>Table389[[#Totals],[Minimum Dist]]</f>
        <v>163.54416024131871</v>
      </c>
    </row>
    <row r="5" spans="1:2" ht="15" thickTop="1" x14ac:dyDescent="0.3">
      <c r="A5">
        <v>4</v>
      </c>
      <c r="B5" s="9">
        <f>Table38910[[#Totals],[Minimum Dist]]</f>
        <v>140.56094661005372</v>
      </c>
    </row>
    <row r="6" spans="1:2" x14ac:dyDescent="0.3">
      <c r="A6">
        <v>5</v>
      </c>
      <c r="B6">
        <f>Table3891011[[#Totals],[Minimum Dist]]</f>
        <v>99.023517705363318</v>
      </c>
    </row>
    <row r="7" spans="1:2" x14ac:dyDescent="0.3">
      <c r="A7">
        <v>6</v>
      </c>
      <c r="B7">
        <v>93</v>
      </c>
    </row>
    <row r="8" spans="1:2" x14ac:dyDescent="0.3">
      <c r="A8">
        <v>7</v>
      </c>
      <c r="B8">
        <v>83</v>
      </c>
    </row>
    <row r="9" spans="1:2" x14ac:dyDescent="0.3">
      <c r="A9">
        <v>8</v>
      </c>
      <c r="B9">
        <f>'A8'!E16</f>
        <v>77.329430642797476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31D8E-C8F7-484F-A8C1-E1CC1366FC42}">
  <dimension ref="A1:Q202"/>
  <sheetViews>
    <sheetView topLeftCell="A10" workbookViewId="0">
      <selection activeCell="F3" sqref="F3"/>
    </sheetView>
  </sheetViews>
  <sheetFormatPr defaultRowHeight="14.4" x14ac:dyDescent="0.3"/>
  <cols>
    <col min="1" max="1" width="15.77734375" customWidth="1"/>
    <col min="2" max="2" width="18.44140625" customWidth="1"/>
    <col min="3" max="3" width="21.33203125" customWidth="1"/>
    <col min="4" max="4" width="15.44140625" customWidth="1"/>
    <col min="7" max="7" width="12.5546875" customWidth="1"/>
    <col min="8" max="8" width="18.44140625" customWidth="1"/>
    <col min="9" max="9" width="21.33203125" customWidth="1"/>
    <col min="10" max="10" width="14.33203125" customWidth="1"/>
  </cols>
  <sheetData>
    <row r="1" spans="1:17" x14ac:dyDescent="0.3">
      <c r="G1" t="s">
        <v>0</v>
      </c>
      <c r="H1" t="s">
        <v>4</v>
      </c>
      <c r="I1" t="s">
        <v>5</v>
      </c>
      <c r="J1" t="s">
        <v>12</v>
      </c>
      <c r="K1" t="s">
        <v>13</v>
      </c>
      <c r="L1" t="s">
        <v>18</v>
      </c>
      <c r="M1" t="s">
        <v>48</v>
      </c>
      <c r="N1" t="s">
        <v>50</v>
      </c>
      <c r="O1" t="s">
        <v>59</v>
      </c>
      <c r="P1" t="s">
        <v>15</v>
      </c>
      <c r="Q1" t="s">
        <v>6</v>
      </c>
    </row>
    <row r="2" spans="1:17" x14ac:dyDescent="0.3">
      <c r="G2" s="23">
        <v>1</v>
      </c>
      <c r="H2" s="23">
        <v>-1.7389991929999999</v>
      </c>
      <c r="I2" s="23">
        <v>-0.43480148000000002</v>
      </c>
      <c r="J2" s="23"/>
      <c r="K2" s="23">
        <f>SQRT((Table389101115[[#This Row],[Annual Income (k$)]]-$B$3)^2+(Table389101115[[#This Row],[Spending Score (1-100)]]-$C$3)^2)</f>
        <v>0.87296743024434753</v>
      </c>
      <c r="L2" s="23">
        <f>SQRT((Table389101115[[#This Row],[Annual Income (k$)]]-$B$4)^2+(Table389101115[[#This Row],[Spending Score (1-100)]]-$C$4)^2)</f>
        <v>3.0672209540693482</v>
      </c>
      <c r="M2" s="23">
        <f>SQRT((Table389101115[[#This Row],[Annual Income (k$)]]-$B$5)^2+(Table389101115[[#This Row],[Spending Score (1-100)]]-$C$5)^2)</f>
        <v>1.5495514693460271</v>
      </c>
      <c r="N2" s="23">
        <f>SQRT((Table389101115[[#This Row],[Annual Income (k$)]]-$B$6)^2+(Table389101115[[#This Row],[Spending Score (1-100)]]-$C$6)^2)</f>
        <v>2.8165637274691346</v>
      </c>
      <c r="O2" s="23">
        <f>SQRT((Table389101115[[#This Row],[Annual Income (k$)]]-$B$7)^2+(Table389101115[[#This Row],[Spending Score (1-100)]]-$C$7)^2)</f>
        <v>1.5952252024796241</v>
      </c>
      <c r="P2" s="23">
        <f>MIN(Table389101115[[#This Row],[DIst1]:[DIst5]])</f>
        <v>0.87296743024434753</v>
      </c>
      <c r="Q2" s="23" t="str">
        <f>IF(MIN(Table389101115[[#This Row],[DIst1]:[DIst5]])=Table389101115[[#This Row],[DIst1]],"Cluster1",IF(MIN(Table389101115[[#This Row],[DIst1]:[DIst5]])=Table389101115[[#This Row],[DIst2]],"Cluster2",IF(MIN(Table389101115[[#This Row],[DIst1]:[DIst5]])=Table389101115[[#This Row],[DIst3]],"Cluster3",IF(MIN(Table389101115[[#This Row],[DIst1]:[DIst5]])=Table389101115[[#This Row],[DIst4]],"Cluster4","Cluster5"))))</f>
        <v>Cluster1</v>
      </c>
    </row>
    <row r="3" spans="1:17" x14ac:dyDescent="0.3">
      <c r="A3" s="22" t="s">
        <v>14</v>
      </c>
      <c r="B3" s="22">
        <v>-1.2985283317543859</v>
      </c>
      <c r="C3" s="22">
        <v>-1.1884974098423779</v>
      </c>
      <c r="G3" s="23">
        <v>3</v>
      </c>
      <c r="H3" s="23">
        <v>-1.7008297640000001</v>
      </c>
      <c r="I3" s="23">
        <v>-1.7159129829999999</v>
      </c>
      <c r="J3" s="23">
        <v>1</v>
      </c>
      <c r="K3" s="23">
        <f>SQRT((Table389101115[[#This Row],[Annual Income (k$)]]-$B$3)^2+(Table389101115[[#This Row],[Spending Score (1-100)]]-$C$3)^2)</f>
        <v>0.66333523138459594</v>
      </c>
      <c r="L3" s="23">
        <f>SQRT((Table389101115[[#This Row],[Annual Income (k$)]]-$B$4)^2+(Table389101115[[#This Row],[Spending Score (1-100)]]-$C$4)^2)</f>
        <v>3.8974132707976947</v>
      </c>
      <c r="M3" s="23">
        <f>SQRT((Table389101115[[#This Row],[Annual Income (k$)]]-$B$5)^2+(Table389101115[[#This Row],[Spending Score (1-100)]]-$C$5)^2)</f>
        <v>2.8055012198706808</v>
      </c>
      <c r="N3" s="23">
        <f>SQRT((Table389101115[[#This Row],[Annual Income (k$)]]-$B$6)^2+(Table389101115[[#This Row],[Spending Score (1-100)]]-$C$6)^2)</f>
        <v>2.6667724307049467</v>
      </c>
      <c r="O3" s="23">
        <f>SQRT((Table389101115[[#This Row],[Annual Income (k$)]]-$B$7)^2+(Table389101115[[#This Row],[Spending Score (1-100)]]-$C$7)^2)</f>
        <v>2.2695457679483133</v>
      </c>
      <c r="P3" s="23">
        <f>MIN(Table389101115[[#This Row],[DIst1]:[DIst5]])</f>
        <v>0.66333523138459594</v>
      </c>
      <c r="Q3" s="23" t="str">
        <f>IF(MIN(Table389101115[[#This Row],[DIst1]:[DIst5]])=Table389101115[[#This Row],[DIst1]],"Cluster1",IF(MIN(Table389101115[[#This Row],[DIst1]:[DIst5]])=Table389101115[[#This Row],[DIst2]],"Cluster2",IF(MIN(Table389101115[[#This Row],[DIst1]:[DIst5]])=Table389101115[[#This Row],[DIst3]],"Cluster3",IF(MIN(Table389101115[[#This Row],[DIst1]:[DIst5]])=Table389101115[[#This Row],[DIst4]],"Cluster4","Cluster5"))))</f>
        <v>Cluster1</v>
      </c>
    </row>
    <row r="4" spans="1:17" x14ac:dyDescent="0.3">
      <c r="A4" s="22" t="s">
        <v>17</v>
      </c>
      <c r="B4" s="22">
        <v>0.81949395406340486</v>
      </c>
      <c r="C4" s="22">
        <v>1.2569305311387853</v>
      </c>
      <c r="G4" s="23">
        <v>5</v>
      </c>
      <c r="H4" s="23">
        <v>-1.662660335</v>
      </c>
      <c r="I4" s="23">
        <v>-0.39597991900000001</v>
      </c>
      <c r="J4" s="23"/>
      <c r="K4" s="23">
        <f>SQRT((Table389101115[[#This Row],[Annual Income (k$)]]-$B$3)^2+(Table389101115[[#This Row],[Spending Score (1-100)]]-$C$3)^2)</f>
        <v>0.87216746618912733</v>
      </c>
      <c r="L4" s="23">
        <f>SQRT((Table389101115[[#This Row],[Annual Income (k$)]]-$B$4)^2+(Table389101115[[#This Row],[Spending Score (1-100)]]-$C$4)^2)</f>
        <v>2.9821473590173002</v>
      </c>
      <c r="M4" s="23">
        <f>SQRT((Table389101115[[#This Row],[Annual Income (k$)]]-$B$5)^2+(Table389101115[[#This Row],[Spending Score (1-100)]]-$C$5)^2)</f>
        <v>1.4950208607242634</v>
      </c>
      <c r="N4" s="23">
        <f>SQRT((Table389101115[[#This Row],[Annual Income (k$)]]-$B$6)^2+(Table389101115[[#This Row],[Spending Score (1-100)]]-$C$6)^2)</f>
        <v>2.7568910152650927</v>
      </c>
      <c r="O4" s="23">
        <f>SQRT((Table389101115[[#This Row],[Annual Income (k$)]]-$B$7)^2+(Table389101115[[#This Row],[Spending Score (1-100)]]-$C$7)^2)</f>
        <v>1.511436422756635</v>
      </c>
      <c r="P4" s="23">
        <f>MIN(Table389101115[[#This Row],[DIst1]:[DIst5]])</f>
        <v>0.87216746618912733</v>
      </c>
      <c r="Q4" s="23" t="str">
        <f>IF(MIN(Table389101115[[#This Row],[DIst1]:[DIst5]])=Table389101115[[#This Row],[DIst1]],"Cluster1",IF(MIN(Table389101115[[#This Row],[DIst1]:[DIst5]])=Table389101115[[#This Row],[DIst2]],"Cluster2",IF(MIN(Table389101115[[#This Row],[DIst1]:[DIst5]])=Table389101115[[#This Row],[DIst3]],"Cluster3",IF(MIN(Table389101115[[#This Row],[DIst1]:[DIst5]])=Table389101115[[#This Row],[DIst4]],"Cluster4","Cluster5"))))</f>
        <v>Cluster1</v>
      </c>
    </row>
    <row r="5" spans="1:17" x14ac:dyDescent="0.3">
      <c r="A5" s="22" t="s">
        <v>47</v>
      </c>
      <c r="B5" s="22">
        <v>-1.3687409589348556</v>
      </c>
      <c r="C5" s="22">
        <v>1.0698641294492863</v>
      </c>
      <c r="G5" s="23">
        <v>7</v>
      </c>
      <c r="H5" s="23">
        <v>-1.6244909059999999</v>
      </c>
      <c r="I5" s="23">
        <v>-1.7159129829999999</v>
      </c>
      <c r="J5" s="23"/>
      <c r="K5" s="23">
        <f>SQRT((Table389101115[[#This Row],[Annual Income (k$)]]-$B$3)^2+(Table389101115[[#This Row],[Spending Score (1-100)]]-$C$3)^2)</f>
        <v>0.62001515031328902</v>
      </c>
      <c r="L5" s="23">
        <f>SQRT((Table389101115[[#This Row],[Annual Income (k$)]]-$B$4)^2+(Table389101115[[#This Row],[Spending Score (1-100)]]-$C$4)^2)</f>
        <v>3.8484880869993843</v>
      </c>
      <c r="M5" s="23">
        <f>SQRT((Table389101115[[#This Row],[Annual Income (k$)]]-$B$5)^2+(Table389101115[[#This Row],[Spending Score (1-100)]]-$C$5)^2)</f>
        <v>2.7974921189647892</v>
      </c>
      <c r="N5" s="23">
        <f>SQRT((Table389101115[[#This Row],[Annual Income (k$)]]-$B$6)^2+(Table389101115[[#This Row],[Spending Score (1-100)]]-$C$6)^2)</f>
        <v>2.5913185690483043</v>
      </c>
      <c r="O5" s="23">
        <f>SQRT((Table389101115[[#This Row],[Annual Income (k$)]]-$B$7)^2+(Table389101115[[#This Row],[Spending Score (1-100)]]-$C$7)^2)</f>
        <v>2.2198215360655129</v>
      </c>
      <c r="P5" s="23">
        <f>MIN(Table389101115[[#This Row],[DIst1]:[DIst5]])</f>
        <v>0.62001515031328902</v>
      </c>
      <c r="Q5" s="23" t="str">
        <f>IF(MIN(Table389101115[[#This Row],[DIst1]:[DIst5]])=Table389101115[[#This Row],[DIst1]],"Cluster1",IF(MIN(Table389101115[[#This Row],[DIst1]:[DIst5]])=Table389101115[[#This Row],[DIst2]],"Cluster2",IF(MIN(Table389101115[[#This Row],[DIst1]:[DIst5]])=Table389101115[[#This Row],[DIst3]],"Cluster3",IF(MIN(Table389101115[[#This Row],[DIst1]:[DIst5]])=Table389101115[[#This Row],[DIst4]],"Cluster4","Cluster5"))))</f>
        <v>Cluster1</v>
      </c>
    </row>
    <row r="6" spans="1:17" x14ac:dyDescent="0.3">
      <c r="A6" s="22" t="s">
        <v>51</v>
      </c>
      <c r="B6" s="22">
        <v>0.93590664168581972</v>
      </c>
      <c r="C6" s="22">
        <v>-1.3167935471177161</v>
      </c>
      <c r="G6" s="23">
        <v>9</v>
      </c>
      <c r="H6" s="23">
        <v>-1.586321476</v>
      </c>
      <c r="I6" s="23">
        <v>-1.832377666</v>
      </c>
      <c r="J6" s="23"/>
      <c r="K6" s="23">
        <f>SQRT((Table389101115[[#This Row],[Annual Income (k$)]]-$B$3)^2+(Table389101115[[#This Row],[Spending Score (1-100)]]-$C$3)^2)</f>
        <v>0.70527064177121523</v>
      </c>
      <c r="L6" s="23">
        <f>SQRT((Table389101115[[#This Row],[Annual Income (k$)]]-$B$4)^2+(Table389101115[[#This Row],[Spending Score (1-100)]]-$C$4)^2)</f>
        <v>3.9155808024404317</v>
      </c>
      <c r="M6" s="23">
        <f>SQRT((Table389101115[[#This Row],[Annual Income (k$)]]-$B$5)^2+(Table389101115[[#This Row],[Spending Score (1-100)]]-$C$5)^2)</f>
        <v>2.9103863524726457</v>
      </c>
      <c r="N6" s="23">
        <f>SQRT((Table389101115[[#This Row],[Annual Income (k$)]]-$B$6)^2+(Table389101115[[#This Row],[Spending Score (1-100)]]-$C$6)^2)</f>
        <v>2.5743856861955581</v>
      </c>
      <c r="O6" s="23">
        <f>SQRT((Table389101115[[#This Row],[Annual Income (k$)]]-$B$7)^2+(Table389101115[[#This Row],[Spending Score (1-100)]]-$C$7)^2)</f>
        <v>2.2870490422439058</v>
      </c>
      <c r="P6" s="23">
        <f>MIN(Table389101115[[#This Row],[DIst1]:[DIst5]])</f>
        <v>0.70527064177121523</v>
      </c>
      <c r="Q6" s="23" t="str">
        <f>IF(MIN(Table389101115[[#This Row],[DIst1]:[DIst5]])=Table389101115[[#This Row],[DIst1]],"Cluster1",IF(MIN(Table389101115[[#This Row],[DIst1]:[DIst5]])=Table389101115[[#This Row],[DIst2]],"Cluster2",IF(MIN(Table389101115[[#This Row],[DIst1]:[DIst5]])=Table389101115[[#This Row],[DIst3]],"Cluster3",IF(MIN(Table389101115[[#This Row],[DIst1]:[DIst5]])=Table389101115[[#This Row],[DIst4]],"Cluster4","Cluster5"))))</f>
        <v>Cluster1</v>
      </c>
    </row>
    <row r="7" spans="1:17" x14ac:dyDescent="0.3">
      <c r="A7" s="22" t="s">
        <v>58</v>
      </c>
      <c r="B7" s="22">
        <v>-0.20055868270749955</v>
      </c>
      <c r="C7" s="22">
        <v>-1.2967101461326359E-2</v>
      </c>
      <c r="G7" s="23">
        <v>11</v>
      </c>
      <c r="H7" s="23">
        <v>-1.586321476</v>
      </c>
      <c r="I7" s="23">
        <v>-1.4053404979999999</v>
      </c>
      <c r="J7" s="23"/>
      <c r="K7" s="23">
        <f>SQRT((Table389101115[[#This Row],[Annual Income (k$)]]-$B$3)^2+(Table389101115[[#This Row],[Spending Score (1-100)]]-$C$3)^2)</f>
        <v>0.36034125319828569</v>
      </c>
      <c r="L7" s="23">
        <f>SQRT((Table389101115[[#This Row],[Annual Income (k$)]]-$B$4)^2+(Table389101115[[#This Row],[Spending Score (1-100)]]-$C$4)^2)</f>
        <v>3.5882634959159359</v>
      </c>
      <c r="M7" s="23">
        <f>SQRT((Table389101115[[#This Row],[Annual Income (k$)]]-$B$5)^2+(Table389101115[[#This Row],[Spending Score (1-100)]]-$C$5)^2)</f>
        <v>2.4847493292388059</v>
      </c>
      <c r="N7" s="23">
        <f>SQRT((Table389101115[[#This Row],[Annual Income (k$)]]-$B$6)^2+(Table389101115[[#This Row],[Spending Score (1-100)]]-$C$6)^2)</f>
        <v>2.5237819319734229</v>
      </c>
      <c r="O7" s="23">
        <f>SQRT((Table389101115[[#This Row],[Annual Income (k$)]]-$B$7)^2+(Table389101115[[#This Row],[Spending Score (1-100)]]-$C$7)^2)</f>
        <v>1.9644445002754531</v>
      </c>
      <c r="P7" s="23">
        <f>MIN(Table389101115[[#This Row],[DIst1]:[DIst5]])</f>
        <v>0.36034125319828569</v>
      </c>
      <c r="Q7" s="23" t="str">
        <f>IF(MIN(Table389101115[[#This Row],[DIst1]:[DIst5]])=Table389101115[[#This Row],[DIst1]],"Cluster1",IF(MIN(Table389101115[[#This Row],[DIst1]:[DIst5]])=Table389101115[[#This Row],[DIst2]],"Cluster2",IF(MIN(Table389101115[[#This Row],[DIst1]:[DIst5]])=Table389101115[[#This Row],[DIst3]],"Cluster3",IF(MIN(Table389101115[[#This Row],[DIst1]:[DIst5]])=Table389101115[[#This Row],[DIst4]],"Cluster4","Cluster5"))))</f>
        <v>Cluster1</v>
      </c>
    </row>
    <row r="8" spans="1:17" x14ac:dyDescent="0.3">
      <c r="G8" s="23">
        <v>13</v>
      </c>
      <c r="H8" s="23">
        <v>-1.5481520470000001</v>
      </c>
      <c r="I8" s="23">
        <v>-1.3665189369999999</v>
      </c>
      <c r="J8" s="23"/>
      <c r="K8" s="23">
        <f>SQRT((Table389101115[[#This Row],[Annual Income (k$)]]-$B$3)^2+(Table389101115[[#This Row],[Spending Score (1-100)]]-$C$3)^2)</f>
        <v>0.30660016853314909</v>
      </c>
      <c r="L8" s="23">
        <f>SQRT((Table389101115[[#This Row],[Annual Income (k$)]]-$B$4)^2+(Table389101115[[#This Row],[Spending Score (1-100)]]-$C$4)^2)</f>
        <v>3.5338696492979489</v>
      </c>
      <c r="M8" s="23">
        <f>SQRT((Table389101115[[#This Row],[Annual Income (k$)]]-$B$5)^2+(Table389101115[[#This Row],[Spending Score (1-100)]]-$C$5)^2)</f>
        <v>2.4429798986077529</v>
      </c>
      <c r="N8" s="23">
        <f>SQRT((Table389101115[[#This Row],[Annual Income (k$)]]-$B$6)^2+(Table389101115[[#This Row],[Spending Score (1-100)]]-$C$6)^2)</f>
        <v>2.4845563352909625</v>
      </c>
      <c r="O8" s="23">
        <f>SQRT((Table389101115[[#This Row],[Annual Income (k$)]]-$B$7)^2+(Table389101115[[#This Row],[Spending Score (1-100)]]-$C$7)^2)</f>
        <v>1.9100027348083279</v>
      </c>
      <c r="P8" s="23">
        <f>MIN(Table389101115[[#This Row],[DIst1]:[DIst5]])</f>
        <v>0.30660016853314909</v>
      </c>
      <c r="Q8" s="23" t="str">
        <f>IF(MIN(Table389101115[[#This Row],[DIst1]:[DIst5]])=Table389101115[[#This Row],[DIst1]],"Cluster1",IF(MIN(Table389101115[[#This Row],[DIst1]:[DIst5]])=Table389101115[[#This Row],[DIst2]],"Cluster2",IF(MIN(Table389101115[[#This Row],[DIst1]:[DIst5]])=Table389101115[[#This Row],[DIst3]],"Cluster3",IF(MIN(Table389101115[[#This Row],[DIst1]:[DIst5]])=Table389101115[[#This Row],[DIst4]],"Cluster4","Cluster5"))))</f>
        <v>Cluster1</v>
      </c>
    </row>
    <row r="9" spans="1:17" x14ac:dyDescent="0.3">
      <c r="G9" s="23">
        <v>15</v>
      </c>
      <c r="H9" s="23">
        <v>-1.5481520470000001</v>
      </c>
      <c r="I9" s="23">
        <v>-1.4441620580000001</v>
      </c>
      <c r="J9" s="23"/>
      <c r="K9" s="23">
        <f>SQRT((Table389101115[[#This Row],[Annual Income (k$)]]-$B$3)^2+(Table389101115[[#This Row],[Spending Score (1-100)]]-$C$3)^2)</f>
        <v>0.35731836159171032</v>
      </c>
      <c r="L9" s="23">
        <f>SQRT((Table389101115[[#This Row],[Annual Income (k$)]]-$B$4)^2+(Table389101115[[#This Row],[Spending Score (1-100)]]-$C$4)^2)</f>
        <v>3.5918865184540563</v>
      </c>
      <c r="M9" s="23">
        <f>SQRT((Table389101115[[#This Row],[Annual Income (k$)]]-$B$5)^2+(Table389101115[[#This Row],[Spending Score (1-100)]]-$C$5)^2)</f>
        <v>2.5204198082266998</v>
      </c>
      <c r="N9" s="23">
        <f>SQRT((Table389101115[[#This Row],[Annual Income (k$)]]-$B$6)^2+(Table389101115[[#This Row],[Spending Score (1-100)]]-$C$6)^2)</f>
        <v>2.4873219145096366</v>
      </c>
      <c r="O9" s="23">
        <f>SQRT((Table389101115[[#This Row],[Annual Income (k$)]]-$B$7)^2+(Table389101115[[#This Row],[Spending Score (1-100)]]-$C$7)^2)</f>
        <v>1.9657891237635119</v>
      </c>
      <c r="P9" s="23">
        <f>MIN(Table389101115[[#This Row],[DIst1]:[DIst5]])</f>
        <v>0.35731836159171032</v>
      </c>
      <c r="Q9" s="23" t="str">
        <f>IF(MIN(Table389101115[[#This Row],[DIst1]:[DIst5]])=Table389101115[[#This Row],[DIst1]],"Cluster1",IF(MIN(Table389101115[[#This Row],[DIst1]:[DIst5]])=Table389101115[[#This Row],[DIst2]],"Cluster2",IF(MIN(Table389101115[[#This Row],[DIst1]:[DIst5]])=Table389101115[[#This Row],[DIst3]],"Cluster3",IF(MIN(Table389101115[[#This Row],[DIst1]:[DIst5]])=Table389101115[[#This Row],[DIst4]],"Cluster4","Cluster5"))))</f>
        <v>Cluster1</v>
      </c>
    </row>
    <row r="10" spans="1:17" x14ac:dyDescent="0.3">
      <c r="G10" s="23">
        <v>17</v>
      </c>
      <c r="H10" s="23">
        <v>-1.509982618</v>
      </c>
      <c r="I10" s="23">
        <v>-0.59008772300000001</v>
      </c>
      <c r="J10" s="23"/>
      <c r="K10" s="23">
        <f>SQRT((Table389101115[[#This Row],[Annual Income (k$)]]-$B$3)^2+(Table389101115[[#This Row],[Spending Score (1-100)]]-$C$3)^2)</f>
        <v>0.63467083474698516</v>
      </c>
      <c r="L10" s="23">
        <f>SQRT((Table389101115[[#This Row],[Annual Income (k$)]]-$B$4)^2+(Table389101115[[#This Row],[Spending Score (1-100)]]-$C$4)^2)</f>
        <v>2.9728668875202193</v>
      </c>
      <c r="M10" s="23">
        <f>SQRT((Table389101115[[#This Row],[Annual Income (k$)]]-$B$5)^2+(Table389101115[[#This Row],[Spending Score (1-100)]]-$C$5)^2)</f>
        <v>1.6659499868559353</v>
      </c>
      <c r="N10" s="23">
        <f>SQRT((Table389101115[[#This Row],[Annual Income (k$)]]-$B$6)^2+(Table389101115[[#This Row],[Spending Score (1-100)]]-$C$6)^2)</f>
        <v>2.5515633688883872</v>
      </c>
      <c r="O10" s="23">
        <f>SQRT((Table389101115[[#This Row],[Annual Income (k$)]]-$B$7)^2+(Table389101115[[#This Row],[Spending Score (1-100)]]-$C$7)^2)</f>
        <v>1.4309644489371787</v>
      </c>
      <c r="P10" s="23">
        <f>MIN(Table389101115[[#This Row],[DIst1]:[DIst5]])</f>
        <v>0.63467083474698516</v>
      </c>
      <c r="Q10" s="23" t="str">
        <f>IF(MIN(Table389101115[[#This Row],[DIst1]:[DIst5]])=Table389101115[[#This Row],[DIst1]],"Cluster1",IF(MIN(Table389101115[[#This Row],[DIst1]:[DIst5]])=Table389101115[[#This Row],[DIst2]],"Cluster2",IF(MIN(Table389101115[[#This Row],[DIst1]:[DIst5]])=Table389101115[[#This Row],[DIst3]],"Cluster3",IF(MIN(Table389101115[[#This Row],[DIst1]:[DIst5]])=Table389101115[[#This Row],[DIst4]],"Cluster4","Cluster5"))))</f>
        <v>Cluster1</v>
      </c>
    </row>
    <row r="11" spans="1:17" x14ac:dyDescent="0.3">
      <c r="G11" s="23">
        <v>19</v>
      </c>
      <c r="H11" s="23">
        <v>-1.43364376</v>
      </c>
      <c r="I11" s="23">
        <v>-0.82301708699999998</v>
      </c>
      <c r="J11" s="23"/>
      <c r="K11" s="23">
        <f>SQRT((Table389101115[[#This Row],[Annual Income (k$)]]-$B$3)^2+(Table389101115[[#This Row],[Spending Score (1-100)]]-$C$3)^2)</f>
        <v>0.38965631694477187</v>
      </c>
      <c r="L11" s="23">
        <f>SQRT((Table389101115[[#This Row],[Annual Income (k$)]]-$B$4)^2+(Table389101115[[#This Row],[Spending Score (1-100)]]-$C$4)^2)</f>
        <v>3.0664004390712041</v>
      </c>
      <c r="M11" s="23">
        <f>SQRT((Table389101115[[#This Row],[Annual Income (k$)]]-$B$5)^2+(Table389101115[[#This Row],[Spending Score (1-100)]]-$C$5)^2)</f>
        <v>1.8939935779121935</v>
      </c>
      <c r="N11" s="23">
        <f>SQRT((Table389101115[[#This Row],[Annual Income (k$)]]-$B$6)^2+(Table389101115[[#This Row],[Spending Score (1-100)]]-$C$6)^2)</f>
        <v>2.4204512593100929</v>
      </c>
      <c r="O11" s="23">
        <f>SQRT((Table389101115[[#This Row],[Annual Income (k$)]]-$B$7)^2+(Table389101115[[#This Row],[Spending Score (1-100)]]-$C$7)^2)</f>
        <v>1.4753575115586923</v>
      </c>
      <c r="P11" s="23">
        <f>MIN(Table389101115[[#This Row],[DIst1]:[DIst5]])</f>
        <v>0.38965631694477187</v>
      </c>
      <c r="Q11" s="23" t="str">
        <f>IF(MIN(Table389101115[[#This Row],[DIst1]:[DIst5]])=Table389101115[[#This Row],[DIst1]],"Cluster1",IF(MIN(Table389101115[[#This Row],[DIst1]:[DIst5]])=Table389101115[[#This Row],[DIst2]],"Cluster2",IF(MIN(Table389101115[[#This Row],[DIst1]:[DIst5]])=Table389101115[[#This Row],[DIst3]],"Cluster3",IF(MIN(Table389101115[[#This Row],[DIst1]:[DIst5]])=Table389101115[[#This Row],[DIst4]],"Cluster4","Cluster5"))))</f>
        <v>Cluster1</v>
      </c>
    </row>
    <row r="12" spans="1:17" x14ac:dyDescent="0.3">
      <c r="G12" s="23">
        <v>21</v>
      </c>
      <c r="H12" s="23">
        <v>-1.395474331</v>
      </c>
      <c r="I12" s="23">
        <v>-0.59008772300000001</v>
      </c>
      <c r="J12" s="23">
        <v>3</v>
      </c>
      <c r="K12" s="23">
        <f>SQRT((Table389101115[[#This Row],[Annual Income (k$)]]-$B$3)^2+(Table389101115[[#This Row],[Spending Score (1-100)]]-$C$3)^2)</f>
        <v>0.60621174524791543</v>
      </c>
      <c r="L12" s="23">
        <f>SQRT((Table389101115[[#This Row],[Annual Income (k$)]]-$B$4)^2+(Table389101115[[#This Row],[Spending Score (1-100)]]-$C$4)^2)</f>
        <v>2.8840181925498678</v>
      </c>
      <c r="M12" s="23">
        <f>SQRT((Table389101115[[#This Row],[Annual Income (k$)]]-$B$5)^2+(Table389101115[[#This Row],[Spending Score (1-100)]]-$C$5)^2)</f>
        <v>1.6601671077430098</v>
      </c>
      <c r="N12" s="23">
        <f>SQRT((Table389101115[[#This Row],[Annual Income (k$)]]-$B$6)^2+(Table389101115[[#This Row],[Spending Score (1-100)]]-$C$6)^2)</f>
        <v>2.4420152732135167</v>
      </c>
      <c r="O12" s="23">
        <f>SQRT((Table389101115[[#This Row],[Annual Income (k$)]]-$B$7)^2+(Table389101115[[#This Row],[Spending Score (1-100)]]-$C$7)^2)</f>
        <v>1.3269859148986742</v>
      </c>
      <c r="P12" s="23">
        <f>MIN(Table389101115[[#This Row],[DIst1]:[DIst5]])</f>
        <v>0.60621174524791543</v>
      </c>
      <c r="Q12" s="23" t="str">
        <f>IF(MIN(Table389101115[[#This Row],[DIst1]:[DIst5]])=Table389101115[[#This Row],[DIst1]],"Cluster1",IF(MIN(Table389101115[[#This Row],[DIst1]:[DIst5]])=Table389101115[[#This Row],[DIst2]],"Cluster2",IF(MIN(Table389101115[[#This Row],[DIst1]:[DIst5]])=Table389101115[[#This Row],[DIst3]],"Cluster3",IF(MIN(Table389101115[[#This Row],[DIst1]:[DIst5]])=Table389101115[[#This Row],[DIst4]],"Cluster4","Cluster5"))))</f>
        <v>Cluster1</v>
      </c>
    </row>
    <row r="13" spans="1:17" x14ac:dyDescent="0.3">
      <c r="G13" s="23">
        <v>23</v>
      </c>
      <c r="H13" s="23">
        <v>-1.357304901</v>
      </c>
      <c r="I13" s="23">
        <v>-1.754734544</v>
      </c>
      <c r="J13" s="23"/>
      <c r="K13" s="23">
        <f>SQRT((Table389101115[[#This Row],[Annual Income (k$)]]-$B$3)^2+(Table389101115[[#This Row],[Spending Score (1-100)]]-$C$3)^2)</f>
        <v>0.56927952465491083</v>
      </c>
      <c r="L13" s="23">
        <f>SQRT((Table389101115[[#This Row],[Annual Income (k$)]]-$B$4)^2+(Table389101115[[#This Row],[Spending Score (1-100)]]-$C$4)^2)</f>
        <v>3.7159897443636809</v>
      </c>
      <c r="M13" s="23">
        <f>SQRT((Table389101115[[#This Row],[Annual Income (k$)]]-$B$5)^2+(Table389101115[[#This Row],[Spending Score (1-100)]]-$C$5)^2)</f>
        <v>2.8246218241514311</v>
      </c>
      <c r="N13" s="23">
        <f>SQRT((Table389101115[[#This Row],[Annual Income (k$)]]-$B$6)^2+(Table389101115[[#This Row],[Spending Score (1-100)]]-$C$6)^2)</f>
        <v>2.3346544704212069</v>
      </c>
      <c r="O13" s="23">
        <f>SQRT((Table389101115[[#This Row],[Annual Income (k$)]]-$B$7)^2+(Table389101115[[#This Row],[Spending Score (1-100)]]-$C$7)^2)</f>
        <v>2.0908887195213697</v>
      </c>
      <c r="P13" s="23">
        <f>MIN(Table389101115[[#This Row],[DIst1]:[DIst5]])</f>
        <v>0.56927952465491083</v>
      </c>
      <c r="Q13" s="23" t="str">
        <f>IF(MIN(Table389101115[[#This Row],[DIst1]:[DIst5]])=Table389101115[[#This Row],[DIst1]],"Cluster1",IF(MIN(Table389101115[[#This Row],[DIst1]:[DIst5]])=Table389101115[[#This Row],[DIst2]],"Cluster2",IF(MIN(Table389101115[[#This Row],[DIst1]:[DIst5]])=Table389101115[[#This Row],[DIst3]],"Cluster3",IF(MIN(Table389101115[[#This Row],[DIst1]:[DIst5]])=Table389101115[[#This Row],[DIst4]],"Cluster4","Cluster5"))))</f>
        <v>Cluster1</v>
      </c>
    </row>
    <row r="14" spans="1:17" x14ac:dyDescent="0.3">
      <c r="G14" s="23">
        <v>25</v>
      </c>
      <c r="H14" s="23">
        <v>-1.242796614</v>
      </c>
      <c r="I14" s="23">
        <v>-1.4053404979999999</v>
      </c>
      <c r="J14" s="23"/>
      <c r="K14" s="23">
        <f>SQRT((Table389101115[[#This Row],[Annual Income (k$)]]-$B$3)^2+(Table389101115[[#This Row],[Spending Score (1-100)]]-$C$3)^2)</f>
        <v>0.22389048493758898</v>
      </c>
      <c r="L14" s="23">
        <f>SQRT((Table389101115[[#This Row],[Annual Income (k$)]]-$B$4)^2+(Table389101115[[#This Row],[Spending Score (1-100)]]-$C$4)^2)</f>
        <v>3.3675999494766251</v>
      </c>
      <c r="M14" s="23">
        <f>SQRT((Table389101115[[#This Row],[Annual Income (k$)]]-$B$5)^2+(Table389101115[[#This Row],[Spending Score (1-100)]]-$C$5)^2)</f>
        <v>2.4784067313028806</v>
      </c>
      <c r="N14" s="23">
        <f>SQRT((Table389101115[[#This Row],[Annual Income (k$)]]-$B$6)^2+(Table389101115[[#This Row],[Spending Score (1-100)]]-$C$6)^2)</f>
        <v>2.1805018777443279</v>
      </c>
      <c r="O14" s="23">
        <f>SQRT((Table389101115[[#This Row],[Annual Income (k$)]]-$B$7)^2+(Table389101115[[#This Row],[Spending Score (1-100)]]-$C$7)^2)</f>
        <v>1.7392422432811117</v>
      </c>
      <c r="P14" s="23">
        <f>MIN(Table389101115[[#This Row],[DIst1]:[DIst5]])</f>
        <v>0.22389048493758898</v>
      </c>
      <c r="Q14" s="23" t="str">
        <f>IF(MIN(Table389101115[[#This Row],[DIst1]:[DIst5]])=Table389101115[[#This Row],[DIst1]],"Cluster1",IF(MIN(Table389101115[[#This Row],[DIst1]:[DIst5]])=Table389101115[[#This Row],[DIst2]],"Cluster2",IF(MIN(Table389101115[[#This Row],[DIst1]:[DIst5]])=Table389101115[[#This Row],[DIst3]],"Cluster3",IF(MIN(Table389101115[[#This Row],[DIst1]:[DIst5]])=Table389101115[[#This Row],[DIst4]],"Cluster4","Cluster5"))))</f>
        <v>Cluster1</v>
      </c>
    </row>
    <row r="15" spans="1:17" x14ac:dyDescent="0.3">
      <c r="G15" s="23">
        <v>27</v>
      </c>
      <c r="H15" s="23">
        <v>-1.242796614</v>
      </c>
      <c r="I15" s="23">
        <v>-0.70655240500000005</v>
      </c>
      <c r="J15" s="23"/>
      <c r="K15" s="23">
        <f>SQRT((Table389101115[[#This Row],[Annual Income (k$)]]-$B$3)^2+(Table389101115[[#This Row],[Spending Score (1-100)]]-$C$3)^2)</f>
        <v>0.4851566881496886</v>
      </c>
      <c r="L15" s="23">
        <f>SQRT((Table389101115[[#This Row],[Annual Income (k$)]]-$B$4)^2+(Table389101115[[#This Row],[Spending Score (1-100)]]-$C$4)^2)</f>
        <v>2.8475090215188898</v>
      </c>
      <c r="M15" s="23">
        <f>SQRT((Table389101115[[#This Row],[Annual Income (k$)]]-$B$5)^2+(Table389101115[[#This Row],[Spending Score (1-100)]]-$C$5)^2)</f>
        <v>1.7808755380109758</v>
      </c>
      <c r="N15" s="23">
        <f>SQRT((Table389101115[[#This Row],[Annual Income (k$)]]-$B$6)^2+(Table389101115[[#This Row],[Spending Score (1-100)]]-$C$6)^2)</f>
        <v>2.2625521271053901</v>
      </c>
      <c r="O15" s="23">
        <f>SQRT((Table389101115[[#This Row],[Annual Income (k$)]]-$B$7)^2+(Table389101115[[#This Row],[Spending Score (1-100)]]-$C$7)^2)</f>
        <v>1.2519267066045461</v>
      </c>
      <c r="P15" s="23">
        <f>MIN(Table389101115[[#This Row],[DIst1]:[DIst5]])</f>
        <v>0.4851566881496886</v>
      </c>
      <c r="Q15" s="23" t="str">
        <f>IF(MIN(Table389101115[[#This Row],[DIst1]:[DIst5]])=Table389101115[[#This Row],[DIst1]],"Cluster1",IF(MIN(Table389101115[[#This Row],[DIst1]:[DIst5]])=Table389101115[[#This Row],[DIst2]],"Cluster2",IF(MIN(Table389101115[[#This Row],[DIst1]:[DIst5]])=Table389101115[[#This Row],[DIst3]],"Cluster3",IF(MIN(Table389101115[[#This Row],[DIst1]:[DIst5]])=Table389101115[[#This Row],[DIst4]],"Cluster4","Cluster5"))))</f>
        <v>Cluster1</v>
      </c>
    </row>
    <row r="16" spans="1:17" x14ac:dyDescent="0.3">
      <c r="G16" s="23">
        <v>29</v>
      </c>
      <c r="H16" s="23">
        <v>-1.2046271850000001</v>
      </c>
      <c r="I16" s="23">
        <v>-0.74537396600000005</v>
      </c>
      <c r="J16" s="23"/>
      <c r="K16" s="23">
        <f>SQRT((Table389101115[[#This Row],[Annual Income (k$)]]-$B$3)^2+(Table389101115[[#This Row],[Spending Score (1-100)]]-$C$3)^2)</f>
        <v>0.45296336700059725</v>
      </c>
      <c r="L16" s="23">
        <f>SQRT((Table389101115[[#This Row],[Annual Income (k$)]]-$B$4)^2+(Table389101115[[#This Row],[Spending Score (1-100)]]-$C$4)^2)</f>
        <v>2.8471546647250374</v>
      </c>
      <c r="M16" s="23">
        <f>SQRT((Table389101115[[#This Row],[Annual Income (k$)]]-$B$5)^2+(Table389101115[[#This Row],[Spending Score (1-100)]]-$C$5)^2)</f>
        <v>1.8226416745936358</v>
      </c>
      <c r="N16" s="23">
        <f>SQRT((Table389101115[[#This Row],[Annual Income (k$)]]-$B$6)^2+(Table389101115[[#This Row],[Spending Score (1-100)]]-$C$6)^2)</f>
        <v>2.2154921351408552</v>
      </c>
      <c r="O16" s="23">
        <f>SQRT((Table389101115[[#This Row],[Annual Income (k$)]]-$B$7)^2+(Table389101115[[#This Row],[Spending Score (1-100)]]-$C$7)^2)</f>
        <v>1.2428086628758575</v>
      </c>
      <c r="P16" s="23">
        <f>MIN(Table389101115[[#This Row],[DIst1]:[DIst5]])</f>
        <v>0.45296336700059725</v>
      </c>
      <c r="Q16" s="23" t="str">
        <f>IF(MIN(Table389101115[[#This Row],[DIst1]:[DIst5]])=Table389101115[[#This Row],[DIst1]],"Cluster1",IF(MIN(Table389101115[[#This Row],[DIst1]:[DIst5]])=Table389101115[[#This Row],[DIst2]],"Cluster2",IF(MIN(Table389101115[[#This Row],[DIst1]:[DIst5]])=Table389101115[[#This Row],[DIst3]],"Cluster3",IF(MIN(Table389101115[[#This Row],[DIst1]:[DIst5]])=Table389101115[[#This Row],[DIst4]],"Cluster4","Cluster5"))))</f>
        <v>Cluster1</v>
      </c>
    </row>
    <row r="17" spans="7:17" x14ac:dyDescent="0.3">
      <c r="G17" s="23">
        <v>31</v>
      </c>
      <c r="H17" s="23">
        <v>-1.1664577549999999</v>
      </c>
      <c r="I17" s="23">
        <v>-1.793556105</v>
      </c>
      <c r="J17" s="23">
        <v>4</v>
      </c>
      <c r="K17" s="23">
        <f>SQRT((Table389101115[[#This Row],[Annual Income (k$)]]-$B$3)^2+(Table389101115[[#This Row],[Spending Score (1-100)]]-$C$3)^2)</f>
        <v>0.61930498288814073</v>
      </c>
      <c r="L17" s="23">
        <f>SQRT((Table389101115[[#This Row],[Annual Income (k$)]]-$B$4)^2+(Table389101115[[#This Row],[Spending Score (1-100)]]-$C$4)^2)</f>
        <v>3.6399825422648915</v>
      </c>
      <c r="M17" s="23">
        <f>SQRT((Table389101115[[#This Row],[Annual Income (k$)]]-$B$5)^2+(Table389101115[[#This Row],[Spending Score (1-100)]]-$C$5)^2)</f>
        <v>2.8705563805032215</v>
      </c>
      <c r="N17" s="23">
        <f>SQRT((Table389101115[[#This Row],[Annual Income (k$)]]-$B$6)^2+(Table389101115[[#This Row],[Spending Score (1-100)]]-$C$6)^2)</f>
        <v>2.1557454842932153</v>
      </c>
      <c r="O17" s="23">
        <f>SQRT((Table389101115[[#This Row],[Annual Income (k$)]]-$B$7)^2+(Table389101115[[#This Row],[Spending Score (1-100)]]-$C$7)^2)</f>
        <v>2.0256994390526843</v>
      </c>
      <c r="P17" s="23">
        <f>MIN(Table389101115[[#This Row],[DIst1]:[DIst5]])</f>
        <v>0.61930498288814073</v>
      </c>
      <c r="Q17" s="23" t="str">
        <f>IF(MIN(Table389101115[[#This Row],[DIst1]:[DIst5]])=Table389101115[[#This Row],[DIst1]],"Cluster1",IF(MIN(Table389101115[[#This Row],[DIst1]:[DIst5]])=Table389101115[[#This Row],[DIst2]],"Cluster2",IF(MIN(Table389101115[[#This Row],[DIst1]:[DIst5]])=Table389101115[[#This Row],[DIst3]],"Cluster3",IF(MIN(Table389101115[[#This Row],[DIst1]:[DIst5]])=Table389101115[[#This Row],[DIst4]],"Cluster4","Cluster5"))))</f>
        <v>Cluster1</v>
      </c>
    </row>
    <row r="18" spans="7:17" x14ac:dyDescent="0.3">
      <c r="G18" s="23">
        <v>33</v>
      </c>
      <c r="H18" s="23">
        <v>-1.0519494680000001</v>
      </c>
      <c r="I18" s="23">
        <v>-1.793556105</v>
      </c>
      <c r="J18" s="23"/>
      <c r="K18" s="23">
        <f>SQRT((Table389101115[[#This Row],[Annual Income (k$)]]-$B$3)^2+(Table389101115[[#This Row],[Spending Score (1-100)]]-$C$3)^2)</f>
        <v>0.65337367611210673</v>
      </c>
      <c r="L18" s="23">
        <f>SQRT((Table389101115[[#This Row],[Annual Income (k$)]]-$B$4)^2+(Table389101115[[#This Row],[Spending Score (1-100)]]-$C$4)^2)</f>
        <v>3.5787943778940012</v>
      </c>
      <c r="M18" s="23">
        <f>SQRT((Table389101115[[#This Row],[Annual Income (k$)]]-$B$5)^2+(Table389101115[[#This Row],[Spending Score (1-100)]]-$C$5)^2)</f>
        <v>2.8808908843936338</v>
      </c>
      <c r="N18" s="23">
        <f>SQRT((Table389101115[[#This Row],[Annual Income (k$)]]-$B$6)^2+(Table389101115[[#This Row],[Spending Score (1-100)]]-$C$6)^2)</f>
        <v>2.0442295491000273</v>
      </c>
      <c r="O18" s="23">
        <f>SQRT((Table389101115[[#This Row],[Annual Income (k$)]]-$B$7)^2+(Table389101115[[#This Row],[Spending Score (1-100)]]-$C$7)^2)</f>
        <v>1.9736675172895324</v>
      </c>
      <c r="P18" s="23">
        <f>MIN(Table389101115[[#This Row],[DIst1]:[DIst5]])</f>
        <v>0.65337367611210673</v>
      </c>
      <c r="Q18" s="23" t="str">
        <f>IF(MIN(Table389101115[[#This Row],[DIst1]:[DIst5]])=Table389101115[[#This Row],[DIst1]],"Cluster1",IF(MIN(Table389101115[[#This Row],[DIst1]:[DIst5]])=Table389101115[[#This Row],[DIst2]],"Cluster2",IF(MIN(Table389101115[[#This Row],[DIst1]:[DIst5]])=Table389101115[[#This Row],[DIst3]],"Cluster3",IF(MIN(Table389101115[[#This Row],[DIst1]:[DIst5]])=Table389101115[[#This Row],[DIst4]],"Cluster4","Cluster5"))))</f>
        <v>Cluster1</v>
      </c>
    </row>
    <row r="19" spans="7:17" x14ac:dyDescent="0.3">
      <c r="G19" s="23">
        <v>35</v>
      </c>
      <c r="H19" s="23">
        <v>-1.0519494680000001</v>
      </c>
      <c r="I19" s="23">
        <v>-1.4053404979999999</v>
      </c>
      <c r="J19" s="23"/>
      <c r="K19" s="23">
        <f>SQRT((Table389101115[[#This Row],[Annual Income (k$)]]-$B$3)^2+(Table389101115[[#This Row],[Spending Score (1-100)]]-$C$3)^2)</f>
        <v>0.32836269722996575</v>
      </c>
      <c r="L19" s="23">
        <f>SQRT((Table389101115[[#This Row],[Annual Income (k$)]]-$B$4)^2+(Table389101115[[#This Row],[Spending Score (1-100)]]-$C$4)^2)</f>
        <v>3.2542261007152029</v>
      </c>
      <c r="M19" s="23">
        <f>SQRT((Table389101115[[#This Row],[Annual Income (k$)]]-$B$5)^2+(Table389101115[[#This Row],[Spending Score (1-100)]]-$C$5)^2)</f>
        <v>2.4953947175697651</v>
      </c>
      <c r="N19" s="23">
        <f>SQRT((Table389101115[[#This Row],[Annual Income (k$)]]-$B$6)^2+(Table389101115[[#This Row],[Spending Score (1-100)]]-$C$6)^2)</f>
        <v>1.9898272476086438</v>
      </c>
      <c r="O19" s="23">
        <f>SQRT((Table389101115[[#This Row],[Annual Income (k$)]]-$B$7)^2+(Table389101115[[#This Row],[Spending Score (1-100)]]-$C$7)^2)</f>
        <v>1.6320447128279369</v>
      </c>
      <c r="P19" s="23">
        <f>MIN(Table389101115[[#This Row],[DIst1]:[DIst5]])</f>
        <v>0.32836269722996575</v>
      </c>
      <c r="Q19" s="23" t="str">
        <f>IF(MIN(Table389101115[[#This Row],[DIst1]:[DIst5]])=Table389101115[[#This Row],[DIst1]],"Cluster1",IF(MIN(Table389101115[[#This Row],[DIst1]:[DIst5]])=Table389101115[[#This Row],[DIst2]],"Cluster2",IF(MIN(Table389101115[[#This Row],[DIst1]:[DIst5]])=Table389101115[[#This Row],[DIst3]],"Cluster3",IF(MIN(Table389101115[[#This Row],[DIst1]:[DIst5]])=Table389101115[[#This Row],[DIst4]],"Cluster4","Cluster5"))))</f>
        <v>Cluster1</v>
      </c>
    </row>
    <row r="20" spans="7:17" x14ac:dyDescent="0.3">
      <c r="G20" s="23">
        <v>37</v>
      </c>
      <c r="H20" s="23">
        <v>-1.013780039</v>
      </c>
      <c r="I20" s="23">
        <v>-1.288875816</v>
      </c>
      <c r="J20" s="23"/>
      <c r="K20" s="23">
        <f>SQRT((Table389101115[[#This Row],[Annual Income (k$)]]-$B$3)^2+(Table389101115[[#This Row],[Spending Score (1-100)]]-$C$3)^2)</f>
        <v>0.30192286208447672</v>
      </c>
      <c r="L20" s="23">
        <f>SQRT((Table389101115[[#This Row],[Annual Income (k$)]]-$B$4)^2+(Table389101115[[#This Row],[Spending Score (1-100)]]-$C$4)^2)</f>
        <v>3.1371999443412539</v>
      </c>
      <c r="M20" s="23">
        <f>SQRT((Table389101115[[#This Row],[Annual Income (k$)]]-$B$5)^2+(Table389101115[[#This Row],[Spending Score (1-100)]]-$C$5)^2)</f>
        <v>2.3852990137379217</v>
      </c>
      <c r="N20" s="23">
        <f>SQRT((Table389101115[[#This Row],[Annual Income (k$)]]-$B$6)^2+(Table389101115[[#This Row],[Spending Score (1-100)]]-$C$6)^2)</f>
        <v>1.9498865486367278</v>
      </c>
      <c r="O20" s="23">
        <f>SQRT((Table389101115[[#This Row],[Annual Income (k$)]]-$B$7)^2+(Table389101115[[#This Row],[Spending Score (1-100)]]-$C$7)^2)</f>
        <v>1.5130340452765576</v>
      </c>
      <c r="P20" s="23">
        <f>MIN(Table389101115[[#This Row],[DIst1]:[DIst5]])</f>
        <v>0.30192286208447672</v>
      </c>
      <c r="Q20" s="23" t="str">
        <f>IF(MIN(Table389101115[[#This Row],[DIst1]:[DIst5]])=Table389101115[[#This Row],[DIst1]],"Cluster1",IF(MIN(Table389101115[[#This Row],[DIst1]:[DIst5]])=Table389101115[[#This Row],[DIst2]],"Cluster2",IF(MIN(Table389101115[[#This Row],[DIst1]:[DIst5]])=Table389101115[[#This Row],[DIst3]],"Cluster3",IF(MIN(Table389101115[[#This Row],[DIst1]:[DIst5]])=Table389101115[[#This Row],[DIst4]],"Cluster4","Cluster5"))))</f>
        <v>Cluster1</v>
      </c>
    </row>
    <row r="21" spans="7:17" x14ac:dyDescent="0.3">
      <c r="G21" s="23">
        <v>39</v>
      </c>
      <c r="H21" s="23">
        <v>-0.89927175100000001</v>
      </c>
      <c r="I21" s="23">
        <v>-0.93948176900000002</v>
      </c>
      <c r="J21" s="23"/>
      <c r="K21" s="23">
        <f>SQRT((Table389101115[[#This Row],[Annual Income (k$)]]-$B$3)^2+(Table389101115[[#This Row],[Spending Score (1-100)]]-$C$3)^2)</f>
        <v>0.47054713542834747</v>
      </c>
      <c r="L21" s="23">
        <f>SQRT((Table389101115[[#This Row],[Annual Income (k$)]]-$B$4)^2+(Table389101115[[#This Row],[Spending Score (1-100)]]-$C$4)^2)</f>
        <v>2.7889751775702583</v>
      </c>
      <c r="M21" s="23">
        <f>SQRT((Table389101115[[#This Row],[Annual Income (k$)]]-$B$5)^2+(Table389101115[[#This Row],[Spending Score (1-100)]]-$C$5)^2)</f>
        <v>2.0634612370514622</v>
      </c>
      <c r="N21" s="23">
        <f>SQRT((Table389101115[[#This Row],[Annual Income (k$)]]-$B$6)^2+(Table389101115[[#This Row],[Spending Score (1-100)]]-$C$6)^2)</f>
        <v>1.8735644933888083</v>
      </c>
      <c r="O21" s="23">
        <f>SQRT((Table389101115[[#This Row],[Annual Income (k$)]]-$B$7)^2+(Table389101115[[#This Row],[Spending Score (1-100)]]-$C$7)^2)</f>
        <v>1.1604436138679981</v>
      </c>
      <c r="P21" s="23">
        <f>MIN(Table389101115[[#This Row],[DIst1]:[DIst5]])</f>
        <v>0.47054713542834747</v>
      </c>
      <c r="Q21" s="23" t="str">
        <f>IF(MIN(Table389101115[[#This Row],[DIst1]:[DIst5]])=Table389101115[[#This Row],[DIst1]],"Cluster1",IF(MIN(Table389101115[[#This Row],[DIst1]:[DIst5]])=Table389101115[[#This Row],[DIst2]],"Cluster2",IF(MIN(Table389101115[[#This Row],[DIst1]:[DIst5]])=Table389101115[[#This Row],[DIst3]],"Cluster3",IF(MIN(Table389101115[[#This Row],[DIst1]:[DIst5]])=Table389101115[[#This Row],[DIst4]],"Cluster4","Cluster5"))))</f>
        <v>Cluster1</v>
      </c>
    </row>
    <row r="22" spans="7:17" x14ac:dyDescent="0.3">
      <c r="G22" s="23">
        <v>41</v>
      </c>
      <c r="H22" s="23">
        <v>-0.86110232200000003</v>
      </c>
      <c r="I22" s="23">
        <v>-0.59008772300000001</v>
      </c>
      <c r="J22" s="23"/>
      <c r="K22" s="23">
        <f>SQRT((Table389101115[[#This Row],[Annual Income (k$)]]-$B$3)^2+(Table389101115[[#This Row],[Spending Score (1-100)]]-$C$3)^2)</f>
        <v>0.74123927804484091</v>
      </c>
      <c r="L22" s="23">
        <f>SQRT((Table389101115[[#This Row],[Annual Income (k$)]]-$B$4)^2+(Table389101115[[#This Row],[Spending Score (1-100)]]-$C$4)^2)</f>
        <v>2.4971744581106208</v>
      </c>
      <c r="M22" s="23">
        <f>SQRT((Table389101115[[#This Row],[Annual Income (k$)]]-$B$5)^2+(Table389101115[[#This Row],[Spending Score (1-100)]]-$C$5)^2)</f>
        <v>1.7358390300252196</v>
      </c>
      <c r="N22" s="23">
        <f>SQRT((Table389101115[[#This Row],[Annual Income (k$)]]-$B$6)^2+(Table389101115[[#This Row],[Spending Score (1-100)]]-$C$6)^2)</f>
        <v>1.9383865895052494</v>
      </c>
      <c r="O22" s="23">
        <f>SQRT((Table389101115[[#This Row],[Annual Income (k$)]]-$B$7)^2+(Table389101115[[#This Row],[Spending Score (1-100)]]-$C$7)^2)</f>
        <v>0.87714657339293411</v>
      </c>
      <c r="P22" s="23">
        <f>MIN(Table389101115[[#This Row],[DIst1]:[DIst5]])</f>
        <v>0.74123927804484091</v>
      </c>
      <c r="Q22" s="23" t="str">
        <f>IF(MIN(Table389101115[[#This Row],[DIst1]:[DIst5]])=Table389101115[[#This Row],[DIst1]],"Cluster1",IF(MIN(Table389101115[[#This Row],[DIst1]:[DIst5]])=Table389101115[[#This Row],[DIst2]],"Cluster2",IF(MIN(Table389101115[[#This Row],[DIst1]:[DIst5]])=Table389101115[[#This Row],[DIst3]],"Cluster3",IF(MIN(Table389101115[[#This Row],[DIst1]:[DIst5]])=Table389101115[[#This Row],[DIst4]],"Cluster4","Cluster5"))))</f>
        <v>Cluster1</v>
      </c>
    </row>
    <row r="23" spans="7:17" x14ac:dyDescent="0.3">
      <c r="G23" s="23">
        <v>43</v>
      </c>
      <c r="H23" s="23">
        <v>-0.82293289300000005</v>
      </c>
      <c r="I23" s="23">
        <v>-0.551266162</v>
      </c>
      <c r="J23" s="23"/>
      <c r="K23" s="23">
        <f>SQRT((Table389101115[[#This Row],[Annual Income (k$)]]-$B$3)^2+(Table389101115[[#This Row],[Spending Score (1-100)]]-$C$3)^2)</f>
        <v>0.79514444259563988</v>
      </c>
      <c r="L23" s="23">
        <f>SQRT((Table389101115[[#This Row],[Annual Income (k$)]]-$B$4)^2+(Table389101115[[#This Row],[Spending Score (1-100)]]-$C$4)^2)</f>
        <v>2.4427732659894317</v>
      </c>
      <c r="M23" s="23">
        <f>SQRT((Table389101115[[#This Row],[Annual Income (k$)]]-$B$5)^2+(Table389101115[[#This Row],[Spending Score (1-100)]]-$C$5)^2)</f>
        <v>1.7105466572689549</v>
      </c>
      <c r="N23" s="23">
        <f>SQRT((Table389101115[[#This Row],[Annual Income (k$)]]-$B$6)^2+(Table389101115[[#This Row],[Spending Score (1-100)]]-$C$6)^2)</f>
        <v>1.9182149739116832</v>
      </c>
      <c r="O23" s="23">
        <f>SQRT((Table389101115[[#This Row],[Annual Income (k$)]]-$B$7)^2+(Table389101115[[#This Row],[Spending Score (1-100)]]-$C$7)^2)</f>
        <v>0.82287030339782719</v>
      </c>
      <c r="P23" s="23">
        <f>MIN(Table389101115[[#This Row],[DIst1]:[DIst5]])</f>
        <v>0.79514444259563988</v>
      </c>
      <c r="Q23" s="23" t="str">
        <f>IF(MIN(Table389101115[[#This Row],[DIst1]:[DIst5]])=Table389101115[[#This Row],[DIst1]],"Cluster1",IF(MIN(Table389101115[[#This Row],[DIst1]:[DIst5]])=Table389101115[[#This Row],[DIst2]],"Cluster2",IF(MIN(Table389101115[[#This Row],[DIst1]:[DIst5]])=Table389101115[[#This Row],[DIst3]],"Cluster3",IF(MIN(Table389101115[[#This Row],[DIst1]:[DIst5]])=Table389101115[[#This Row],[DIst4]],"Cluster4","Cluster5"))))</f>
        <v>Cluster1</v>
      </c>
    </row>
    <row r="24" spans="7:17" x14ac:dyDescent="0.3">
      <c r="G24" s="23">
        <v>45</v>
      </c>
      <c r="H24" s="23">
        <v>-0.82293289300000005</v>
      </c>
      <c r="I24" s="23">
        <v>-0.86183864799999998</v>
      </c>
      <c r="J24" s="23"/>
      <c r="K24" s="23">
        <f>SQRT((Table389101115[[#This Row],[Annual Income (k$)]]-$B$3)^2+(Table389101115[[#This Row],[Spending Score (1-100)]]-$C$3)^2)</f>
        <v>0.5769722420120158</v>
      </c>
      <c r="L24" s="23">
        <f>SQRT((Table389101115[[#This Row],[Annual Income (k$)]]-$B$4)^2+(Table389101115[[#This Row],[Spending Score (1-100)]]-$C$4)^2)</f>
        <v>2.6808112172294187</v>
      </c>
      <c r="M24" s="23">
        <f>SQRT((Table389101115[[#This Row],[Annual Income (k$)]]-$B$5)^2+(Table389101115[[#This Row],[Spending Score (1-100)]]-$C$5)^2)</f>
        <v>2.0073320764748503</v>
      </c>
      <c r="N24" s="23">
        <f>SQRT((Table389101115[[#This Row],[Annual Income (k$)]]-$B$6)^2+(Table389101115[[#This Row],[Spending Score (1-100)]]-$C$6)^2)</f>
        <v>1.8167279567962402</v>
      </c>
      <c r="O24" s="23">
        <f>SQRT((Table389101115[[#This Row],[Annual Income (k$)]]-$B$7)^2+(Table389101115[[#This Row],[Spending Score (1-100)]]-$C$7)^2)</f>
        <v>1.0525837544633554</v>
      </c>
      <c r="P24" s="23">
        <f>MIN(Table389101115[[#This Row],[DIst1]:[DIst5]])</f>
        <v>0.5769722420120158</v>
      </c>
      <c r="Q24" s="23" t="str">
        <f>IF(MIN(Table389101115[[#This Row],[DIst1]:[DIst5]])=Table389101115[[#This Row],[DIst1]],"Cluster1",IF(MIN(Table389101115[[#This Row],[DIst1]:[DIst5]])=Table389101115[[#This Row],[DIst2]],"Cluster2",IF(MIN(Table389101115[[#This Row],[DIst1]:[DIst5]])=Table389101115[[#This Row],[DIst3]],"Cluster3",IF(MIN(Table389101115[[#This Row],[DIst1]:[DIst5]])=Table389101115[[#This Row],[DIst4]],"Cluster4","Cluster5"))))</f>
        <v>Cluster1</v>
      </c>
    </row>
    <row r="25" spans="7:17" x14ac:dyDescent="0.3">
      <c r="G25" s="25">
        <v>124</v>
      </c>
      <c r="H25" s="25">
        <v>0.322149982</v>
      </c>
      <c r="I25" s="25">
        <v>1.5839196769999999</v>
      </c>
      <c r="J25" s="25"/>
      <c r="K25" s="25">
        <f>SQRT((Table389101115[[#This Row],[Annual Income (k$)]]-$B$3)^2+(Table389101115[[#This Row],[Spending Score (1-100)]]-$C$3)^2)</f>
        <v>3.211369598798826</v>
      </c>
      <c r="L25" s="25">
        <f>SQRT((Table389101115[[#This Row],[Annual Income (k$)]]-$B$4)^2+(Table389101115[[#This Row],[Spending Score (1-100)]]-$C$4)^2)</f>
        <v>0.5952083064430902</v>
      </c>
      <c r="M25" s="25">
        <f>SQRT((Table389101115[[#This Row],[Annual Income (k$)]]-$B$5)^2+(Table389101115[[#This Row],[Spending Score (1-100)]]-$C$5)^2)</f>
        <v>1.7673045238733547</v>
      </c>
      <c r="N25" s="25">
        <f>SQRT((Table389101115[[#This Row],[Annual Income (k$)]]-$B$6)^2+(Table389101115[[#This Row],[Spending Score (1-100)]]-$C$6)^2)</f>
        <v>2.9649341385400265</v>
      </c>
      <c r="O25" s="25">
        <f>SQRT((Table389101115[[#This Row],[Annual Income (k$)]]-$B$7)^2+(Table389101115[[#This Row],[Spending Score (1-100)]]-$C$7)^2)</f>
        <v>1.6802594238345727</v>
      </c>
      <c r="P25" s="25">
        <f>MIN(Table389101115[[#This Row],[DIst1]:[DIst5]])</f>
        <v>0.5952083064430902</v>
      </c>
      <c r="Q25" s="25" t="str">
        <f>IF(MIN(Table389101115[[#This Row],[DIst1]:[DIst5]])=Table389101115[[#This Row],[DIst1]],"Cluster1",IF(MIN(Table389101115[[#This Row],[DIst1]:[DIst5]])=Table389101115[[#This Row],[DIst2]],"Cluster2",IF(MIN(Table389101115[[#This Row],[DIst1]:[DIst5]])=Table389101115[[#This Row],[DIst3]],"Cluster3",IF(MIN(Table389101115[[#This Row],[DIst1]:[DIst5]])=Table389101115[[#This Row],[DIst4]],"Cluster4","Cluster5"))))</f>
        <v>Cluster2</v>
      </c>
    </row>
    <row r="26" spans="7:17" x14ac:dyDescent="0.3">
      <c r="G26" s="25">
        <v>126</v>
      </c>
      <c r="H26" s="25">
        <v>0.36031941099999998</v>
      </c>
      <c r="I26" s="25">
        <v>1.040417827</v>
      </c>
      <c r="J26" s="25"/>
      <c r="K26" s="25">
        <f>SQRT((Table389101115[[#This Row],[Annual Income (k$)]]-$B$3)^2+(Table389101115[[#This Row],[Spending Score (1-100)]]-$C$3)^2)</f>
        <v>2.7784598191569074</v>
      </c>
      <c r="L26" s="25">
        <f>SQRT((Table389101115[[#This Row],[Annual Income (k$)]]-$B$4)^2+(Table389101115[[#This Row],[Spending Score (1-100)]]-$C$4)^2)</f>
        <v>0.50766033137421307</v>
      </c>
      <c r="M26" s="25">
        <f>SQRT((Table389101115[[#This Row],[Annual Income (k$)]]-$B$5)^2+(Table389101115[[#This Row],[Spending Score (1-100)]]-$C$5)^2)</f>
        <v>1.7293110904655631</v>
      </c>
      <c r="N26" s="25">
        <f>SQRT((Table389101115[[#This Row],[Annual Income (k$)]]-$B$6)^2+(Table389101115[[#This Row],[Spending Score (1-100)]]-$C$6)^2)</f>
        <v>2.4264678284284962</v>
      </c>
      <c r="O26" s="25">
        <f>SQRT((Table389101115[[#This Row],[Annual Income (k$)]]-$B$7)^2+(Table389101115[[#This Row],[Spending Score (1-100)]]-$C$7)^2)</f>
        <v>1.1934002025768355</v>
      </c>
      <c r="P26" s="25">
        <f>MIN(Table389101115[[#This Row],[DIst1]:[DIst5]])</f>
        <v>0.50766033137421307</v>
      </c>
      <c r="Q26" s="25" t="str">
        <f>IF(MIN(Table389101115[[#This Row],[DIst1]:[DIst5]])=Table389101115[[#This Row],[DIst1]],"Cluster1",IF(MIN(Table389101115[[#This Row],[DIst1]:[DIst5]])=Table389101115[[#This Row],[DIst2]],"Cluster2",IF(MIN(Table389101115[[#This Row],[DIst1]:[DIst5]])=Table389101115[[#This Row],[DIst3]],"Cluster3",IF(MIN(Table389101115[[#This Row],[DIst1]:[DIst5]])=Table389101115[[#This Row],[DIst4]],"Cluster4","Cluster5"))))</f>
        <v>Cluster2</v>
      </c>
    </row>
    <row r="27" spans="7:17" x14ac:dyDescent="0.3">
      <c r="G27" s="25">
        <v>128</v>
      </c>
      <c r="H27" s="25">
        <v>0.39848884099999998</v>
      </c>
      <c r="I27" s="25">
        <v>1.7392059200000001</v>
      </c>
      <c r="J27" s="25"/>
      <c r="K27" s="25">
        <f>SQRT((Table389101115[[#This Row],[Annual Income (k$)]]-$B$3)^2+(Table389101115[[#This Row],[Spending Score (1-100)]]-$C$3)^2)</f>
        <v>3.3839790295144319</v>
      </c>
      <c r="L27" s="25">
        <f>SQRT((Table389101115[[#This Row],[Annual Income (k$)]]-$B$4)^2+(Table389101115[[#This Row],[Spending Score (1-100)]]-$C$4)^2)</f>
        <v>0.64018345489927042</v>
      </c>
      <c r="M27" s="25">
        <f>SQRT((Table389101115[[#This Row],[Annual Income (k$)]]-$B$5)^2+(Table389101115[[#This Row],[Spending Score (1-100)]]-$C$5)^2)</f>
        <v>1.889740616686699</v>
      </c>
      <c r="N27" s="25">
        <f>SQRT((Table389101115[[#This Row],[Annual Income (k$)]]-$B$6)^2+(Table389101115[[#This Row],[Spending Score (1-100)]]-$C$6)^2)</f>
        <v>3.1028939130298583</v>
      </c>
      <c r="O27" s="25">
        <f>SQRT((Table389101115[[#This Row],[Annual Income (k$)]]-$B$7)^2+(Table389101115[[#This Row],[Spending Score (1-100)]]-$C$7)^2)</f>
        <v>1.851747345832309</v>
      </c>
      <c r="P27" s="25">
        <f>MIN(Table389101115[[#This Row],[DIst1]:[DIst5]])</f>
        <v>0.64018345489927042</v>
      </c>
      <c r="Q27" s="25" t="str">
        <f>IF(MIN(Table389101115[[#This Row],[DIst1]:[DIst5]])=Table389101115[[#This Row],[DIst1]],"Cluster1",IF(MIN(Table389101115[[#This Row],[DIst1]:[DIst5]])=Table389101115[[#This Row],[DIst2]],"Cluster2",IF(MIN(Table389101115[[#This Row],[DIst1]:[DIst5]])=Table389101115[[#This Row],[DIst3]],"Cluster3",IF(MIN(Table389101115[[#This Row],[DIst1]:[DIst5]])=Table389101115[[#This Row],[DIst4]],"Cluster4","Cluster5"))))</f>
        <v>Cluster2</v>
      </c>
    </row>
    <row r="28" spans="7:17" x14ac:dyDescent="0.3">
      <c r="G28" s="25">
        <v>130</v>
      </c>
      <c r="H28" s="25">
        <v>0.39848884099999998</v>
      </c>
      <c r="I28" s="25">
        <v>0.96277470600000004</v>
      </c>
      <c r="J28" s="25"/>
      <c r="K28" s="25">
        <f>SQRT((Table389101115[[#This Row],[Annual Income (k$)]]-$B$3)^2+(Table389101115[[#This Row],[Spending Score (1-100)]]-$C$3)^2)</f>
        <v>2.7400436129784924</v>
      </c>
      <c r="L28" s="25">
        <f>SQRT((Table389101115[[#This Row],[Annual Income (k$)]]-$B$4)^2+(Table389101115[[#This Row],[Spending Score (1-100)]]-$C$4)^2)</f>
        <v>0.51358831245328196</v>
      </c>
      <c r="M28" s="25">
        <f>SQRT((Table389101115[[#This Row],[Annual Income (k$)]]-$B$5)^2+(Table389101115[[#This Row],[Spending Score (1-100)]]-$C$5)^2)</f>
        <v>1.7704714938096264</v>
      </c>
      <c r="N28" s="25">
        <f>SQRT((Table389101115[[#This Row],[Annual Income (k$)]]-$B$6)^2+(Table389101115[[#This Row],[Spending Score (1-100)]]-$C$6)^2)</f>
        <v>2.342060911487176</v>
      </c>
      <c r="O28" s="25">
        <f>SQRT((Table389101115[[#This Row],[Annual Income (k$)]]-$B$7)^2+(Table389101115[[#This Row],[Spending Score (1-100)]]-$C$7)^2)</f>
        <v>1.1449585191123666</v>
      </c>
      <c r="P28" s="25">
        <f>MIN(Table389101115[[#This Row],[DIst1]:[DIst5]])</f>
        <v>0.51358831245328196</v>
      </c>
      <c r="Q28" s="25" t="str">
        <f>IF(MIN(Table389101115[[#This Row],[DIst1]:[DIst5]])=Table389101115[[#This Row],[DIst1]],"Cluster1",IF(MIN(Table389101115[[#This Row],[DIst1]:[DIst5]])=Table389101115[[#This Row],[DIst2]],"Cluster2",IF(MIN(Table389101115[[#This Row],[DIst1]:[DIst5]])=Table389101115[[#This Row],[DIst3]],"Cluster3",IF(MIN(Table389101115[[#This Row],[DIst1]:[DIst5]])=Table389101115[[#This Row],[DIst4]],"Cluster4","Cluster5"))))</f>
        <v>Cluster2</v>
      </c>
    </row>
    <row r="29" spans="7:17" x14ac:dyDescent="0.3">
      <c r="G29" s="25">
        <v>132</v>
      </c>
      <c r="H29" s="25">
        <v>0.39848884099999998</v>
      </c>
      <c r="I29" s="25">
        <v>0.96277470600000004</v>
      </c>
      <c r="J29" s="25"/>
      <c r="K29" s="25">
        <f>SQRT((Table389101115[[#This Row],[Annual Income (k$)]]-$B$3)^2+(Table389101115[[#This Row],[Spending Score (1-100)]]-$C$3)^2)</f>
        <v>2.7400436129784924</v>
      </c>
      <c r="L29" s="25">
        <f>SQRT((Table389101115[[#This Row],[Annual Income (k$)]]-$B$4)^2+(Table389101115[[#This Row],[Spending Score (1-100)]]-$C$4)^2)</f>
        <v>0.51358831245328196</v>
      </c>
      <c r="M29" s="25">
        <f>SQRT((Table389101115[[#This Row],[Annual Income (k$)]]-$B$5)^2+(Table389101115[[#This Row],[Spending Score (1-100)]]-$C$5)^2)</f>
        <v>1.7704714938096264</v>
      </c>
      <c r="N29" s="25">
        <f>SQRT((Table389101115[[#This Row],[Annual Income (k$)]]-$B$6)^2+(Table389101115[[#This Row],[Spending Score (1-100)]]-$C$6)^2)</f>
        <v>2.342060911487176</v>
      </c>
      <c r="O29" s="25">
        <f>SQRT((Table389101115[[#This Row],[Annual Income (k$)]]-$B$7)^2+(Table389101115[[#This Row],[Spending Score (1-100)]]-$C$7)^2)</f>
        <v>1.1449585191123666</v>
      </c>
      <c r="P29" s="25">
        <f>MIN(Table389101115[[#This Row],[DIst1]:[DIst5]])</f>
        <v>0.51358831245328196</v>
      </c>
      <c r="Q29" s="25" t="str">
        <f>IF(MIN(Table389101115[[#This Row],[DIst1]:[DIst5]])=Table389101115[[#This Row],[DIst1]],"Cluster1",IF(MIN(Table389101115[[#This Row],[DIst1]:[DIst5]])=Table389101115[[#This Row],[DIst2]],"Cluster2",IF(MIN(Table389101115[[#This Row],[DIst1]:[DIst5]])=Table389101115[[#This Row],[DIst3]],"Cluster3",IF(MIN(Table389101115[[#This Row],[DIst1]:[DIst5]])=Table389101115[[#This Row],[DIst4]],"Cluster4","Cluster5"))))</f>
        <v>Cluster2</v>
      </c>
    </row>
    <row r="30" spans="7:17" x14ac:dyDescent="0.3">
      <c r="G30" s="25">
        <v>134</v>
      </c>
      <c r="H30" s="25">
        <v>0.43665827000000002</v>
      </c>
      <c r="I30" s="25">
        <v>0.80748846299999999</v>
      </c>
      <c r="J30" s="25"/>
      <c r="K30" s="25">
        <f>SQRT((Table389101115[[#This Row],[Annual Income (k$)]]-$B$3)^2+(Table389101115[[#This Row],[Spending Score (1-100)]]-$C$3)^2)</f>
        <v>2.6447744984202877</v>
      </c>
      <c r="L30" s="25">
        <f>SQRT((Table389101115[[#This Row],[Annual Income (k$)]]-$B$4)^2+(Table389101115[[#This Row],[Spending Score (1-100)]]-$C$4)^2)</f>
        <v>0.59039083123399161</v>
      </c>
      <c r="M30" s="25">
        <f>SQRT((Table389101115[[#This Row],[Annual Income (k$)]]-$B$5)^2+(Table389101115[[#This Row],[Spending Score (1-100)]]-$C$5)^2)</f>
        <v>1.8243649213310582</v>
      </c>
      <c r="N30" s="25">
        <f>SQRT((Table389101115[[#This Row],[Annual Income (k$)]]-$B$6)^2+(Table389101115[[#This Row],[Spending Score (1-100)]]-$C$6)^2)</f>
        <v>2.1821601671602169</v>
      </c>
      <c r="O30" s="25">
        <f>SQRT((Table389101115[[#This Row],[Annual Income (k$)]]-$B$7)^2+(Table389101115[[#This Row],[Spending Score (1-100)]]-$C$7)^2)</f>
        <v>1.0388420371131433</v>
      </c>
      <c r="P30" s="25">
        <f>MIN(Table389101115[[#This Row],[DIst1]:[DIst5]])</f>
        <v>0.59039083123399161</v>
      </c>
      <c r="Q30" s="25" t="str">
        <f>IF(MIN(Table389101115[[#This Row],[DIst1]:[DIst5]])=Table389101115[[#This Row],[DIst1]],"Cluster1",IF(MIN(Table389101115[[#This Row],[DIst1]:[DIst5]])=Table389101115[[#This Row],[DIst2]],"Cluster2",IF(MIN(Table389101115[[#This Row],[DIst1]:[DIst5]])=Table389101115[[#This Row],[DIst3]],"Cluster3",IF(MIN(Table389101115[[#This Row],[DIst1]:[DIst5]])=Table389101115[[#This Row],[DIst4]],"Cluster4","Cluster5"))))</f>
        <v>Cluster2</v>
      </c>
    </row>
    <row r="31" spans="7:17" x14ac:dyDescent="0.3">
      <c r="G31" s="25">
        <v>136</v>
      </c>
      <c r="H31" s="25">
        <v>0.47482769899999999</v>
      </c>
      <c r="I31" s="25">
        <v>1.467454995</v>
      </c>
      <c r="J31" s="25"/>
      <c r="K31" s="25">
        <f>SQRT((Table389101115[[#This Row],[Annual Income (k$)]]-$B$3)^2+(Table389101115[[#This Row],[Spending Score (1-100)]]-$C$3)^2)</f>
        <v>3.1935677209980939</v>
      </c>
      <c r="L31" s="25">
        <f>SQRT((Table389101115[[#This Row],[Annual Income (k$)]]-$B$4)^2+(Table389101115[[#This Row],[Spending Score (1-100)]]-$C$4)^2)</f>
        <v>0.40387544771065742</v>
      </c>
      <c r="M31" s="25">
        <f>SQRT((Table389101115[[#This Row],[Annual Income (k$)]]-$B$5)^2+(Table389101115[[#This Row],[Spending Score (1-100)]]-$C$5)^2)</f>
        <v>1.8859543719000973</v>
      </c>
      <c r="N31" s="25">
        <f>SQRT((Table389101115[[#This Row],[Annual Income (k$)]]-$B$6)^2+(Table389101115[[#This Row],[Spending Score (1-100)]]-$C$6)^2)</f>
        <v>2.822168268490187</v>
      </c>
      <c r="O31" s="25">
        <f>SQRT((Table389101115[[#This Row],[Annual Income (k$)]]-$B$7)^2+(Table389101115[[#This Row],[Spending Score (1-100)]]-$C$7)^2)</f>
        <v>1.6272050725974576</v>
      </c>
      <c r="P31" s="25">
        <f>MIN(Table389101115[[#This Row],[DIst1]:[DIst5]])</f>
        <v>0.40387544771065742</v>
      </c>
      <c r="Q31" s="25" t="str">
        <f>IF(MIN(Table389101115[[#This Row],[DIst1]:[DIst5]])=Table389101115[[#This Row],[DIst1]],"Cluster1",IF(MIN(Table389101115[[#This Row],[DIst1]:[DIst5]])=Table389101115[[#This Row],[DIst2]],"Cluster2",IF(MIN(Table389101115[[#This Row],[DIst1]:[DIst5]])=Table389101115[[#This Row],[DIst3]],"Cluster3",IF(MIN(Table389101115[[#This Row],[DIst1]:[DIst5]])=Table389101115[[#This Row],[DIst4]],"Cluster4","Cluster5"))))</f>
        <v>Cluster2</v>
      </c>
    </row>
    <row r="32" spans="7:17" x14ac:dyDescent="0.3">
      <c r="G32" s="25">
        <v>138</v>
      </c>
      <c r="H32" s="25">
        <v>0.47482769899999999</v>
      </c>
      <c r="I32" s="25">
        <v>0.88513158400000003</v>
      </c>
      <c r="J32" s="25"/>
      <c r="K32" s="25">
        <f>SQRT((Table389101115[[#This Row],[Annual Income (k$)]]-$B$3)^2+(Table389101115[[#This Row],[Spending Score (1-100)]]-$C$3)^2)</f>
        <v>2.7285030357169666</v>
      </c>
      <c r="L32" s="25">
        <f>SQRT((Table389101115[[#This Row],[Annual Income (k$)]]-$B$4)^2+(Table389101115[[#This Row],[Spending Score (1-100)]]-$C$4)^2)</f>
        <v>0.50698055630659178</v>
      </c>
      <c r="M32" s="25">
        <f>SQRT((Table389101115[[#This Row],[Annual Income (k$)]]-$B$5)^2+(Table389101115[[#This Row],[Spending Score (1-100)]]-$C$5)^2)</f>
        <v>1.8528009903570046</v>
      </c>
      <c r="N32" s="25">
        <f>SQRT((Table389101115[[#This Row],[Annual Income (k$)]]-$B$6)^2+(Table389101115[[#This Row],[Spending Score (1-100)]]-$C$6)^2)</f>
        <v>2.249681771814859</v>
      </c>
      <c r="O32" s="25">
        <f>SQRT((Table389101115[[#This Row],[Annual Income (k$)]]-$B$7)^2+(Table389101115[[#This Row],[Spending Score (1-100)]]-$C$7)^2)</f>
        <v>1.1237117127730363</v>
      </c>
      <c r="P32" s="25">
        <f>MIN(Table389101115[[#This Row],[DIst1]:[DIst5]])</f>
        <v>0.50698055630659178</v>
      </c>
      <c r="Q32" s="25" t="str">
        <f>IF(MIN(Table389101115[[#This Row],[DIst1]:[DIst5]])=Table389101115[[#This Row],[DIst1]],"Cluster1",IF(MIN(Table389101115[[#This Row],[DIst1]:[DIst5]])=Table389101115[[#This Row],[DIst2]],"Cluster2",IF(MIN(Table389101115[[#This Row],[DIst1]:[DIst5]])=Table389101115[[#This Row],[DIst3]],"Cluster3",IF(MIN(Table389101115[[#This Row],[DIst1]:[DIst5]])=Table389101115[[#This Row],[DIst4]],"Cluster4","Cluster5"))))</f>
        <v>Cluster2</v>
      </c>
    </row>
    <row r="33" spans="7:17" x14ac:dyDescent="0.3">
      <c r="G33" s="25">
        <v>140</v>
      </c>
      <c r="H33" s="25">
        <v>0.51299712799999997</v>
      </c>
      <c r="I33" s="25">
        <v>0.84631002399999999</v>
      </c>
      <c r="J33" s="25"/>
      <c r="K33" s="25">
        <f>SQRT((Table389101115[[#This Row],[Annual Income (k$)]]-$B$3)^2+(Table389101115[[#This Row],[Spending Score (1-100)]]-$C$3)^2)</f>
        <v>2.7243468545980964</v>
      </c>
      <c r="L33" s="25">
        <f>SQRT((Table389101115[[#This Row],[Annual Income (k$)]]-$B$4)^2+(Table389101115[[#This Row],[Spending Score (1-100)]]-$C$4)^2)</f>
        <v>0.51239584821683937</v>
      </c>
      <c r="M33" s="25">
        <f>SQRT((Table389101115[[#This Row],[Annual Income (k$)]]-$B$5)^2+(Table389101115[[#This Row],[Spending Score (1-100)]]-$C$5)^2)</f>
        <v>1.8949708878725502</v>
      </c>
      <c r="N33" s="25">
        <f>SQRT((Table389101115[[#This Row],[Annual Income (k$)]]-$B$6)^2+(Table389101115[[#This Row],[Spending Score (1-100)]]-$C$6)^2)</f>
        <v>2.2040575119874237</v>
      </c>
      <c r="O33" s="25">
        <f>SQRT((Table389101115[[#This Row],[Annual Income (k$)]]-$B$7)^2+(Table389101115[[#This Row],[Spending Score (1-100)]]-$C$7)^2)</f>
        <v>1.1169239335494234</v>
      </c>
      <c r="P33" s="25">
        <f>MIN(Table389101115[[#This Row],[DIst1]:[DIst5]])</f>
        <v>0.51239584821683937</v>
      </c>
      <c r="Q33" s="25" t="str">
        <f>IF(MIN(Table389101115[[#This Row],[DIst1]:[DIst5]])=Table389101115[[#This Row],[DIst1]],"Cluster1",IF(MIN(Table389101115[[#This Row],[DIst1]:[DIst5]])=Table389101115[[#This Row],[DIst2]],"Cluster2",IF(MIN(Table389101115[[#This Row],[DIst1]:[DIst5]])=Table389101115[[#This Row],[DIst3]],"Cluster3",IF(MIN(Table389101115[[#This Row],[DIst1]:[DIst5]])=Table389101115[[#This Row],[DIst4]],"Cluster4","Cluster5"))))</f>
        <v>Cluster2</v>
      </c>
    </row>
    <row r="34" spans="7:17" x14ac:dyDescent="0.3">
      <c r="G34" s="25">
        <v>142</v>
      </c>
      <c r="H34" s="25">
        <v>0.55116655699999995</v>
      </c>
      <c r="I34" s="25">
        <v>1.6615627980000001</v>
      </c>
      <c r="J34" s="25"/>
      <c r="K34" s="25">
        <f>SQRT((Table389101115[[#This Row],[Annual Income (k$)]]-$B$3)^2+(Table389101115[[#This Row],[Spending Score (1-100)]]-$C$3)^2)</f>
        <v>3.39767779075807</v>
      </c>
      <c r="L34" s="25">
        <f>SQRT((Table389101115[[#This Row],[Annual Income (k$)]]-$B$4)^2+(Table389101115[[#This Row],[Spending Score (1-100)]]-$C$4)^2)</f>
        <v>0.48551710927635444</v>
      </c>
      <c r="M34" s="25">
        <f>SQRT((Table389101115[[#This Row],[Annual Income (k$)]]-$B$5)^2+(Table389101115[[#This Row],[Spending Score (1-100)]]-$C$5)^2)</f>
        <v>2.0090177162254781</v>
      </c>
      <c r="N34" s="25">
        <f>SQRT((Table389101115[[#This Row],[Annual Income (k$)]]-$B$6)^2+(Table389101115[[#This Row],[Spending Score (1-100)]]-$C$6)^2)</f>
        <v>3.0031036364512986</v>
      </c>
      <c r="O34" s="25">
        <f>SQRT((Table389101115[[#This Row],[Annual Income (k$)]]-$B$7)^2+(Table389101115[[#This Row],[Spending Score (1-100)]]-$C$7)^2)</f>
        <v>1.8355220565831556</v>
      </c>
      <c r="P34" s="25">
        <f>MIN(Table389101115[[#This Row],[DIst1]:[DIst5]])</f>
        <v>0.48551710927635444</v>
      </c>
      <c r="Q34" s="25" t="str">
        <f>IF(MIN(Table389101115[[#This Row],[DIst1]:[DIst5]])=Table389101115[[#This Row],[DIst1]],"Cluster1",IF(MIN(Table389101115[[#This Row],[DIst1]:[DIst5]])=Table389101115[[#This Row],[DIst2]],"Cluster2",IF(MIN(Table389101115[[#This Row],[DIst1]:[DIst5]])=Table389101115[[#This Row],[DIst3]],"Cluster3",IF(MIN(Table389101115[[#This Row],[DIst1]:[DIst5]])=Table389101115[[#This Row],[DIst4]],"Cluster4","Cluster5"))))</f>
        <v>Cluster2</v>
      </c>
    </row>
    <row r="35" spans="7:17" x14ac:dyDescent="0.3">
      <c r="G35" s="25">
        <v>144</v>
      </c>
      <c r="H35" s="25">
        <v>0.58933598600000003</v>
      </c>
      <c r="I35" s="25">
        <v>1.428633434</v>
      </c>
      <c r="J35" s="25"/>
      <c r="K35" s="25">
        <f>SQRT((Table389101115[[#This Row],[Annual Income (k$)]]-$B$3)^2+(Table389101115[[#This Row],[Spending Score (1-100)]]-$C$3)^2)</f>
        <v>3.2269808701077465</v>
      </c>
      <c r="L35" s="25">
        <f>SQRT((Table389101115[[#This Row],[Annual Income (k$)]]-$B$4)^2+(Table389101115[[#This Row],[Spending Score (1-100)]]-$C$4)^2)</f>
        <v>0.28714905034501337</v>
      </c>
      <c r="M35" s="25">
        <f>SQRT((Table389101115[[#This Row],[Annual Income (k$)]]-$B$5)^2+(Table389101115[[#This Row],[Spending Score (1-100)]]-$C$5)^2)</f>
        <v>1.9906734378529343</v>
      </c>
      <c r="N35" s="25">
        <f>SQRT((Table389101115[[#This Row],[Annual Income (k$)]]-$B$6)^2+(Table389101115[[#This Row],[Spending Score (1-100)]]-$C$6)^2)</f>
        <v>2.7672153020738439</v>
      </c>
      <c r="O35" s="25">
        <f>SQRT((Table389101115[[#This Row],[Annual Income (k$)]]-$B$7)^2+(Table389101115[[#This Row],[Spending Score (1-100)]]-$C$7)^2)</f>
        <v>1.6438204559789715</v>
      </c>
      <c r="P35" s="25">
        <f>MIN(Table389101115[[#This Row],[DIst1]:[DIst5]])</f>
        <v>0.28714905034501337</v>
      </c>
      <c r="Q35" s="25" t="str">
        <f>IF(MIN(Table389101115[[#This Row],[DIst1]:[DIst5]])=Table389101115[[#This Row],[DIst1]],"Cluster1",IF(MIN(Table389101115[[#This Row],[DIst1]:[DIst5]])=Table389101115[[#This Row],[DIst2]],"Cluster2",IF(MIN(Table389101115[[#This Row],[DIst1]:[DIst5]])=Table389101115[[#This Row],[DIst3]],"Cluster3",IF(MIN(Table389101115[[#This Row],[DIst1]:[DIst5]])=Table389101115[[#This Row],[DIst4]],"Cluster4","Cluster5"))))</f>
        <v>Cluster2</v>
      </c>
    </row>
    <row r="36" spans="7:17" x14ac:dyDescent="0.3">
      <c r="G36" s="25">
        <v>146</v>
      </c>
      <c r="H36" s="25">
        <v>0.62750541599999998</v>
      </c>
      <c r="I36" s="25">
        <v>1.816849041</v>
      </c>
      <c r="J36" s="25"/>
      <c r="K36" s="25">
        <f>SQRT((Table389101115[[#This Row],[Annual Income (k$)]]-$B$3)^2+(Table389101115[[#This Row],[Spending Score (1-100)]]-$C$3)^2)</f>
        <v>3.5695536537611652</v>
      </c>
      <c r="L36" s="25">
        <f>SQRT((Table389101115[[#This Row],[Annual Income (k$)]]-$B$4)^2+(Table389101115[[#This Row],[Spending Score (1-100)]]-$C$4)^2)</f>
        <v>0.59191919755396238</v>
      </c>
      <c r="M36" s="25">
        <f>SQRT((Table389101115[[#This Row],[Annual Income (k$)]]-$B$5)^2+(Table389101115[[#This Row],[Spending Score (1-100)]]-$C$5)^2)</f>
        <v>2.1314281708575074</v>
      </c>
      <c r="N36" s="25">
        <f>SQRT((Table389101115[[#This Row],[Annual Income (k$)]]-$B$6)^2+(Table389101115[[#This Row],[Spending Score (1-100)]]-$C$6)^2)</f>
        <v>3.1487818574918167</v>
      </c>
      <c r="O36" s="25">
        <f>SQRT((Table389101115[[#This Row],[Annual Income (k$)]]-$B$7)^2+(Table389101115[[#This Row],[Spending Score (1-100)]]-$C$7)^2)</f>
        <v>2.0084614177972933</v>
      </c>
      <c r="P36" s="25">
        <f>MIN(Table389101115[[#This Row],[DIst1]:[DIst5]])</f>
        <v>0.59191919755396238</v>
      </c>
      <c r="Q36" s="25" t="str">
        <f>IF(MIN(Table389101115[[#This Row],[DIst1]:[DIst5]])=Table389101115[[#This Row],[DIst1]],"Cluster1",IF(MIN(Table389101115[[#This Row],[DIst1]:[DIst5]])=Table389101115[[#This Row],[DIst2]],"Cluster2",IF(MIN(Table389101115[[#This Row],[DIst1]:[DIst5]])=Table389101115[[#This Row],[DIst3]],"Cluster3",IF(MIN(Table389101115[[#This Row],[DIst1]:[DIst5]])=Table389101115[[#This Row],[DIst4]],"Cluster4","Cluster5"))))</f>
        <v>Cluster2</v>
      </c>
    </row>
    <row r="37" spans="7:17" x14ac:dyDescent="0.3">
      <c r="G37" s="25">
        <v>148</v>
      </c>
      <c r="H37" s="25">
        <v>0.62750541599999998</v>
      </c>
      <c r="I37" s="25">
        <v>0.92395314500000003</v>
      </c>
      <c r="J37" s="25"/>
      <c r="K37" s="25">
        <f>SQRT((Table389101115[[#This Row],[Annual Income (k$)]]-$B$3)^2+(Table389101115[[#This Row],[Spending Score (1-100)]]-$C$3)^2)</f>
        <v>2.8586803501165843</v>
      </c>
      <c r="L37" s="25">
        <f>SQRT((Table389101115[[#This Row],[Annual Income (k$)]]-$B$4)^2+(Table389101115[[#This Row],[Spending Score (1-100)]]-$C$4)^2)</f>
        <v>0.38436120827620102</v>
      </c>
      <c r="M37" s="25">
        <f>SQRT((Table389101115[[#This Row],[Annual Income (k$)]]-$B$5)^2+(Table389101115[[#This Row],[Spending Score (1-100)]]-$C$5)^2)</f>
        <v>2.0015717835799722</v>
      </c>
      <c r="N37" s="25">
        <f>SQRT((Table389101115[[#This Row],[Annual Income (k$)]]-$B$6)^2+(Table389101115[[#This Row],[Spending Score (1-100)]]-$C$6)^2)</f>
        <v>2.2618702558371919</v>
      </c>
      <c r="O37" s="25">
        <f>SQRT((Table389101115[[#This Row],[Annual Income (k$)]]-$B$7)^2+(Table389101115[[#This Row],[Spending Score (1-100)]]-$C$7)^2)</f>
        <v>1.2504038146924441</v>
      </c>
      <c r="P37" s="25">
        <f>MIN(Table389101115[[#This Row],[DIst1]:[DIst5]])</f>
        <v>0.38436120827620102</v>
      </c>
      <c r="Q37" s="25" t="str">
        <f>IF(MIN(Table389101115[[#This Row],[DIst1]:[DIst5]])=Table389101115[[#This Row],[DIst1]],"Cluster1",IF(MIN(Table389101115[[#This Row],[DIst1]:[DIst5]])=Table389101115[[#This Row],[DIst2]],"Cluster2",IF(MIN(Table389101115[[#This Row],[DIst1]:[DIst5]])=Table389101115[[#This Row],[DIst3]],"Cluster3",IF(MIN(Table389101115[[#This Row],[DIst1]:[DIst5]])=Table389101115[[#This Row],[DIst4]],"Cluster4","Cluster5"))))</f>
        <v>Cluster2</v>
      </c>
    </row>
    <row r="38" spans="7:17" x14ac:dyDescent="0.3">
      <c r="G38" s="25">
        <v>150</v>
      </c>
      <c r="H38" s="25">
        <v>0.66567484499999996</v>
      </c>
      <c r="I38" s="25">
        <v>1.5450981159999999</v>
      </c>
      <c r="J38" s="25"/>
      <c r="K38" s="25">
        <f>SQRT((Table389101115[[#This Row],[Annual Income (k$)]]-$B$3)^2+(Table389101115[[#This Row],[Spending Score (1-100)]]-$C$3)^2)</f>
        <v>3.366101397533575</v>
      </c>
      <c r="L38" s="25">
        <f>SQRT((Table389101115[[#This Row],[Annual Income (k$)]]-$B$4)^2+(Table389101115[[#This Row],[Spending Score (1-100)]]-$C$4)^2)</f>
        <v>0.32665099919915291</v>
      </c>
      <c r="M38" s="25">
        <f>SQRT((Table389101115[[#This Row],[Annual Income (k$)]]-$B$5)^2+(Table389101115[[#This Row],[Spending Score (1-100)]]-$C$5)^2)</f>
        <v>2.0891852491516372</v>
      </c>
      <c r="N38" s="25">
        <f>SQRT((Table389101115[[#This Row],[Annual Income (k$)]]-$B$6)^2+(Table389101115[[#This Row],[Spending Score (1-100)]]-$C$6)^2)</f>
        <v>2.874621560373249</v>
      </c>
      <c r="O38" s="25">
        <f>SQRT((Table389101115[[#This Row],[Annual Income (k$)]]-$B$7)^2+(Table389101115[[#This Row],[Spending Score (1-100)]]-$C$7)^2)</f>
        <v>1.7826743242632372</v>
      </c>
      <c r="P38" s="25">
        <f>MIN(Table389101115[[#This Row],[DIst1]:[DIst5]])</f>
        <v>0.32665099919915291</v>
      </c>
      <c r="Q38" s="25" t="str">
        <f>IF(MIN(Table389101115[[#This Row],[DIst1]:[DIst5]])=Table389101115[[#This Row],[DIst1]],"Cluster1",IF(MIN(Table389101115[[#This Row],[DIst1]:[DIst5]])=Table389101115[[#This Row],[DIst2]],"Cluster2",IF(MIN(Table389101115[[#This Row],[DIst1]:[DIst5]])=Table389101115[[#This Row],[DIst3]],"Cluster3",IF(MIN(Table389101115[[#This Row],[DIst1]:[DIst5]])=Table389101115[[#This Row],[DIst4]],"Cluster4","Cluster5"))))</f>
        <v>Cluster2</v>
      </c>
    </row>
    <row r="39" spans="7:17" x14ac:dyDescent="0.3">
      <c r="G39" s="25">
        <v>152</v>
      </c>
      <c r="H39" s="25">
        <v>0.66567484499999996</v>
      </c>
      <c r="I39" s="25">
        <v>1.467454995</v>
      </c>
      <c r="J39" s="25"/>
      <c r="K39" s="25">
        <f>SQRT((Table389101115[[#This Row],[Annual Income (k$)]]-$B$3)^2+(Table389101115[[#This Row],[Spending Score (1-100)]]-$C$3)^2)</f>
        <v>3.3033584874124746</v>
      </c>
      <c r="L39" s="25">
        <f>SQRT((Table389101115[[#This Row],[Annual Income (k$)]]-$B$4)^2+(Table389101115[[#This Row],[Spending Score (1-100)]]-$C$4)^2)</f>
        <v>0.26073141007004036</v>
      </c>
      <c r="M39" s="25">
        <f>SQRT((Table389101115[[#This Row],[Annual Income (k$)]]-$B$5)^2+(Table389101115[[#This Row],[Spending Score (1-100)]]-$C$5)^2)</f>
        <v>2.0729028341119298</v>
      </c>
      <c r="N39" s="25">
        <f>SQRT((Table389101115[[#This Row],[Annual Income (k$)]]-$B$6)^2+(Table389101115[[#This Row],[Spending Score (1-100)]]-$C$6)^2)</f>
        <v>2.797331794447107</v>
      </c>
      <c r="O39" s="25">
        <f>SQRT((Table389101115[[#This Row],[Annual Income (k$)]]-$B$7)^2+(Table389101115[[#This Row],[Spending Score (1-100)]]-$C$7)^2)</f>
        <v>1.7152288792506756</v>
      </c>
      <c r="P39" s="25">
        <f>MIN(Table389101115[[#This Row],[DIst1]:[DIst5]])</f>
        <v>0.26073141007004036</v>
      </c>
      <c r="Q39" s="25" t="str">
        <f>IF(MIN(Table389101115[[#This Row],[DIst1]:[DIst5]])=Table389101115[[#This Row],[DIst1]],"Cluster1",IF(MIN(Table389101115[[#This Row],[DIst1]:[DIst5]])=Table389101115[[#This Row],[DIst2]],"Cluster2",IF(MIN(Table389101115[[#This Row],[DIst1]:[DIst5]])=Table389101115[[#This Row],[DIst3]],"Cluster3",IF(MIN(Table389101115[[#This Row],[DIst1]:[DIst5]])=Table389101115[[#This Row],[DIst4]],"Cluster4","Cluster5"))))</f>
        <v>Cluster2</v>
      </c>
    </row>
    <row r="40" spans="7:17" x14ac:dyDescent="0.3">
      <c r="G40" s="25">
        <v>154</v>
      </c>
      <c r="H40" s="25">
        <v>0.66567484499999996</v>
      </c>
      <c r="I40" s="25">
        <v>1.001596266</v>
      </c>
      <c r="J40" s="25"/>
      <c r="K40" s="25">
        <f>SQRT((Table389101115[[#This Row],[Annual Income (k$)]]-$B$3)^2+(Table389101115[[#This Row],[Spending Score (1-100)]]-$C$3)^2)</f>
        <v>2.9418709061644424</v>
      </c>
      <c r="L40" s="25">
        <f>SQRT((Table389101115[[#This Row],[Annual Income (k$)]]-$B$4)^2+(Table389101115[[#This Row],[Spending Score (1-100)]]-$C$4)^2)</f>
        <v>0.29808707665214734</v>
      </c>
      <c r="M40" s="25">
        <f>SQRT((Table389101115[[#This Row],[Annual Income (k$)]]-$B$5)^2+(Table389101115[[#This Row],[Spending Score (1-100)]]-$C$5)^2)</f>
        <v>2.0355608967750967</v>
      </c>
      <c r="N40" s="25">
        <f>SQRT((Table389101115[[#This Row],[Annual Income (k$)]]-$B$6)^2+(Table389101115[[#This Row],[Spending Score (1-100)]]-$C$6)^2)</f>
        <v>2.3340858059437415</v>
      </c>
      <c r="O40" s="25">
        <f>SQRT((Table389101115[[#This Row],[Annual Income (k$)]]-$B$7)^2+(Table389101115[[#This Row],[Spending Score (1-100)]]-$C$7)^2)</f>
        <v>1.3340537287227399</v>
      </c>
      <c r="P40" s="25">
        <f>MIN(Table389101115[[#This Row],[DIst1]:[DIst5]])</f>
        <v>0.29808707665214734</v>
      </c>
      <c r="Q40" s="25" t="str">
        <f>IF(MIN(Table389101115[[#This Row],[DIst1]:[DIst5]])=Table389101115[[#This Row],[DIst1]],"Cluster1",IF(MIN(Table389101115[[#This Row],[DIst1]:[DIst5]])=Table389101115[[#This Row],[DIst2]],"Cluster2",IF(MIN(Table389101115[[#This Row],[DIst1]:[DIst5]])=Table389101115[[#This Row],[DIst3]],"Cluster3",IF(MIN(Table389101115[[#This Row],[DIst1]:[DIst5]])=Table389101115[[#This Row],[DIst4]],"Cluster4","Cluster5"))))</f>
        <v>Cluster2</v>
      </c>
    </row>
    <row r="41" spans="7:17" x14ac:dyDescent="0.3">
      <c r="G41" s="25">
        <v>156</v>
      </c>
      <c r="H41" s="25">
        <v>0.66567484499999996</v>
      </c>
      <c r="I41" s="25">
        <v>1.506276556</v>
      </c>
      <c r="J41" s="25"/>
      <c r="K41" s="25">
        <f>SQRT((Table389101115[[#This Row],[Annual Income (k$)]]-$B$3)^2+(Table389101115[[#This Row],[Spending Score (1-100)]]-$C$3)^2)</f>
        <v>3.3346515330021935</v>
      </c>
      <c r="L41" s="25">
        <f>SQRT((Table389101115[[#This Row],[Annual Income (k$)]]-$B$4)^2+(Table389101115[[#This Row],[Spending Score (1-100)]]-$C$4)^2)</f>
        <v>0.29297398933548546</v>
      </c>
      <c r="M41" s="25">
        <f>SQRT((Table389101115[[#This Row],[Annual Income (k$)]]-$B$5)^2+(Table389101115[[#This Row],[Spending Score (1-100)]]-$C$5)^2)</f>
        <v>2.0806978323023713</v>
      </c>
      <c r="N41" s="25">
        <f>SQRT((Table389101115[[#This Row],[Annual Income (k$)]]-$B$6)^2+(Table389101115[[#This Row],[Spending Score (1-100)]]-$C$6)^2)</f>
        <v>2.8359742648791997</v>
      </c>
      <c r="O41" s="25">
        <f>SQRT((Table389101115[[#This Row],[Annual Income (k$)]]-$B$7)^2+(Table389101115[[#This Row],[Spending Score (1-100)]]-$C$7)^2)</f>
        <v>1.7488458523440673</v>
      </c>
      <c r="P41" s="25">
        <f>MIN(Table389101115[[#This Row],[DIst1]:[DIst5]])</f>
        <v>0.29297398933548546</v>
      </c>
      <c r="Q41" s="25" t="str">
        <f>IF(MIN(Table389101115[[#This Row],[DIst1]:[DIst5]])=Table389101115[[#This Row],[DIst1]],"Cluster1",IF(MIN(Table389101115[[#This Row],[DIst1]:[DIst5]])=Table389101115[[#This Row],[DIst2]],"Cluster2",IF(MIN(Table389101115[[#This Row],[DIst1]:[DIst5]])=Table389101115[[#This Row],[DIst3]],"Cluster3",IF(MIN(Table389101115[[#This Row],[DIst1]:[DIst5]])=Table389101115[[#This Row],[DIst4]],"Cluster4","Cluster5"))))</f>
        <v>Cluster2</v>
      </c>
    </row>
    <row r="42" spans="7:17" x14ac:dyDescent="0.3">
      <c r="G42" s="25">
        <v>158</v>
      </c>
      <c r="H42" s="25">
        <v>0.66567484499999996</v>
      </c>
      <c r="I42" s="25">
        <v>1.079239388</v>
      </c>
      <c r="J42" s="25"/>
      <c r="K42" s="25">
        <f>SQRT((Table389101115[[#This Row],[Annual Income (k$)]]-$B$3)^2+(Table389101115[[#This Row],[Spending Score (1-100)]]-$C$3)^2)</f>
        <v>3.00012071488139</v>
      </c>
      <c r="L42" s="25">
        <f>SQRT((Table389101115[[#This Row],[Annual Income (k$)]]-$B$4)^2+(Table389101115[[#This Row],[Spending Score (1-100)]]-$C$4)^2)</f>
        <v>0.23502012820826207</v>
      </c>
      <c r="M42" s="25">
        <f>SQRT((Table389101115[[#This Row],[Annual Income (k$)]]-$B$5)^2+(Table389101115[[#This Row],[Spending Score (1-100)]]-$C$5)^2)</f>
        <v>2.0344374059608712</v>
      </c>
      <c r="N42" s="25">
        <f>SQRT((Table389101115[[#This Row],[Annual Income (k$)]]-$B$6)^2+(Table389101115[[#This Row],[Spending Score (1-100)]]-$C$6)^2)</f>
        <v>2.4112235587163759</v>
      </c>
      <c r="O42" s="25">
        <f>SQRT((Table389101115[[#This Row],[Annual Income (k$)]]-$B$7)^2+(Table389101115[[#This Row],[Spending Score (1-100)]]-$C$7)^2)</f>
        <v>1.3940141821896985</v>
      </c>
      <c r="P42" s="25">
        <f>MIN(Table389101115[[#This Row],[DIst1]:[DIst5]])</f>
        <v>0.23502012820826207</v>
      </c>
      <c r="Q42" s="25" t="str">
        <f>IF(MIN(Table389101115[[#This Row],[DIst1]:[DIst5]])=Table389101115[[#This Row],[DIst1]],"Cluster1",IF(MIN(Table389101115[[#This Row],[DIst1]:[DIst5]])=Table389101115[[#This Row],[DIst2]],"Cluster2",IF(MIN(Table389101115[[#This Row],[DIst1]:[DIst5]])=Table389101115[[#This Row],[DIst3]],"Cluster3",IF(MIN(Table389101115[[#This Row],[DIst1]:[DIst5]])=Table389101115[[#This Row],[DIst4]],"Cluster4","Cluster5"))))</f>
        <v>Cluster2</v>
      </c>
    </row>
    <row r="43" spans="7:17" x14ac:dyDescent="0.3">
      <c r="G43" s="25">
        <v>160</v>
      </c>
      <c r="H43" s="25">
        <v>0.66567484499999996</v>
      </c>
      <c r="I43" s="25">
        <v>0.88513158400000003</v>
      </c>
      <c r="J43" s="25"/>
      <c r="K43" s="25">
        <f>SQRT((Table389101115[[#This Row],[Annual Income (k$)]]-$B$3)^2+(Table389101115[[#This Row],[Spending Score (1-100)]]-$C$3)^2)</f>
        <v>2.8562267633498175</v>
      </c>
      <c r="L43" s="25">
        <f>SQRT((Table389101115[[#This Row],[Annual Income (k$)]]-$B$4)^2+(Table389101115[[#This Row],[Spending Score (1-100)]]-$C$4)^2)</f>
        <v>0.40236149841475749</v>
      </c>
      <c r="M43" s="25">
        <f>SQRT((Table389101115[[#This Row],[Annual Income (k$)]]-$B$5)^2+(Table389101115[[#This Row],[Spending Score (1-100)]]-$C$5)^2)</f>
        <v>2.0427857882431231</v>
      </c>
      <c r="N43" s="25">
        <f>SQRT((Table389101115[[#This Row],[Annual Income (k$)]]-$B$6)^2+(Table389101115[[#This Row],[Spending Score (1-100)]]-$C$6)^2)</f>
        <v>2.21844529051041</v>
      </c>
      <c r="O43" s="25">
        <f>SQRT((Table389101115[[#This Row],[Annual Income (k$)]]-$B$7)^2+(Table389101115[[#This Row],[Spending Score (1-100)]]-$C$7)^2)</f>
        <v>1.247774728607669</v>
      </c>
      <c r="P43" s="25">
        <f>MIN(Table389101115[[#This Row],[DIst1]:[DIst5]])</f>
        <v>0.40236149841475749</v>
      </c>
      <c r="Q43" s="25" t="str">
        <f>IF(MIN(Table389101115[[#This Row],[DIst1]:[DIst5]])=Table389101115[[#This Row],[DIst1]],"Cluster1",IF(MIN(Table389101115[[#This Row],[DIst1]:[DIst5]])=Table389101115[[#This Row],[DIst2]],"Cluster2",IF(MIN(Table389101115[[#This Row],[DIst1]:[DIst5]])=Table389101115[[#This Row],[DIst3]],"Cluster3",IF(MIN(Table389101115[[#This Row],[DIst1]:[DIst5]])=Table389101115[[#This Row],[DIst4]],"Cluster4","Cluster5"))))</f>
        <v>Cluster2</v>
      </c>
    </row>
    <row r="44" spans="7:17" x14ac:dyDescent="0.3">
      <c r="G44" s="25">
        <v>162</v>
      </c>
      <c r="H44" s="25">
        <v>0.70384427400000005</v>
      </c>
      <c r="I44" s="25">
        <v>1.273347191</v>
      </c>
      <c r="J44" s="25"/>
      <c r="K44" s="25">
        <f>SQRT((Table389101115[[#This Row],[Annual Income (k$)]]-$B$3)^2+(Table389101115[[#This Row],[Spending Score (1-100)]]-$C$3)^2)</f>
        <v>3.1733538868163405</v>
      </c>
      <c r="L44" s="25">
        <f>SQRT((Table389101115[[#This Row],[Annual Income (k$)]]-$B$4)^2+(Table389101115[[#This Row],[Spending Score (1-100)]]-$C$4)^2)</f>
        <v>0.11680905452817737</v>
      </c>
      <c r="M44" s="25">
        <f>SQRT((Table389101115[[#This Row],[Annual Income (k$)]]-$B$5)^2+(Table389101115[[#This Row],[Spending Score (1-100)]]-$C$5)^2)</f>
        <v>2.0825500964244967</v>
      </c>
      <c r="N44" s="25">
        <f>SQRT((Table389101115[[#This Row],[Annual Income (k$)]]-$B$6)^2+(Table389101115[[#This Row],[Spending Score (1-100)]]-$C$6)^2)</f>
        <v>2.6005157153443501</v>
      </c>
      <c r="O44" s="25">
        <f>SQRT((Table389101115[[#This Row],[Annual Income (k$)]]-$B$7)^2+(Table389101115[[#This Row],[Spending Score (1-100)]]-$C$7)^2)</f>
        <v>1.5724341534994559</v>
      </c>
      <c r="P44" s="25">
        <f>MIN(Table389101115[[#This Row],[DIst1]:[DIst5]])</f>
        <v>0.11680905452817737</v>
      </c>
      <c r="Q44" s="25" t="str">
        <f>IF(MIN(Table389101115[[#This Row],[DIst1]:[DIst5]])=Table389101115[[#This Row],[DIst1]],"Cluster1",IF(MIN(Table389101115[[#This Row],[DIst1]:[DIst5]])=Table389101115[[#This Row],[DIst2]],"Cluster2",IF(MIN(Table389101115[[#This Row],[DIst1]:[DIst5]])=Table389101115[[#This Row],[DIst3]],"Cluster3",IF(MIN(Table389101115[[#This Row],[DIst1]:[DIst5]])=Table389101115[[#This Row],[DIst4]],"Cluster4","Cluster5"))))</f>
        <v>Cluster2</v>
      </c>
    </row>
    <row r="45" spans="7:17" x14ac:dyDescent="0.3">
      <c r="G45" s="25">
        <v>164</v>
      </c>
      <c r="H45" s="25">
        <v>0.780183132</v>
      </c>
      <c r="I45" s="25">
        <v>1.6615627980000001</v>
      </c>
      <c r="J45" s="25"/>
      <c r="K45" s="25">
        <f>SQRT((Table389101115[[#This Row],[Annual Income (k$)]]-$B$3)^2+(Table389101115[[#This Row],[Spending Score (1-100)]]-$C$3)^2)</f>
        <v>3.5275890545626827</v>
      </c>
      <c r="L45" s="25">
        <f>SQRT((Table389101115[[#This Row],[Annual Income (k$)]]-$B$4)^2+(Table389101115[[#This Row],[Spending Score (1-100)]]-$C$4)^2)</f>
        <v>0.40653734406146014</v>
      </c>
      <c r="M45" s="25">
        <f>SQRT((Table389101115[[#This Row],[Annual Income (k$)]]-$B$5)^2+(Table389101115[[#This Row],[Spending Score (1-100)]]-$C$5)^2)</f>
        <v>2.228897050777555</v>
      </c>
      <c r="N45" s="25">
        <f>SQRT((Table389101115[[#This Row],[Annual Income (k$)]]-$B$6)^2+(Table389101115[[#This Row],[Spending Score (1-100)]]-$C$6)^2)</f>
        <v>2.982424572386003</v>
      </c>
      <c r="O45" s="25">
        <f>SQRT((Table389101115[[#This Row],[Annual Income (k$)]]-$B$7)^2+(Table389101115[[#This Row],[Spending Score (1-100)]]-$C$7)^2)</f>
        <v>1.9405939532281655</v>
      </c>
      <c r="P45" s="25">
        <f>MIN(Table389101115[[#This Row],[DIst1]:[DIst5]])</f>
        <v>0.40653734406146014</v>
      </c>
      <c r="Q45" s="25" t="str">
        <f>IF(MIN(Table389101115[[#This Row],[DIst1]:[DIst5]])=Table389101115[[#This Row],[DIst1]],"Cluster1",IF(MIN(Table389101115[[#This Row],[DIst1]:[DIst5]])=Table389101115[[#This Row],[DIst2]],"Cluster2",IF(MIN(Table389101115[[#This Row],[DIst1]:[DIst5]])=Table389101115[[#This Row],[DIst3]],"Cluster3",IF(MIN(Table389101115[[#This Row],[DIst1]:[DIst5]])=Table389101115[[#This Row],[DIst4]],"Cluster4","Cluster5"))))</f>
        <v>Cluster2</v>
      </c>
    </row>
    <row r="46" spans="7:17" x14ac:dyDescent="0.3">
      <c r="G46" s="25">
        <v>166</v>
      </c>
      <c r="H46" s="25">
        <v>0.93286084899999999</v>
      </c>
      <c r="I46" s="25">
        <v>0.96277470600000004</v>
      </c>
      <c r="J46" s="25"/>
      <c r="K46" s="25">
        <f>SQRT((Table389101115[[#This Row],[Annual Income (k$)]]-$B$3)^2+(Table389101115[[#This Row],[Spending Score (1-100)]]-$C$3)^2)</f>
        <v>3.0995272853112086</v>
      </c>
      <c r="L46" s="25">
        <f>SQRT((Table389101115[[#This Row],[Annual Income (k$)]]-$B$4)^2+(Table389101115[[#This Row],[Spending Score (1-100)]]-$C$4)^2)</f>
        <v>0.31524546361628203</v>
      </c>
      <c r="M46" s="25">
        <f>SQRT((Table389101115[[#This Row],[Annual Income (k$)]]-$B$5)^2+(Table389101115[[#This Row],[Spending Score (1-100)]]-$C$5)^2)</f>
        <v>2.3040918008846125</v>
      </c>
      <c r="N46" s="25">
        <f>SQRT((Table389101115[[#This Row],[Annual Income (k$)]]-$B$6)^2+(Table389101115[[#This Row],[Spending Score (1-100)]]-$C$6)^2)</f>
        <v>2.2795702878997264</v>
      </c>
      <c r="O46" s="25">
        <f>SQRT((Table389101115[[#This Row],[Annual Income (k$)]]-$B$7)^2+(Table389101115[[#This Row],[Spending Score (1-100)]]-$C$7)^2)</f>
        <v>1.4955640774249506</v>
      </c>
      <c r="P46" s="25">
        <f>MIN(Table389101115[[#This Row],[DIst1]:[DIst5]])</f>
        <v>0.31524546361628203</v>
      </c>
      <c r="Q46" s="25" t="str">
        <f>IF(MIN(Table389101115[[#This Row],[DIst1]:[DIst5]])=Table389101115[[#This Row],[DIst1]],"Cluster1",IF(MIN(Table389101115[[#This Row],[DIst1]:[DIst5]])=Table389101115[[#This Row],[DIst2]],"Cluster2",IF(MIN(Table389101115[[#This Row],[DIst1]:[DIst5]])=Table389101115[[#This Row],[DIst3]],"Cluster3",IF(MIN(Table389101115[[#This Row],[DIst1]:[DIst5]])=Table389101115[[#This Row],[DIst4]],"Cluster4","Cluster5"))))</f>
        <v>Cluster2</v>
      </c>
    </row>
    <row r="47" spans="7:17" x14ac:dyDescent="0.3">
      <c r="G47" s="25">
        <v>168</v>
      </c>
      <c r="H47" s="25">
        <v>0.97103027799999997</v>
      </c>
      <c r="I47" s="25">
        <v>1.7392059200000001</v>
      </c>
      <c r="J47" s="25"/>
      <c r="K47" s="25">
        <f>SQRT((Table389101115[[#This Row],[Annual Income (k$)]]-$B$3)^2+(Table389101115[[#This Row],[Spending Score (1-100)]]-$C$3)^2)</f>
        <v>3.7043681068004579</v>
      </c>
      <c r="L47" s="25">
        <f>SQRT((Table389101115[[#This Row],[Annual Income (k$)]]-$B$4)^2+(Table389101115[[#This Row],[Spending Score (1-100)]]-$C$4)^2)</f>
        <v>0.50552231224096589</v>
      </c>
      <c r="M47" s="25">
        <f>SQRT((Table389101115[[#This Row],[Annual Income (k$)]]-$B$5)^2+(Table389101115[[#This Row],[Spending Score (1-100)]]-$C$5)^2)</f>
        <v>2.4336285406292593</v>
      </c>
      <c r="N47" s="25">
        <f>SQRT((Table389101115[[#This Row],[Annual Income (k$)]]-$B$6)^2+(Table389101115[[#This Row],[Spending Score (1-100)]]-$C$6)^2)</f>
        <v>3.0562013043730767</v>
      </c>
      <c r="O47" s="25">
        <f>SQRT((Table389101115[[#This Row],[Annual Income (k$)]]-$B$7)^2+(Table389101115[[#This Row],[Spending Score (1-100)]]-$C$7)^2)</f>
        <v>2.1077786861975318</v>
      </c>
      <c r="P47" s="25">
        <f>MIN(Table389101115[[#This Row],[DIst1]:[DIst5]])</f>
        <v>0.50552231224096589</v>
      </c>
      <c r="Q47" s="25" t="str">
        <f>IF(MIN(Table389101115[[#This Row],[DIst1]:[DIst5]])=Table389101115[[#This Row],[DIst1]],"Cluster1",IF(MIN(Table389101115[[#This Row],[DIst1]:[DIst5]])=Table389101115[[#This Row],[DIst2]],"Cluster2",IF(MIN(Table389101115[[#This Row],[DIst1]:[DIst5]])=Table389101115[[#This Row],[DIst3]],"Cluster3",IF(MIN(Table389101115[[#This Row],[DIst1]:[DIst5]])=Table389101115[[#This Row],[DIst4]],"Cluster4","Cluster5"))))</f>
        <v>Cluster2</v>
      </c>
    </row>
    <row r="48" spans="7:17" x14ac:dyDescent="0.3">
      <c r="G48" s="25">
        <v>170</v>
      </c>
      <c r="H48" s="25">
        <v>1.0091997070000001</v>
      </c>
      <c r="I48" s="25">
        <v>0.49691597700000001</v>
      </c>
      <c r="J48" s="25"/>
      <c r="K48" s="25">
        <f>SQRT((Table389101115[[#This Row],[Annual Income (k$)]]-$B$3)^2+(Table389101115[[#This Row],[Spending Score (1-100)]]-$C$3)^2)</f>
        <v>2.8576611040150754</v>
      </c>
      <c r="L48" s="25">
        <f>SQRT((Table389101115[[#This Row],[Annual Income (k$)]]-$B$4)^2+(Table389101115[[#This Row],[Spending Score (1-100)]]-$C$4)^2)</f>
        <v>0.78333287636867188</v>
      </c>
      <c r="M48" s="25">
        <f>SQRT((Table389101115[[#This Row],[Annual Income (k$)]]-$B$5)^2+(Table389101115[[#This Row],[Spending Score (1-100)]]-$C$5)^2)</f>
        <v>2.4459908822605523</v>
      </c>
      <c r="N48" s="25">
        <f>SQRT((Table389101115[[#This Row],[Annual Income (k$)]]-$B$6)^2+(Table389101115[[#This Row],[Spending Score (1-100)]]-$C$6)^2)</f>
        <v>1.8151898278963721</v>
      </c>
      <c r="O48" s="25">
        <f>SQRT((Table389101115[[#This Row],[Annual Income (k$)]]-$B$7)^2+(Table389101115[[#This Row],[Spending Score (1-100)]]-$C$7)^2)</f>
        <v>1.312819909648266</v>
      </c>
      <c r="P48" s="25">
        <f>MIN(Table389101115[[#This Row],[DIst1]:[DIst5]])</f>
        <v>0.78333287636867188</v>
      </c>
      <c r="Q48" s="25" t="str">
        <f>IF(MIN(Table389101115[[#This Row],[DIst1]:[DIst5]])=Table389101115[[#This Row],[DIst1]],"Cluster1",IF(MIN(Table389101115[[#This Row],[DIst1]:[DIst5]])=Table389101115[[#This Row],[DIst2]],"Cluster2",IF(MIN(Table389101115[[#This Row],[DIst1]:[DIst5]])=Table389101115[[#This Row],[DIst3]],"Cluster3",IF(MIN(Table389101115[[#This Row],[DIst1]:[DIst5]])=Table389101115[[#This Row],[DIst4]],"Cluster4","Cluster5"))))</f>
        <v>Cluster2</v>
      </c>
    </row>
    <row r="49" spans="7:17" x14ac:dyDescent="0.3">
      <c r="G49" s="25">
        <v>172</v>
      </c>
      <c r="H49" s="25">
        <v>1.0091997070000001</v>
      </c>
      <c r="I49" s="25">
        <v>0.96277470600000004</v>
      </c>
      <c r="J49" s="25"/>
      <c r="K49" s="25">
        <f>SQRT((Table389101115[[#This Row],[Annual Income (k$)]]-$B$3)^2+(Table389101115[[#This Row],[Spending Score (1-100)]]-$C$3)^2)</f>
        <v>3.154929542359719</v>
      </c>
      <c r="L49" s="25">
        <f>SQRT((Table389101115[[#This Row],[Annual Income (k$)]]-$B$4)^2+(Table389101115[[#This Row],[Spending Score (1-100)]]-$C$4)^2)</f>
        <v>0.35002274520425108</v>
      </c>
      <c r="M49" s="25">
        <f>SQRT((Table389101115[[#This Row],[Annual Income (k$)]]-$B$5)^2+(Table389101115[[#This Row],[Spending Score (1-100)]]-$C$5)^2)</f>
        <v>2.380350805096048</v>
      </c>
      <c r="N49" s="25">
        <f>SQRT((Table389101115[[#This Row],[Annual Income (k$)]]-$B$6)^2+(Table389101115[[#This Row],[Spending Score (1-100)]]-$C$6)^2)</f>
        <v>2.2807462143003341</v>
      </c>
      <c r="O49" s="25">
        <f>SQRT((Table389101115[[#This Row],[Annual Income (k$)]]-$B$7)^2+(Table389101115[[#This Row],[Spending Score (1-100)]]-$C$7)^2)</f>
        <v>1.5542160198297978</v>
      </c>
      <c r="P49" s="25">
        <f>MIN(Table389101115[[#This Row],[DIst1]:[DIst5]])</f>
        <v>0.35002274520425108</v>
      </c>
      <c r="Q49" s="25" t="str">
        <f>IF(MIN(Table389101115[[#This Row],[DIst1]:[DIst5]])=Table389101115[[#This Row],[DIst1]],"Cluster1",IF(MIN(Table389101115[[#This Row],[DIst1]:[DIst5]])=Table389101115[[#This Row],[DIst2]],"Cluster2",IF(MIN(Table389101115[[#This Row],[DIst1]:[DIst5]])=Table389101115[[#This Row],[DIst3]],"Cluster3",IF(MIN(Table389101115[[#This Row],[DIst1]:[DIst5]])=Table389101115[[#This Row],[DIst4]],"Cluster4","Cluster5"))))</f>
        <v>Cluster2</v>
      </c>
    </row>
    <row r="50" spans="7:17" x14ac:dyDescent="0.3">
      <c r="G50" s="25">
        <v>174</v>
      </c>
      <c r="H50" s="25">
        <v>1.0091997070000001</v>
      </c>
      <c r="I50" s="25">
        <v>1.6227412379999999</v>
      </c>
      <c r="J50" s="25"/>
      <c r="K50" s="25">
        <f>SQRT((Table389101115[[#This Row],[Annual Income (k$)]]-$B$3)^2+(Table389101115[[#This Row],[Spending Score (1-100)]]-$C$3)^2)</f>
        <v>3.6371240611196924</v>
      </c>
      <c r="L50" s="25">
        <f>SQRT((Table389101115[[#This Row],[Annual Income (k$)]]-$B$4)^2+(Table389101115[[#This Row],[Spending Score (1-100)]]-$C$4)^2)</f>
        <v>0.41207492759392922</v>
      </c>
      <c r="M50" s="25">
        <f>SQRT((Table389101115[[#This Row],[Annual Income (k$)]]-$B$5)^2+(Table389101115[[#This Row],[Spending Score (1-100)]]-$C$5)^2)</f>
        <v>2.4413674258222793</v>
      </c>
      <c r="N50" s="25">
        <f>SQRT((Table389101115[[#This Row],[Annual Income (k$)]]-$B$6)^2+(Table389101115[[#This Row],[Spending Score (1-100)]]-$C$6)^2)</f>
        <v>2.9404483716501817</v>
      </c>
      <c r="O50" s="25">
        <f>SQRT((Table389101115[[#This Row],[Annual Income (k$)]]-$B$7)^2+(Table389101115[[#This Row],[Spending Score (1-100)]]-$C$7)^2)</f>
        <v>2.0344672848809862</v>
      </c>
      <c r="P50" s="25">
        <f>MIN(Table389101115[[#This Row],[DIst1]:[DIst5]])</f>
        <v>0.41207492759392922</v>
      </c>
      <c r="Q50" s="25" t="str">
        <f>IF(MIN(Table389101115[[#This Row],[DIst1]:[DIst5]])=Table389101115[[#This Row],[DIst1]],"Cluster1",IF(MIN(Table389101115[[#This Row],[DIst1]:[DIst5]])=Table389101115[[#This Row],[DIst2]],"Cluster2",IF(MIN(Table389101115[[#This Row],[DIst1]:[DIst5]])=Table389101115[[#This Row],[DIst3]],"Cluster3",IF(MIN(Table389101115[[#This Row],[DIst1]:[DIst5]])=Table389101115[[#This Row],[DIst4]],"Cluster4","Cluster5"))))</f>
        <v>Cluster2</v>
      </c>
    </row>
    <row r="51" spans="7:17" x14ac:dyDescent="0.3">
      <c r="G51" s="25">
        <v>176</v>
      </c>
      <c r="H51" s="25">
        <v>1.0473691359999999</v>
      </c>
      <c r="I51" s="25">
        <v>1.389811873</v>
      </c>
      <c r="J51" s="25"/>
      <c r="K51" s="25">
        <f>SQRT((Table389101115[[#This Row],[Annual Income (k$)]]-$B$3)^2+(Table389101115[[#This Row],[Spending Score (1-100)]]-$C$3)^2)</f>
        <v>3.4858160719130917</v>
      </c>
      <c r="L51" s="25">
        <f>SQRT((Table389101115[[#This Row],[Annual Income (k$)]]-$B$4)^2+(Table389101115[[#This Row],[Spending Score (1-100)]]-$C$4)^2)</f>
        <v>0.26378883516455603</v>
      </c>
      <c r="M51" s="25">
        <f>SQRT((Table389101115[[#This Row],[Annual Income (k$)]]-$B$5)^2+(Table389101115[[#This Row],[Spending Score (1-100)]]-$C$5)^2)</f>
        <v>2.4372021970795341</v>
      </c>
      <c r="N51" s="25">
        <f>SQRT((Table389101115[[#This Row],[Annual Income (k$)]]-$B$6)^2+(Table389101115[[#This Row],[Spending Score (1-100)]]-$C$6)^2)</f>
        <v>2.7088995529272286</v>
      </c>
      <c r="O51" s="25">
        <f>SQRT((Table389101115[[#This Row],[Annual Income (k$)]]-$B$7)^2+(Table389101115[[#This Row],[Spending Score (1-100)]]-$C$7)^2)</f>
        <v>1.8775283464956869</v>
      </c>
      <c r="P51" s="25">
        <f>MIN(Table389101115[[#This Row],[DIst1]:[DIst5]])</f>
        <v>0.26378883516455603</v>
      </c>
      <c r="Q51" s="25" t="str">
        <f>IF(MIN(Table389101115[[#This Row],[DIst1]:[DIst5]])=Table389101115[[#This Row],[DIst1]],"Cluster1",IF(MIN(Table389101115[[#This Row],[DIst1]:[DIst5]])=Table389101115[[#This Row],[DIst2]],"Cluster2",IF(MIN(Table389101115[[#This Row],[DIst1]:[DIst5]])=Table389101115[[#This Row],[DIst3]],"Cluster3",IF(MIN(Table389101115[[#This Row],[DIst1]:[DIst5]])=Table389101115[[#This Row],[DIst4]],"Cluster4","Cluster5"))))</f>
        <v>Cluster2</v>
      </c>
    </row>
    <row r="52" spans="7:17" x14ac:dyDescent="0.3">
      <c r="G52" s="25">
        <v>178</v>
      </c>
      <c r="H52" s="25">
        <v>1.0473691359999999</v>
      </c>
      <c r="I52" s="25">
        <v>0.72984534099999998</v>
      </c>
      <c r="J52" s="25"/>
      <c r="K52" s="25">
        <f>SQRT((Table389101115[[#This Row],[Annual Income (k$)]]-$B$3)^2+(Table389101115[[#This Row],[Spending Score (1-100)]]-$C$3)^2)</f>
        <v>3.0303916972770932</v>
      </c>
      <c r="L52" s="25">
        <f>SQRT((Table389101115[[#This Row],[Annual Income (k$)]]-$B$4)^2+(Table389101115[[#This Row],[Spending Score (1-100)]]-$C$4)^2)</f>
        <v>0.57423505309783707</v>
      </c>
      <c r="M52" s="25">
        <f>SQRT((Table389101115[[#This Row],[Annual Income (k$)]]-$B$5)^2+(Table389101115[[#This Row],[Spending Score (1-100)]]-$C$5)^2)</f>
        <v>2.4399181886581025</v>
      </c>
      <c r="N52" s="25">
        <f>SQRT((Table389101115[[#This Row],[Annual Income (k$)]]-$B$6)^2+(Table389101115[[#This Row],[Spending Score (1-100)]]-$C$6)^2)</f>
        <v>2.049671833732039</v>
      </c>
      <c r="O52" s="25">
        <f>SQRT((Table389101115[[#This Row],[Annual Income (k$)]]-$B$7)^2+(Table389101115[[#This Row],[Spending Score (1-100)]]-$C$7)^2)</f>
        <v>1.4522720700266252</v>
      </c>
      <c r="P52" s="25">
        <f>MIN(Table389101115[[#This Row],[DIst1]:[DIst5]])</f>
        <v>0.57423505309783707</v>
      </c>
      <c r="Q52" s="25" t="str">
        <f>IF(MIN(Table389101115[[#This Row],[DIst1]:[DIst5]])=Table389101115[[#This Row],[DIst1]],"Cluster1",IF(MIN(Table389101115[[#This Row],[DIst1]:[DIst5]])=Table389101115[[#This Row],[DIst2]],"Cluster2",IF(MIN(Table389101115[[#This Row],[DIst1]:[DIst5]])=Table389101115[[#This Row],[DIst3]],"Cluster3",IF(MIN(Table389101115[[#This Row],[DIst1]:[DIst5]])=Table389101115[[#This Row],[DIst4]],"Cluster4","Cluster5"))))</f>
        <v>Cluster2</v>
      </c>
    </row>
    <row r="53" spans="7:17" x14ac:dyDescent="0.3">
      <c r="G53" s="25">
        <v>180</v>
      </c>
      <c r="H53" s="25">
        <v>1.238216282</v>
      </c>
      <c r="I53" s="25">
        <v>1.5450981159999999</v>
      </c>
      <c r="J53" s="25"/>
      <c r="K53" s="25">
        <f>SQRT((Table389101115[[#This Row],[Annual Income (k$)]]-$B$3)^2+(Table389101115[[#This Row],[Spending Score (1-100)]]-$C$3)^2)</f>
        <v>3.7292918542690319</v>
      </c>
      <c r="L53" s="25">
        <f>SQRT((Table389101115[[#This Row],[Annual Income (k$)]]-$B$4)^2+(Table389101115[[#This Row],[Spending Score (1-100)]]-$C$4)^2)</f>
        <v>0.50830005398129452</v>
      </c>
      <c r="M53" s="25">
        <f>SQRT((Table389101115[[#This Row],[Annual Income (k$)]]-$B$5)^2+(Table389101115[[#This Row],[Spending Score (1-100)]]-$C$5)^2)</f>
        <v>2.6499195078408624</v>
      </c>
      <c r="N53" s="25">
        <f>SQRT((Table389101115[[#This Row],[Annual Income (k$)]]-$B$6)^2+(Table389101115[[#This Row],[Spending Score (1-100)]]-$C$6)^2)</f>
        <v>2.8778142765038845</v>
      </c>
      <c r="O53" s="25">
        <f>SQRT((Table389101115[[#This Row],[Annual Income (k$)]]-$B$7)^2+(Table389101115[[#This Row],[Spending Score (1-100)]]-$C$7)^2)</f>
        <v>2.1207641596678961</v>
      </c>
      <c r="P53" s="25">
        <f>MIN(Table389101115[[#This Row],[DIst1]:[DIst5]])</f>
        <v>0.50830005398129452</v>
      </c>
      <c r="Q53" s="25" t="str">
        <f>IF(MIN(Table389101115[[#This Row],[DIst1]:[DIst5]])=Table389101115[[#This Row],[DIst1]],"Cluster1",IF(MIN(Table389101115[[#This Row],[DIst1]:[DIst5]])=Table389101115[[#This Row],[DIst2]],"Cluster2",IF(MIN(Table389101115[[#This Row],[DIst1]:[DIst5]])=Table389101115[[#This Row],[DIst3]],"Cluster3",IF(MIN(Table389101115[[#This Row],[DIst1]:[DIst5]])=Table389101115[[#This Row],[DIst4]],"Cluster4","Cluster5"))))</f>
        <v>Cluster2</v>
      </c>
    </row>
    <row r="54" spans="7:17" x14ac:dyDescent="0.3">
      <c r="G54" s="25">
        <v>182</v>
      </c>
      <c r="H54" s="25">
        <v>1.390893999</v>
      </c>
      <c r="I54" s="25">
        <v>1.389811873</v>
      </c>
      <c r="J54" s="25"/>
      <c r="K54" s="25">
        <f>SQRT((Table389101115[[#This Row],[Annual Income (k$)]]-$B$3)^2+(Table389101115[[#This Row],[Spending Score (1-100)]]-$C$3)^2)</f>
        <v>3.7256772848908333</v>
      </c>
      <c r="L54" s="25">
        <f>SQRT((Table389101115[[#This Row],[Annual Income (k$)]]-$B$4)^2+(Table389101115[[#This Row],[Spending Score (1-100)]]-$C$4)^2)</f>
        <v>0.58664764754354892</v>
      </c>
      <c r="M54" s="25">
        <f>SQRT((Table389101115[[#This Row],[Annual Income (k$)]]-$B$5)^2+(Table389101115[[#This Row],[Spending Score (1-100)]]-$C$5)^2)</f>
        <v>2.7781201665261541</v>
      </c>
      <c r="N54" s="25">
        <f>SQRT((Table389101115[[#This Row],[Annual Income (k$)]]-$B$6)^2+(Table389101115[[#This Row],[Spending Score (1-100)]]-$C$6)^2)</f>
        <v>2.7445812787247421</v>
      </c>
      <c r="O54" s="25">
        <f>SQRT((Table389101115[[#This Row],[Annual Income (k$)]]-$B$7)^2+(Table389101115[[#This Row],[Spending Score (1-100)]]-$C$7)^2)</f>
        <v>2.1214406636304401</v>
      </c>
      <c r="P54" s="25">
        <f>MIN(Table389101115[[#This Row],[DIst1]:[DIst5]])</f>
        <v>0.58664764754354892</v>
      </c>
      <c r="Q54" s="25" t="str">
        <f>IF(MIN(Table389101115[[#This Row],[DIst1]:[DIst5]])=Table389101115[[#This Row],[DIst1]],"Cluster1",IF(MIN(Table389101115[[#This Row],[DIst1]:[DIst5]])=Table389101115[[#This Row],[DIst2]],"Cluster2",IF(MIN(Table389101115[[#This Row],[DIst1]:[DIst5]])=Table389101115[[#This Row],[DIst3]],"Cluster3",IF(MIN(Table389101115[[#This Row],[DIst1]:[DIst5]])=Table389101115[[#This Row],[DIst4]],"Cluster4","Cluster5"))))</f>
        <v>Cluster2</v>
      </c>
    </row>
    <row r="55" spans="7:17" x14ac:dyDescent="0.3">
      <c r="G55" s="25">
        <v>184</v>
      </c>
      <c r="H55" s="25">
        <v>1.4290634280000001</v>
      </c>
      <c r="I55" s="25">
        <v>1.467454995</v>
      </c>
      <c r="J55" s="25"/>
      <c r="K55" s="25">
        <f>SQRT((Table389101115[[#This Row],[Annual Income (k$)]]-$B$3)^2+(Table389101115[[#This Row],[Spending Score (1-100)]]-$C$3)^2)</f>
        <v>3.8070776173684768</v>
      </c>
      <c r="L55" s="25">
        <f>SQRT((Table389101115[[#This Row],[Annual Income (k$)]]-$B$4)^2+(Table389101115[[#This Row],[Spending Score (1-100)]]-$C$4)^2)</f>
        <v>0.64489959950320119</v>
      </c>
      <c r="M55" s="25">
        <f>SQRT((Table389101115[[#This Row],[Annual Income (k$)]]-$B$5)^2+(Table389101115[[#This Row],[Spending Score (1-100)]]-$C$5)^2)</f>
        <v>2.825913637024545</v>
      </c>
      <c r="N55" s="25">
        <f>SQRT((Table389101115[[#This Row],[Annual Income (k$)]]-$B$6)^2+(Table389101115[[#This Row],[Spending Score (1-100)]]-$C$6)^2)</f>
        <v>2.8275861720153386</v>
      </c>
      <c r="O55" s="25">
        <f>SQRT((Table389101115[[#This Row],[Annual Income (k$)]]-$B$7)^2+(Table389101115[[#This Row],[Spending Score (1-100)]]-$C$7)^2)</f>
        <v>2.20166250987696</v>
      </c>
      <c r="P55" s="25">
        <f>MIN(Table389101115[[#This Row],[DIst1]:[DIst5]])</f>
        <v>0.64489959950320119</v>
      </c>
      <c r="Q55" s="25" t="str">
        <f>IF(MIN(Table389101115[[#This Row],[DIst1]:[DIst5]])=Table389101115[[#This Row],[DIst1]],"Cluster1",IF(MIN(Table389101115[[#This Row],[DIst1]:[DIst5]])=Table389101115[[#This Row],[DIst2]],"Cluster2",IF(MIN(Table389101115[[#This Row],[DIst1]:[DIst5]])=Table389101115[[#This Row],[DIst3]],"Cluster3",IF(MIN(Table389101115[[#This Row],[DIst1]:[DIst5]])=Table389101115[[#This Row],[DIst4]],"Cluster4","Cluster5"))))</f>
        <v>Cluster2</v>
      </c>
    </row>
    <row r="56" spans="7:17" x14ac:dyDescent="0.3">
      <c r="G56" s="25">
        <v>186</v>
      </c>
      <c r="H56" s="25">
        <v>1.4672328569999999</v>
      </c>
      <c r="I56" s="25">
        <v>1.816849041</v>
      </c>
      <c r="J56" s="25"/>
      <c r="K56" s="25">
        <f>SQRT((Table389101115[[#This Row],[Annual Income (k$)]]-$B$3)^2+(Table389101115[[#This Row],[Spending Score (1-100)]]-$C$3)^2)</f>
        <v>4.0843043768567187</v>
      </c>
      <c r="L56" s="25">
        <f>SQRT((Table389101115[[#This Row],[Annual Income (k$)]]-$B$4)^2+(Table389101115[[#This Row],[Spending Score (1-100)]]-$C$4)^2)</f>
        <v>0.85619765478696974</v>
      </c>
      <c r="M56" s="25">
        <f>SQRT((Table389101115[[#This Row],[Annual Income (k$)]]-$B$5)^2+(Table389101115[[#This Row],[Spending Score (1-100)]]-$C$5)^2)</f>
        <v>2.9327007932539817</v>
      </c>
      <c r="N56" s="25">
        <f>SQRT((Table389101115[[#This Row],[Annual Income (k$)]]-$B$6)^2+(Table389101115[[#This Row],[Spending Score (1-100)]]-$C$6)^2)</f>
        <v>3.1783680430600216</v>
      </c>
      <c r="O56" s="25">
        <f>SQRT((Table389101115[[#This Row],[Annual Income (k$)]]-$B$7)^2+(Table389101115[[#This Row],[Spending Score (1-100)]]-$C$7)^2)</f>
        <v>2.475834351311081</v>
      </c>
      <c r="P56" s="25">
        <f>MIN(Table389101115[[#This Row],[DIst1]:[DIst5]])</f>
        <v>0.85619765478696974</v>
      </c>
      <c r="Q56" s="25" t="str">
        <f>IF(MIN(Table389101115[[#This Row],[DIst1]:[DIst5]])=Table389101115[[#This Row],[DIst1]],"Cluster1",IF(MIN(Table389101115[[#This Row],[DIst1]:[DIst5]])=Table389101115[[#This Row],[DIst2]],"Cluster2",IF(MIN(Table389101115[[#This Row],[DIst1]:[DIst5]])=Table389101115[[#This Row],[DIst3]],"Cluster3",IF(MIN(Table389101115[[#This Row],[DIst1]:[DIst5]])=Table389101115[[#This Row],[DIst4]],"Cluster4","Cluster5"))))</f>
        <v>Cluster2</v>
      </c>
    </row>
    <row r="57" spans="7:17" x14ac:dyDescent="0.3">
      <c r="G57" s="25">
        <v>188</v>
      </c>
      <c r="H57" s="25">
        <v>1.543571716</v>
      </c>
      <c r="I57" s="25">
        <v>0.69102378099999995</v>
      </c>
      <c r="J57" s="25"/>
      <c r="K57" s="25">
        <f>SQRT((Table389101115[[#This Row],[Annual Income (k$)]]-$B$3)^2+(Table389101115[[#This Row],[Spending Score (1-100)]]-$C$3)^2)</f>
        <v>3.4073644636685159</v>
      </c>
      <c r="L57" s="25">
        <f>SQRT((Table389101115[[#This Row],[Annual Income (k$)]]-$B$4)^2+(Table389101115[[#This Row],[Spending Score (1-100)]]-$C$4)^2)</f>
        <v>0.91898806041414394</v>
      </c>
      <c r="M57" s="25">
        <f>SQRT((Table389101115[[#This Row],[Annual Income (k$)]]-$B$5)^2+(Table389101115[[#This Row],[Spending Score (1-100)]]-$C$5)^2)</f>
        <v>2.936849523928557</v>
      </c>
      <c r="N57" s="25">
        <f>SQRT((Table389101115[[#This Row],[Annual Income (k$)]]-$B$6)^2+(Table389101115[[#This Row],[Spending Score (1-100)]]-$C$6)^2)</f>
        <v>2.097757675622002</v>
      </c>
      <c r="O57" s="25">
        <f>SQRT((Table389101115[[#This Row],[Annual Income (k$)]]-$B$7)^2+(Table389101115[[#This Row],[Spending Score (1-100)]]-$C$7)^2)</f>
        <v>1.8808492789918756</v>
      </c>
      <c r="P57" s="25">
        <f>MIN(Table389101115[[#This Row],[DIst1]:[DIst5]])</f>
        <v>0.91898806041414394</v>
      </c>
      <c r="Q57" s="25" t="str">
        <f>IF(MIN(Table389101115[[#This Row],[DIst1]:[DIst5]])=Table389101115[[#This Row],[DIst1]],"Cluster1",IF(MIN(Table389101115[[#This Row],[DIst1]:[DIst5]])=Table389101115[[#This Row],[DIst2]],"Cluster2",IF(MIN(Table389101115[[#This Row],[DIst1]:[DIst5]])=Table389101115[[#This Row],[DIst3]],"Cluster3",IF(MIN(Table389101115[[#This Row],[DIst1]:[DIst5]])=Table389101115[[#This Row],[DIst4]],"Cluster4","Cluster5"))))</f>
        <v>Cluster2</v>
      </c>
    </row>
    <row r="58" spans="7:17" x14ac:dyDescent="0.3">
      <c r="G58" s="25">
        <v>190</v>
      </c>
      <c r="H58" s="25">
        <v>1.6199105739999999</v>
      </c>
      <c r="I58" s="25">
        <v>1.3509903130000001</v>
      </c>
      <c r="J58" s="25"/>
      <c r="K58" s="25">
        <f>SQRT((Table389101115[[#This Row],[Annual Income (k$)]]-$B$3)^2+(Table389101115[[#This Row],[Spending Score (1-100)]]-$C$3)^2)</f>
        <v>3.8686281213225993</v>
      </c>
      <c r="L58" s="25">
        <f>SQRT((Table389101115[[#This Row],[Annual Income (k$)]]-$B$4)^2+(Table389101115[[#This Row],[Spending Score (1-100)]]-$C$4)^2)</f>
        <v>0.80592431904894335</v>
      </c>
      <c r="M58" s="25">
        <f>SQRT((Table389101115[[#This Row],[Annual Income (k$)]]-$B$5)^2+(Table389101115[[#This Row],[Spending Score (1-100)]]-$C$5)^2)</f>
        <v>3.0018444190849816</v>
      </c>
      <c r="N58" s="25">
        <f>SQRT((Table389101115[[#This Row],[Annual Income (k$)]]-$B$6)^2+(Table389101115[[#This Row],[Spending Score (1-100)]]-$C$6)^2)</f>
        <v>2.754075544302633</v>
      </c>
      <c r="O58" s="25">
        <f>SQRT((Table389101115[[#This Row],[Annual Income (k$)]]-$B$7)^2+(Table389101115[[#This Row],[Spending Score (1-100)]]-$C$7)^2)</f>
        <v>2.2747501276142796</v>
      </c>
      <c r="P58" s="25">
        <f>MIN(Table389101115[[#This Row],[DIst1]:[DIst5]])</f>
        <v>0.80592431904894335</v>
      </c>
      <c r="Q58" s="25" t="str">
        <f>IF(MIN(Table389101115[[#This Row],[DIst1]:[DIst5]])=Table389101115[[#This Row],[DIst1]],"Cluster1",IF(MIN(Table389101115[[#This Row],[DIst1]:[DIst5]])=Table389101115[[#This Row],[DIst2]],"Cluster2",IF(MIN(Table389101115[[#This Row],[DIst1]:[DIst5]])=Table389101115[[#This Row],[DIst3]],"Cluster3",IF(MIN(Table389101115[[#This Row],[DIst1]:[DIst5]])=Table389101115[[#This Row],[DIst4]],"Cluster4","Cluster5"))))</f>
        <v>Cluster2</v>
      </c>
    </row>
    <row r="59" spans="7:17" x14ac:dyDescent="0.3">
      <c r="G59" s="25">
        <v>192</v>
      </c>
      <c r="H59" s="25">
        <v>1.6199105739999999</v>
      </c>
      <c r="I59" s="25">
        <v>0.72984534099999998</v>
      </c>
      <c r="J59" s="25"/>
      <c r="K59" s="25">
        <f>SQRT((Table389101115[[#This Row],[Annual Income (k$)]]-$B$3)^2+(Table389101115[[#This Row],[Spending Score (1-100)]]-$C$3)^2)</f>
        <v>3.4924668296678725</v>
      </c>
      <c r="L59" s="25">
        <f>SQRT((Table389101115[[#This Row],[Annual Income (k$)]]-$B$4)^2+(Table389101115[[#This Row],[Spending Score (1-100)]]-$C$4)^2)</f>
        <v>0.95837652471998869</v>
      </c>
      <c r="M59" s="25">
        <f>SQRT((Table389101115[[#This Row],[Annual Income (k$)]]-$B$5)^2+(Table389101115[[#This Row],[Spending Score (1-100)]]-$C$5)^2)</f>
        <v>3.0079313093573763</v>
      </c>
      <c r="N59" s="25">
        <f>SQRT((Table389101115[[#This Row],[Annual Income (k$)]]-$B$6)^2+(Table389101115[[#This Row],[Spending Score (1-100)]]-$C$6)^2)</f>
        <v>2.1579138346507216</v>
      </c>
      <c r="O59" s="25">
        <f>SQRT((Table389101115[[#This Row],[Annual Income (k$)]]-$B$7)^2+(Table389101115[[#This Row],[Spending Score (1-100)]]-$C$7)^2)</f>
        <v>1.9661837755643585</v>
      </c>
      <c r="P59" s="25">
        <f>MIN(Table389101115[[#This Row],[DIst1]:[DIst5]])</f>
        <v>0.95837652471998869</v>
      </c>
      <c r="Q59" s="25" t="str">
        <f>IF(MIN(Table389101115[[#This Row],[DIst1]:[DIst5]])=Table389101115[[#This Row],[DIst1]],"Cluster1",IF(MIN(Table389101115[[#This Row],[DIst1]:[DIst5]])=Table389101115[[#This Row],[DIst2]],"Cluster2",IF(MIN(Table389101115[[#This Row],[DIst1]:[DIst5]])=Table389101115[[#This Row],[DIst3]],"Cluster3",IF(MIN(Table389101115[[#This Row],[DIst1]:[DIst5]])=Table389101115[[#This Row],[DIst4]],"Cluster4","Cluster5"))))</f>
        <v>Cluster2</v>
      </c>
    </row>
    <row r="60" spans="7:17" x14ac:dyDescent="0.3">
      <c r="G60" s="25">
        <v>194</v>
      </c>
      <c r="H60" s="25">
        <v>2.0016048660000001</v>
      </c>
      <c r="I60" s="25">
        <v>1.5839196769999999</v>
      </c>
      <c r="J60" s="25"/>
      <c r="K60" s="25">
        <f>SQRT((Table389101115[[#This Row],[Annual Income (k$)]]-$B$3)^2+(Table389101115[[#This Row],[Spending Score (1-100)]]-$C$3)^2)</f>
        <v>4.3101247808313117</v>
      </c>
      <c r="L60" s="25">
        <f>SQRT((Table389101115[[#This Row],[Annual Income (k$)]]-$B$4)^2+(Table389101115[[#This Row],[Spending Score (1-100)]]-$C$4)^2)</f>
        <v>1.2265023887586262</v>
      </c>
      <c r="M60" s="25">
        <f>SQRT((Table389101115[[#This Row],[Annual Income (k$)]]-$B$5)^2+(Table389101115[[#This Row],[Spending Score (1-100)]]-$C$5)^2)</f>
        <v>3.4093231125288606</v>
      </c>
      <c r="N60" s="25">
        <f>SQRT((Table389101115[[#This Row],[Annual Income (k$)]]-$B$6)^2+(Table389101115[[#This Row],[Spending Score (1-100)]]-$C$6)^2)</f>
        <v>3.0902831446127705</v>
      </c>
      <c r="O60" s="25">
        <f>SQRT((Table389101115[[#This Row],[Annual Income (k$)]]-$B$7)^2+(Table389101115[[#This Row],[Spending Score (1-100)]]-$C$7)^2)</f>
        <v>2.7202153735468451</v>
      </c>
      <c r="P60" s="25">
        <f>MIN(Table389101115[[#This Row],[DIst1]:[DIst5]])</f>
        <v>1.2265023887586262</v>
      </c>
      <c r="Q60" s="25" t="str">
        <f>IF(MIN(Table389101115[[#This Row],[DIst1]:[DIst5]])=Table389101115[[#This Row],[DIst1]],"Cluster1",IF(MIN(Table389101115[[#This Row],[DIst1]:[DIst5]])=Table389101115[[#This Row],[DIst2]],"Cluster2",IF(MIN(Table389101115[[#This Row],[DIst1]:[DIst5]])=Table389101115[[#This Row],[DIst3]],"Cluster3",IF(MIN(Table389101115[[#This Row],[DIst1]:[DIst5]])=Table389101115[[#This Row],[DIst4]],"Cluster4","Cluster5"))))</f>
        <v>Cluster2</v>
      </c>
    </row>
    <row r="61" spans="7:17" x14ac:dyDescent="0.3">
      <c r="G61" s="25">
        <v>196</v>
      </c>
      <c r="H61" s="25">
        <v>2.2687908700000001</v>
      </c>
      <c r="I61" s="25">
        <v>1.1180609480000001</v>
      </c>
      <c r="J61" s="25"/>
      <c r="K61" s="25">
        <f>SQRT((Table389101115[[#This Row],[Annual Income (k$)]]-$B$3)^2+(Table389101115[[#This Row],[Spending Score (1-100)]]-$C$3)^2)</f>
        <v>4.2480557606201543</v>
      </c>
      <c r="L61" s="25">
        <f>SQRT((Table389101115[[#This Row],[Annual Income (k$)]]-$B$4)^2+(Table389101115[[#This Row],[Spending Score (1-100)]]-$C$4)^2)</f>
        <v>1.4559348583176606</v>
      </c>
      <c r="M61" s="25">
        <f>SQRT((Table389101115[[#This Row],[Annual Income (k$)]]-$B$5)^2+(Table389101115[[#This Row],[Spending Score (1-100)]]-$C$5)^2)</f>
        <v>3.6378511156770239</v>
      </c>
      <c r="N61" s="25">
        <f>SQRT((Table389101115[[#This Row],[Annual Income (k$)]]-$B$6)^2+(Table389101115[[#This Row],[Spending Score (1-100)]]-$C$6)^2)</f>
        <v>2.7758056089149394</v>
      </c>
      <c r="O61" s="25">
        <f>SQRT((Table389101115[[#This Row],[Annual Income (k$)]]-$B$7)^2+(Table389101115[[#This Row],[Spending Score (1-100)]]-$C$7)^2)</f>
        <v>2.7160470655209608</v>
      </c>
      <c r="P61" s="25">
        <f>MIN(Table389101115[[#This Row],[DIst1]:[DIst5]])</f>
        <v>1.4559348583176606</v>
      </c>
      <c r="Q61" s="25" t="str">
        <f>IF(MIN(Table389101115[[#This Row],[DIst1]:[DIst5]])=Table389101115[[#This Row],[DIst1]],"Cluster1",IF(MIN(Table389101115[[#This Row],[DIst1]:[DIst5]])=Table389101115[[#This Row],[DIst2]],"Cluster2",IF(MIN(Table389101115[[#This Row],[DIst1]:[DIst5]])=Table389101115[[#This Row],[DIst3]],"Cluster3",IF(MIN(Table389101115[[#This Row],[DIst1]:[DIst5]])=Table389101115[[#This Row],[DIst4]],"Cluster4","Cluster5"))))</f>
        <v>Cluster2</v>
      </c>
    </row>
    <row r="62" spans="7:17" x14ac:dyDescent="0.3">
      <c r="G62" s="25">
        <v>198</v>
      </c>
      <c r="H62" s="25">
        <v>2.4978074449999998</v>
      </c>
      <c r="I62" s="25">
        <v>0.92395314500000003</v>
      </c>
      <c r="J62" s="25"/>
      <c r="K62" s="25">
        <f>SQRT((Table389101115[[#This Row],[Annual Income (k$)]]-$B$3)^2+(Table389101115[[#This Row],[Spending Score (1-100)]]-$C$3)^2)</f>
        <v>4.3444922230934191</v>
      </c>
      <c r="L62" s="25">
        <f>SQRT((Table389101115[[#This Row],[Annual Income (k$)]]-$B$4)^2+(Table389101115[[#This Row],[Spending Score (1-100)]]-$C$4)^2)</f>
        <v>1.7110260411634881</v>
      </c>
      <c r="M62" s="25">
        <f>SQRT((Table389101115[[#This Row],[Annual Income (k$)]]-$B$5)^2+(Table389101115[[#This Row],[Spending Score (1-100)]]-$C$5)^2)</f>
        <v>3.8693005279189849</v>
      </c>
      <c r="N62" s="25">
        <f>SQRT((Table389101115[[#This Row],[Annual Income (k$)]]-$B$6)^2+(Table389101115[[#This Row],[Spending Score (1-100)]]-$C$6)^2)</f>
        <v>2.7313878995173804</v>
      </c>
      <c r="O62" s="25">
        <f>SQRT((Table389101115[[#This Row],[Annual Income (k$)]]-$B$7)^2+(Table389101115[[#This Row],[Spending Score (1-100)]]-$C$7)^2)</f>
        <v>2.8563962098049909</v>
      </c>
      <c r="P62" s="25">
        <f>MIN(Table389101115[[#This Row],[DIst1]:[DIst5]])</f>
        <v>1.7110260411634881</v>
      </c>
      <c r="Q62" s="25" t="str">
        <f>IF(MIN(Table389101115[[#This Row],[DIst1]:[DIst5]])=Table389101115[[#This Row],[DIst1]],"Cluster1",IF(MIN(Table389101115[[#This Row],[DIst1]:[DIst5]])=Table389101115[[#This Row],[DIst2]],"Cluster2",IF(MIN(Table389101115[[#This Row],[DIst1]:[DIst5]])=Table389101115[[#This Row],[DIst3]],"Cluster3",IF(MIN(Table389101115[[#This Row],[DIst1]:[DIst5]])=Table389101115[[#This Row],[DIst4]],"Cluster4","Cluster5"))))</f>
        <v>Cluster2</v>
      </c>
    </row>
    <row r="63" spans="7:17" x14ac:dyDescent="0.3">
      <c r="G63" s="25">
        <v>200</v>
      </c>
      <c r="H63" s="25">
        <v>2.9176711659999999</v>
      </c>
      <c r="I63" s="25">
        <v>1.273347191</v>
      </c>
      <c r="J63" s="25"/>
      <c r="K63" s="25">
        <f>SQRT((Table389101115[[#This Row],[Annual Income (k$)]]-$B$3)^2+(Table389101115[[#This Row],[Spending Score (1-100)]]-$C$3)^2)</f>
        <v>4.8823167700960477</v>
      </c>
      <c r="L63" s="25">
        <f>SQRT((Table389101115[[#This Row],[Annual Income (k$)]]-$B$4)^2+(Table389101115[[#This Row],[Spending Score (1-100)]]-$C$4)^2)</f>
        <v>2.0982414349666776</v>
      </c>
      <c r="M63" s="25">
        <f>SQRT((Table389101115[[#This Row],[Annual Income (k$)]]-$B$5)^2+(Table389101115[[#This Row],[Spending Score (1-100)]]-$C$5)^2)</f>
        <v>4.2912392453843209</v>
      </c>
      <c r="N63" s="25">
        <f>SQRT((Table389101115[[#This Row],[Annual Income (k$)]]-$B$6)^2+(Table389101115[[#This Row],[Spending Score (1-100)]]-$C$6)^2)</f>
        <v>3.2613217677940329</v>
      </c>
      <c r="O63" s="25">
        <f>SQRT((Table389101115[[#This Row],[Annual Income (k$)]]-$B$7)^2+(Table389101115[[#This Row],[Spending Score (1-100)]]-$C$7)^2)</f>
        <v>3.3731234558433636</v>
      </c>
      <c r="P63" s="25">
        <f>MIN(Table389101115[[#This Row],[DIst1]:[DIst5]])</f>
        <v>2.0982414349666776</v>
      </c>
      <c r="Q63" s="25" t="str">
        <f>IF(MIN(Table389101115[[#This Row],[DIst1]:[DIst5]])=Table389101115[[#This Row],[DIst1]],"Cluster1",IF(MIN(Table389101115[[#This Row],[DIst1]:[DIst5]])=Table389101115[[#This Row],[DIst2]],"Cluster2",IF(MIN(Table389101115[[#This Row],[DIst1]:[DIst5]])=Table389101115[[#This Row],[DIst3]],"Cluster3",IF(MIN(Table389101115[[#This Row],[DIst1]:[DIst5]])=Table389101115[[#This Row],[DIst4]],"Cluster4","Cluster5"))))</f>
        <v>Cluster2</v>
      </c>
    </row>
    <row r="64" spans="7:17" x14ac:dyDescent="0.3">
      <c r="G64" s="26">
        <v>2</v>
      </c>
      <c r="H64" s="26">
        <v>-1.7389991929999999</v>
      </c>
      <c r="I64" s="26">
        <v>1.1957040699999999</v>
      </c>
      <c r="J64" s="26"/>
      <c r="K64" s="26">
        <f>SQRT((Table389101115[[#This Row],[Annual Income (k$)]]-$B$3)^2+(Table389101115[[#This Row],[Spending Score (1-100)]]-$C$3)^2)</f>
        <v>2.4245476436005617</v>
      </c>
      <c r="L64" s="26">
        <f>SQRT((Table389101115[[#This Row],[Annual Income (k$)]]-$B$4)^2+(Table389101115[[#This Row],[Spending Score (1-100)]]-$C$4)^2)</f>
        <v>2.5592256373977627</v>
      </c>
      <c r="M64" s="26">
        <f>SQRT((Table389101115[[#This Row],[Annual Income (k$)]]-$B$5)^2+(Table389101115[[#This Row],[Spending Score (1-100)]]-$C$5)^2)</f>
        <v>0.39105862799693647</v>
      </c>
      <c r="N64" s="26">
        <f>SQRT((Table389101115[[#This Row],[Annual Income (k$)]]-$B$6)^2+(Table389101115[[#This Row],[Spending Score (1-100)]]-$C$6)^2)</f>
        <v>3.6698454327748524</v>
      </c>
      <c r="O64" s="26">
        <f>SQRT((Table389101115[[#This Row],[Annual Income (k$)]]-$B$7)^2+(Table389101115[[#This Row],[Spending Score (1-100)]]-$C$7)^2)</f>
        <v>1.9564470870511022</v>
      </c>
      <c r="P64" s="26">
        <f>MIN(Table389101115[[#This Row],[DIst1]:[DIst5]])</f>
        <v>0.39105862799693647</v>
      </c>
      <c r="Q64" s="26" t="str">
        <f>IF(MIN(Table389101115[[#This Row],[DIst1]:[DIst5]])=Table389101115[[#This Row],[DIst1]],"Cluster1",IF(MIN(Table389101115[[#This Row],[DIst1]:[DIst5]])=Table389101115[[#This Row],[DIst2]],"Cluster2",IF(MIN(Table389101115[[#This Row],[DIst1]:[DIst5]])=Table389101115[[#This Row],[DIst3]],"Cluster3",IF(MIN(Table389101115[[#This Row],[DIst1]:[DIst5]])=Table389101115[[#This Row],[DIst4]],"Cluster4","Cluster5"))))</f>
        <v>Cluster3</v>
      </c>
    </row>
    <row r="65" spans="7:17" x14ac:dyDescent="0.3">
      <c r="G65" s="26">
        <v>4</v>
      </c>
      <c r="H65" s="26">
        <v>-1.7008297640000001</v>
      </c>
      <c r="I65" s="26">
        <v>1.040417827</v>
      </c>
      <c r="J65" s="26"/>
      <c r="K65" s="26">
        <f>SQRT((Table389101115[[#This Row],[Annual Income (k$)]]-$B$3)^2+(Table389101115[[#This Row],[Spending Score (1-100)]]-$C$3)^2)</f>
        <v>2.2649303687784723</v>
      </c>
      <c r="L65" s="26">
        <f>SQRT((Table389101115[[#This Row],[Annual Income (k$)]]-$B$4)^2+(Table389101115[[#This Row],[Spending Score (1-100)]]-$C$4)^2)</f>
        <v>2.5296065691894531</v>
      </c>
      <c r="M65" s="26">
        <f>SQRT((Table389101115[[#This Row],[Annual Income (k$)]]-$B$5)^2+(Table389101115[[#This Row],[Spending Score (1-100)]]-$C$5)^2)</f>
        <v>0.33339175031414675</v>
      </c>
      <c r="N65" s="26">
        <f>SQRT((Table389101115[[#This Row],[Annual Income (k$)]]-$B$6)^2+(Table389101115[[#This Row],[Spending Score (1-100)]]-$C$6)^2)</f>
        <v>3.5367816352354731</v>
      </c>
      <c r="O65" s="26">
        <f>SQRT((Table389101115[[#This Row],[Annual Income (k$)]]-$B$7)^2+(Table389101115[[#This Row],[Spending Score (1-100)]]-$C$7)^2)</f>
        <v>1.8331484186699238</v>
      </c>
      <c r="P65" s="26">
        <f>MIN(Table389101115[[#This Row],[DIst1]:[DIst5]])</f>
        <v>0.33339175031414675</v>
      </c>
      <c r="Q65" s="26" t="str">
        <f>IF(MIN(Table389101115[[#This Row],[DIst1]:[DIst5]])=Table389101115[[#This Row],[DIst1]],"Cluster1",IF(MIN(Table389101115[[#This Row],[DIst1]:[DIst5]])=Table389101115[[#This Row],[DIst2]],"Cluster2",IF(MIN(Table389101115[[#This Row],[DIst1]:[DIst5]])=Table389101115[[#This Row],[DIst3]],"Cluster3",IF(MIN(Table389101115[[#This Row],[DIst1]:[DIst5]])=Table389101115[[#This Row],[DIst4]],"Cluster4","Cluster5"))))</f>
        <v>Cluster3</v>
      </c>
    </row>
    <row r="66" spans="7:17" x14ac:dyDescent="0.3">
      <c r="G66" s="26">
        <v>6</v>
      </c>
      <c r="H66" s="26">
        <v>-1.662660335</v>
      </c>
      <c r="I66" s="26">
        <v>1.001596266</v>
      </c>
      <c r="J66" s="26"/>
      <c r="K66" s="26">
        <f>SQRT((Table389101115[[#This Row],[Annual Income (k$)]]-$B$3)^2+(Table389101115[[#This Row],[Spending Score (1-100)]]-$C$3)^2)</f>
        <v>2.2201581981364393</v>
      </c>
      <c r="L66" s="26">
        <f>SQRT((Table389101115[[#This Row],[Annual Income (k$)]]-$B$4)^2+(Table389101115[[#This Row],[Spending Score (1-100)]]-$C$4)^2)</f>
        <v>2.4952525927588614</v>
      </c>
      <c r="M66" s="26">
        <f>SQRT((Table389101115[[#This Row],[Annual Income (k$)]]-$B$5)^2+(Table389101115[[#This Row],[Spending Score (1-100)]]-$C$5)^2)</f>
        <v>0.30174343539910553</v>
      </c>
      <c r="N66" s="26">
        <f>SQRT((Table389101115[[#This Row],[Annual Income (k$)]]-$B$6)^2+(Table389101115[[#This Row],[Spending Score (1-100)]]-$C$6)^2)</f>
        <v>3.4824533963701625</v>
      </c>
      <c r="O66" s="26">
        <f>SQRT((Table389101115[[#This Row],[Annual Income (k$)]]-$B$7)^2+(Table389101115[[#This Row],[Spending Score (1-100)]]-$C$7)^2)</f>
        <v>1.7796291940263642</v>
      </c>
      <c r="P66" s="26">
        <f>MIN(Table389101115[[#This Row],[DIst1]:[DIst5]])</f>
        <v>0.30174343539910553</v>
      </c>
      <c r="Q66" s="26" t="str">
        <f>IF(MIN(Table389101115[[#This Row],[DIst1]:[DIst5]])=Table389101115[[#This Row],[DIst1]],"Cluster1",IF(MIN(Table389101115[[#This Row],[DIst1]:[DIst5]])=Table389101115[[#This Row],[DIst2]],"Cluster2",IF(MIN(Table389101115[[#This Row],[DIst1]:[DIst5]])=Table389101115[[#This Row],[DIst3]],"Cluster3",IF(MIN(Table389101115[[#This Row],[DIst1]:[DIst5]])=Table389101115[[#This Row],[DIst4]],"Cluster4","Cluster5"))))</f>
        <v>Cluster3</v>
      </c>
    </row>
    <row r="67" spans="7:17" x14ac:dyDescent="0.3">
      <c r="G67" s="26">
        <v>8</v>
      </c>
      <c r="H67" s="26">
        <v>-1.6244909059999999</v>
      </c>
      <c r="I67" s="26">
        <v>1.7003843590000001</v>
      </c>
      <c r="J67" s="26"/>
      <c r="K67" s="26">
        <f>SQRT((Table389101115[[#This Row],[Annual Income (k$)]]-$B$3)^2+(Table389101115[[#This Row],[Spending Score (1-100)]]-$C$3)^2)</f>
        <v>2.9072133520191965</v>
      </c>
      <c r="L67" s="26">
        <f>SQRT((Table389101115[[#This Row],[Annual Income (k$)]]-$B$4)^2+(Table389101115[[#This Row],[Spending Score (1-100)]]-$C$4)^2)</f>
        <v>2.4838907571920115</v>
      </c>
      <c r="M67" s="26">
        <f>SQRT((Table389101115[[#This Row],[Annual Income (k$)]]-$B$5)^2+(Table389101115[[#This Row],[Spending Score (1-100)]]-$C$5)^2)</f>
        <v>0.68041442907724181</v>
      </c>
      <c r="N67" s="26">
        <f>SQRT((Table389101115[[#This Row],[Annual Income (k$)]]-$B$6)^2+(Table389101115[[#This Row],[Spending Score (1-100)]]-$C$6)^2)</f>
        <v>3.9571451981650161</v>
      </c>
      <c r="O67" s="26">
        <f>SQRT((Table389101115[[#This Row],[Annual Income (k$)]]-$B$7)^2+(Table389101115[[#This Row],[Spending Score (1-100)]]-$C$7)^2)</f>
        <v>2.2278142210686425</v>
      </c>
      <c r="P67" s="26">
        <f>MIN(Table389101115[[#This Row],[DIst1]:[DIst5]])</f>
        <v>0.68041442907724181</v>
      </c>
      <c r="Q67" s="26" t="str">
        <f>IF(MIN(Table389101115[[#This Row],[DIst1]:[DIst5]])=Table389101115[[#This Row],[DIst1]],"Cluster1",IF(MIN(Table389101115[[#This Row],[DIst1]:[DIst5]])=Table389101115[[#This Row],[DIst2]],"Cluster2",IF(MIN(Table389101115[[#This Row],[DIst1]:[DIst5]])=Table389101115[[#This Row],[DIst3]],"Cluster3",IF(MIN(Table389101115[[#This Row],[DIst1]:[DIst5]])=Table389101115[[#This Row],[DIst4]],"Cluster4","Cluster5"))))</f>
        <v>Cluster3</v>
      </c>
    </row>
    <row r="68" spans="7:17" x14ac:dyDescent="0.3">
      <c r="G68" s="26">
        <v>10</v>
      </c>
      <c r="H68" s="26">
        <v>-1.586321476</v>
      </c>
      <c r="I68" s="26">
        <v>0.84631002399999999</v>
      </c>
      <c r="J68" s="26"/>
      <c r="K68" s="26">
        <f>SQRT((Table389101115[[#This Row],[Annual Income (k$)]]-$B$3)^2+(Table389101115[[#This Row],[Spending Score (1-100)]]-$C$3)^2)</f>
        <v>2.0550586820563006</v>
      </c>
      <c r="L68" s="26">
        <f>SQRT((Table389101115[[#This Row],[Annual Income (k$)]]-$B$4)^2+(Table389101115[[#This Row],[Spending Score (1-100)]]-$C$4)^2)</f>
        <v>2.4406058846962733</v>
      </c>
      <c r="M68" s="26">
        <f>SQRT((Table389101115[[#This Row],[Annual Income (k$)]]-$B$5)^2+(Table389101115[[#This Row],[Spending Score (1-100)]]-$C$5)^2)</f>
        <v>0.31195788092235499</v>
      </c>
      <c r="N68" s="26">
        <f>SQRT((Table389101115[[#This Row],[Annual Income (k$)]]-$B$6)^2+(Table389101115[[#This Row],[Spending Score (1-100)]]-$C$6)^2)</f>
        <v>3.3227476186173348</v>
      </c>
      <c r="O68" s="26">
        <f>SQRT((Table389101115[[#This Row],[Annual Income (k$)]]-$B$7)^2+(Table389101115[[#This Row],[Spending Score (1-100)]]-$C$7)^2)</f>
        <v>1.6305507344498402</v>
      </c>
      <c r="P68" s="26">
        <f>MIN(Table389101115[[#This Row],[DIst1]:[DIst5]])</f>
        <v>0.31195788092235499</v>
      </c>
      <c r="Q68" s="26" t="str">
        <f>IF(MIN(Table389101115[[#This Row],[DIst1]:[DIst5]])=Table389101115[[#This Row],[DIst1]],"Cluster1",IF(MIN(Table389101115[[#This Row],[DIst1]:[DIst5]])=Table389101115[[#This Row],[DIst2]],"Cluster2",IF(MIN(Table389101115[[#This Row],[DIst1]:[DIst5]])=Table389101115[[#This Row],[DIst3]],"Cluster3",IF(MIN(Table389101115[[#This Row],[DIst1]:[DIst5]])=Table389101115[[#This Row],[DIst4]],"Cluster4","Cluster5"))))</f>
        <v>Cluster3</v>
      </c>
    </row>
    <row r="69" spans="7:17" x14ac:dyDescent="0.3">
      <c r="G69" s="26">
        <v>12</v>
      </c>
      <c r="H69" s="26">
        <v>-1.586321476</v>
      </c>
      <c r="I69" s="26">
        <v>1.894492163</v>
      </c>
      <c r="J69" s="26"/>
      <c r="K69" s="26">
        <f>SQRT((Table389101115[[#This Row],[Annual Income (k$)]]-$B$3)^2+(Table389101115[[#This Row],[Spending Score (1-100)]]-$C$3)^2)</f>
        <v>3.0963929983336427</v>
      </c>
      <c r="L69" s="26">
        <f>SQRT((Table389101115[[#This Row],[Annual Income (k$)]]-$B$4)^2+(Table389101115[[#This Row],[Spending Score (1-100)]]-$C$4)^2)</f>
        <v>2.4888617313849921</v>
      </c>
      <c r="M69" s="26">
        <f>SQRT((Table389101115[[#This Row],[Annual Income (k$)]]-$B$5)^2+(Table389101115[[#This Row],[Spending Score (1-100)]]-$C$5)^2)</f>
        <v>0.85284973771705674</v>
      </c>
      <c r="N69" s="26">
        <f>SQRT((Table389101115[[#This Row],[Annual Income (k$)]]-$B$6)^2+(Table389101115[[#This Row],[Spending Score (1-100)]]-$C$6)^2)</f>
        <v>4.0833797998289603</v>
      </c>
      <c r="O69" s="26">
        <f>SQRT((Table389101115[[#This Row],[Annual Income (k$)]]-$B$7)^2+(Table389101115[[#This Row],[Spending Score (1-100)]]-$C$7)^2)</f>
        <v>2.3576978951623926</v>
      </c>
      <c r="P69" s="26">
        <f>MIN(Table389101115[[#This Row],[DIst1]:[DIst5]])</f>
        <v>0.85284973771705674</v>
      </c>
      <c r="Q69" s="26" t="str">
        <f>IF(MIN(Table389101115[[#This Row],[DIst1]:[DIst5]])=Table389101115[[#This Row],[DIst1]],"Cluster1",IF(MIN(Table389101115[[#This Row],[DIst1]:[DIst5]])=Table389101115[[#This Row],[DIst2]],"Cluster2",IF(MIN(Table389101115[[#This Row],[DIst1]:[DIst5]])=Table389101115[[#This Row],[DIst3]],"Cluster3",IF(MIN(Table389101115[[#This Row],[DIst1]:[DIst5]])=Table389101115[[#This Row],[DIst4]],"Cluster4","Cluster5"))))</f>
        <v>Cluster3</v>
      </c>
    </row>
    <row r="70" spans="7:17" x14ac:dyDescent="0.3">
      <c r="G70" s="26">
        <v>14</v>
      </c>
      <c r="H70" s="26">
        <v>-1.5481520470000001</v>
      </c>
      <c r="I70" s="26">
        <v>1.040417827</v>
      </c>
      <c r="J70" s="26">
        <v>2</v>
      </c>
      <c r="K70" s="26">
        <f>SQRT((Table389101115[[#This Row],[Annual Income (k$)]]-$B$3)^2+(Table389101115[[#This Row],[Spending Score (1-100)]]-$C$3)^2)</f>
        <v>2.2428497792409408</v>
      </c>
      <c r="L70" s="26">
        <f>SQRT((Table389101115[[#This Row],[Annual Income (k$)]]-$B$4)^2+(Table389101115[[#This Row],[Spending Score (1-100)]]-$C$4)^2)</f>
        <v>2.3775250445379168</v>
      </c>
      <c r="M70" s="26">
        <f>SQRT((Table389101115[[#This Row],[Annual Income (k$)]]-$B$5)^2+(Table389101115[[#This Row],[Spending Score (1-100)]]-$C$5)^2)</f>
        <v>0.1818115047202841</v>
      </c>
      <c r="N70" s="26">
        <f>SQRT((Table389101115[[#This Row],[Annual Income (k$)]]-$B$6)^2+(Table389101115[[#This Row],[Spending Score (1-100)]]-$C$6)^2)</f>
        <v>3.4244697445159948</v>
      </c>
      <c r="O70" s="26">
        <f>SQRT((Table389101115[[#This Row],[Annual Income (k$)]]-$B$7)^2+(Table389101115[[#This Row],[Spending Score (1-100)]]-$C$7)^2)</f>
        <v>1.7104466326064234</v>
      </c>
      <c r="P70" s="26">
        <f>MIN(Table389101115[[#This Row],[DIst1]:[DIst5]])</f>
        <v>0.1818115047202841</v>
      </c>
      <c r="Q70" s="26" t="str">
        <f>IF(MIN(Table389101115[[#This Row],[DIst1]:[DIst5]])=Table389101115[[#This Row],[DIst1]],"Cluster1",IF(MIN(Table389101115[[#This Row],[DIst1]:[DIst5]])=Table389101115[[#This Row],[DIst2]],"Cluster2",IF(MIN(Table389101115[[#This Row],[DIst1]:[DIst5]])=Table389101115[[#This Row],[DIst3]],"Cluster3",IF(MIN(Table389101115[[#This Row],[DIst1]:[DIst5]])=Table389101115[[#This Row],[DIst4]],"Cluster4","Cluster5"))))</f>
        <v>Cluster3</v>
      </c>
    </row>
    <row r="71" spans="7:17" x14ac:dyDescent="0.3">
      <c r="G71" s="26">
        <v>16</v>
      </c>
      <c r="H71" s="26">
        <v>-1.5481520470000001</v>
      </c>
      <c r="I71" s="26">
        <v>1.1180609480000001</v>
      </c>
      <c r="J71" s="26"/>
      <c r="K71" s="26">
        <f>SQRT((Table389101115[[#This Row],[Annual Income (k$)]]-$B$3)^2+(Table389101115[[#This Row],[Spending Score (1-100)]]-$C$3)^2)</f>
        <v>2.3200266070339692</v>
      </c>
      <c r="L71" s="26">
        <f>SQRT((Table389101115[[#This Row],[Annual Income (k$)]]-$B$4)^2+(Table389101115[[#This Row],[Spending Score (1-100)]]-$C$4)^2)</f>
        <v>2.3717150645624936</v>
      </c>
      <c r="M71" s="26">
        <f>SQRT((Table389101115[[#This Row],[Annual Income (k$)]]-$B$5)^2+(Table389101115[[#This Row],[Spending Score (1-100)]]-$C$5)^2)</f>
        <v>0.18577209650302562</v>
      </c>
      <c r="N71" s="26">
        <f>SQRT((Table389101115[[#This Row],[Annual Income (k$)]]-$B$6)^2+(Table389101115[[#This Row],[Spending Score (1-100)]]-$C$6)^2)</f>
        <v>3.4783708803447717</v>
      </c>
      <c r="O71" s="26">
        <f>SQRT((Table389101115[[#This Row],[Annual Income (k$)]]-$B$7)^2+(Table389101115[[#This Row],[Spending Score (1-100)]]-$C$7)^2)</f>
        <v>1.7593272362336327</v>
      </c>
      <c r="P71" s="26">
        <f>MIN(Table389101115[[#This Row],[DIst1]:[DIst5]])</f>
        <v>0.18577209650302562</v>
      </c>
      <c r="Q71" s="26" t="str">
        <f>IF(MIN(Table389101115[[#This Row],[DIst1]:[DIst5]])=Table389101115[[#This Row],[DIst1]],"Cluster1",IF(MIN(Table389101115[[#This Row],[DIst1]:[DIst5]])=Table389101115[[#This Row],[DIst2]],"Cluster2",IF(MIN(Table389101115[[#This Row],[DIst1]:[DIst5]])=Table389101115[[#This Row],[DIst3]],"Cluster3",IF(MIN(Table389101115[[#This Row],[DIst1]:[DIst5]])=Table389101115[[#This Row],[DIst4]],"Cluster4","Cluster5"))))</f>
        <v>Cluster3</v>
      </c>
    </row>
    <row r="72" spans="7:17" x14ac:dyDescent="0.3">
      <c r="G72" s="26">
        <v>18</v>
      </c>
      <c r="H72" s="26">
        <v>-1.509982618</v>
      </c>
      <c r="I72" s="26">
        <v>0.61338065900000005</v>
      </c>
      <c r="J72" s="26"/>
      <c r="K72" s="26">
        <f>SQRT((Table389101115[[#This Row],[Annual Income (k$)]]-$B$3)^2+(Table389101115[[#This Row],[Spending Score (1-100)]]-$C$3)^2)</f>
        <v>1.8142429523486592</v>
      </c>
      <c r="L72" s="26">
        <f>SQRT((Table389101115[[#This Row],[Annual Income (k$)]]-$B$4)^2+(Table389101115[[#This Row],[Spending Score (1-100)]]-$C$4)^2)</f>
        <v>2.4167369608052338</v>
      </c>
      <c r="M72" s="26">
        <f>SQRT((Table389101115[[#This Row],[Annual Income (k$)]]-$B$5)^2+(Table389101115[[#This Row],[Spending Score (1-100)]]-$C$5)^2)</f>
        <v>0.47783508143385506</v>
      </c>
      <c r="N72" s="26">
        <f>SQRT((Table389101115[[#This Row],[Annual Income (k$)]]-$B$6)^2+(Table389101115[[#This Row],[Spending Score (1-100)]]-$C$6)^2)</f>
        <v>3.1157578109680806</v>
      </c>
      <c r="O72" s="26">
        <f>SQRT((Table389101115[[#This Row],[Annual Income (k$)]]-$B$7)^2+(Table389101115[[#This Row],[Spending Score (1-100)]]-$C$7)^2)</f>
        <v>1.451517330021181</v>
      </c>
      <c r="P72" s="26">
        <f>MIN(Table389101115[[#This Row],[DIst1]:[DIst5]])</f>
        <v>0.47783508143385506</v>
      </c>
      <c r="Q72" s="26" t="str">
        <f>IF(MIN(Table389101115[[#This Row],[DIst1]:[DIst5]])=Table389101115[[#This Row],[DIst1]],"Cluster1",IF(MIN(Table389101115[[#This Row],[DIst1]:[DIst5]])=Table389101115[[#This Row],[DIst2]],"Cluster2",IF(MIN(Table389101115[[#This Row],[DIst1]:[DIst5]])=Table389101115[[#This Row],[DIst3]],"Cluster3",IF(MIN(Table389101115[[#This Row],[DIst1]:[DIst5]])=Table389101115[[#This Row],[DIst4]],"Cluster4","Cluster5"))))</f>
        <v>Cluster3</v>
      </c>
    </row>
    <row r="73" spans="7:17" x14ac:dyDescent="0.3">
      <c r="G73" s="26">
        <v>20</v>
      </c>
      <c r="H73" s="26">
        <v>-1.43364376</v>
      </c>
      <c r="I73" s="26">
        <v>1.855670602</v>
      </c>
      <c r="J73" s="26"/>
      <c r="K73" s="26">
        <f>SQRT((Table389101115[[#This Row],[Annual Income (k$)]]-$B$3)^2+(Table389101115[[#This Row],[Spending Score (1-100)]]-$C$3)^2)</f>
        <v>3.0471650863178334</v>
      </c>
      <c r="L73" s="26">
        <f>SQRT((Table389101115[[#This Row],[Annual Income (k$)]]-$B$4)^2+(Table389101115[[#This Row],[Spending Score (1-100)]]-$C$4)^2)</f>
        <v>2.331334216921666</v>
      </c>
      <c r="M73" s="26">
        <f>SQRT((Table389101115[[#This Row],[Annual Income (k$)]]-$B$5)^2+(Table389101115[[#This Row],[Spending Score (1-100)]]-$C$5)^2)</f>
        <v>0.78848220391375812</v>
      </c>
      <c r="N73" s="26">
        <f>SQRT((Table389101115[[#This Row],[Annual Income (k$)]]-$B$6)^2+(Table389101115[[#This Row],[Spending Score (1-100)]]-$C$6)^2)</f>
        <v>3.9597093180644745</v>
      </c>
      <c r="O73" s="26">
        <f>SQRT((Table389101115[[#This Row],[Annual Income (k$)]]-$B$7)^2+(Table389101115[[#This Row],[Spending Score (1-100)]]-$C$7)^2)</f>
        <v>2.2388179190453767</v>
      </c>
      <c r="P73" s="26">
        <f>MIN(Table389101115[[#This Row],[DIst1]:[DIst5]])</f>
        <v>0.78848220391375812</v>
      </c>
      <c r="Q73" s="26" t="str">
        <f>IF(MIN(Table389101115[[#This Row],[DIst1]:[DIst5]])=Table389101115[[#This Row],[DIst1]],"Cluster1",IF(MIN(Table389101115[[#This Row],[DIst1]:[DIst5]])=Table389101115[[#This Row],[DIst2]],"Cluster2",IF(MIN(Table389101115[[#This Row],[DIst1]:[DIst5]])=Table389101115[[#This Row],[DIst3]],"Cluster3",IF(MIN(Table389101115[[#This Row],[DIst1]:[DIst5]])=Table389101115[[#This Row],[DIst4]],"Cluster4","Cluster5"))))</f>
        <v>Cluster3</v>
      </c>
    </row>
    <row r="74" spans="7:17" x14ac:dyDescent="0.3">
      <c r="G74" s="26">
        <v>22</v>
      </c>
      <c r="H74" s="26">
        <v>-1.395474331</v>
      </c>
      <c r="I74" s="26">
        <v>0.88513158400000003</v>
      </c>
      <c r="J74" s="26"/>
      <c r="K74" s="26">
        <f>SQRT((Table389101115[[#This Row],[Annual Income (k$)]]-$B$3)^2+(Table389101115[[#This Row],[Spending Score (1-100)]]-$C$3)^2)</f>
        <v>2.07589395944819</v>
      </c>
      <c r="L74" s="26">
        <f>SQRT((Table389101115[[#This Row],[Annual Income (k$)]]-$B$4)^2+(Table389101115[[#This Row],[Spending Score (1-100)]]-$C$4)^2)</f>
        <v>2.2459561351304771</v>
      </c>
      <c r="M74" s="26">
        <f>SQRT((Table389101115[[#This Row],[Annual Income (k$)]]-$B$5)^2+(Table389101115[[#This Row],[Spending Score (1-100)]]-$C$5)^2)</f>
        <v>0.18665686842478119</v>
      </c>
      <c r="N74" s="26">
        <f>SQRT((Table389101115[[#This Row],[Annual Income (k$)]]-$B$6)^2+(Table389101115[[#This Row],[Spending Score (1-100)]]-$C$6)^2)</f>
        <v>3.2068382439482739</v>
      </c>
      <c r="O74" s="26">
        <f>SQRT((Table389101115[[#This Row],[Annual Income (k$)]]-$B$7)^2+(Table389101115[[#This Row],[Spending Score (1-100)]]-$C$7)^2)</f>
        <v>1.4947925124784542</v>
      </c>
      <c r="P74" s="26">
        <f>MIN(Table389101115[[#This Row],[DIst1]:[DIst5]])</f>
        <v>0.18665686842478119</v>
      </c>
      <c r="Q74" s="26" t="str">
        <f>IF(MIN(Table389101115[[#This Row],[DIst1]:[DIst5]])=Table389101115[[#This Row],[DIst1]],"Cluster1",IF(MIN(Table389101115[[#This Row],[DIst1]:[DIst5]])=Table389101115[[#This Row],[DIst2]],"Cluster2",IF(MIN(Table389101115[[#This Row],[DIst1]:[DIst5]])=Table389101115[[#This Row],[DIst3]],"Cluster3",IF(MIN(Table389101115[[#This Row],[DIst1]:[DIst5]])=Table389101115[[#This Row],[DIst4]],"Cluster4","Cluster5"))))</f>
        <v>Cluster3</v>
      </c>
    </row>
    <row r="75" spans="7:17" x14ac:dyDescent="0.3">
      <c r="G75" s="26">
        <v>24</v>
      </c>
      <c r="H75" s="26">
        <v>-1.357304901</v>
      </c>
      <c r="I75" s="26">
        <v>0.88513158400000003</v>
      </c>
      <c r="J75" s="26"/>
      <c r="K75" s="26">
        <f>SQRT((Table389101115[[#This Row],[Annual Income (k$)]]-$B$3)^2+(Table389101115[[#This Row],[Spending Score (1-100)]]-$C$3)^2)</f>
        <v>2.0744618312217837</v>
      </c>
      <c r="L75" s="26">
        <f>SQRT((Table389101115[[#This Row],[Annual Income (k$)]]-$B$4)^2+(Table389101115[[#This Row],[Spending Score (1-100)]]-$C$4)^2)</f>
        <v>2.2083223751297862</v>
      </c>
      <c r="M75" s="26">
        <f>SQRT((Table389101115[[#This Row],[Annual Income (k$)]]-$B$5)^2+(Table389101115[[#This Row],[Spending Score (1-100)]]-$C$5)^2)</f>
        <v>0.18508618740808835</v>
      </c>
      <c r="N75" s="26">
        <f>SQRT((Table389101115[[#This Row],[Annual Income (k$)]]-$B$6)^2+(Table389101115[[#This Row],[Spending Score (1-100)]]-$C$6)^2)</f>
        <v>3.1791969839183052</v>
      </c>
      <c r="O75" s="26">
        <f>SQRT((Table389101115[[#This Row],[Annual Income (k$)]]-$B$7)^2+(Table389101115[[#This Row],[Spending Score (1-100)]]-$C$7)^2)</f>
        <v>1.4644599900172637</v>
      </c>
      <c r="P75" s="26">
        <f>MIN(Table389101115[[#This Row],[DIst1]:[DIst5]])</f>
        <v>0.18508618740808835</v>
      </c>
      <c r="Q75" s="26" t="str">
        <f>IF(MIN(Table389101115[[#This Row],[DIst1]:[DIst5]])=Table389101115[[#This Row],[DIst1]],"Cluster1",IF(MIN(Table389101115[[#This Row],[DIst1]:[DIst5]])=Table389101115[[#This Row],[DIst2]],"Cluster2",IF(MIN(Table389101115[[#This Row],[DIst1]:[DIst5]])=Table389101115[[#This Row],[DIst3]],"Cluster3",IF(MIN(Table389101115[[#This Row],[DIst1]:[DIst5]])=Table389101115[[#This Row],[DIst4]],"Cluster4","Cluster5"))))</f>
        <v>Cluster3</v>
      </c>
    </row>
    <row r="76" spans="7:17" x14ac:dyDescent="0.3">
      <c r="G76" s="26">
        <v>26</v>
      </c>
      <c r="H76" s="26">
        <v>-1.242796614</v>
      </c>
      <c r="I76" s="26">
        <v>1.2345256309999999</v>
      </c>
      <c r="J76" s="26"/>
      <c r="K76" s="26">
        <f>SQRT((Table389101115[[#This Row],[Annual Income (k$)]]-$B$3)^2+(Table389101115[[#This Row],[Spending Score (1-100)]]-$C$3)^2)</f>
        <v>2.423663896008871</v>
      </c>
      <c r="L76" s="26">
        <f>SQRT((Table389101115[[#This Row],[Annual Income (k$)]]-$B$4)^2+(Table389101115[[#This Row],[Spending Score (1-100)]]-$C$4)^2)</f>
        <v>2.0624122688428494</v>
      </c>
      <c r="M76" s="26">
        <f>SQRT((Table389101115[[#This Row],[Annual Income (k$)]]-$B$5)^2+(Table389101115[[#This Row],[Spending Score (1-100)]]-$C$5)^2)</f>
        <v>0.20730506051229319</v>
      </c>
      <c r="N76" s="26">
        <f>SQRT((Table389101115[[#This Row],[Annual Income (k$)]]-$B$6)^2+(Table389101115[[#This Row],[Spending Score (1-100)]]-$C$6)^2)</f>
        <v>3.3549929098236926</v>
      </c>
      <c r="O76" s="26">
        <f>SQRT((Table389101115[[#This Row],[Annual Income (k$)]]-$B$7)^2+(Table389101115[[#This Row],[Spending Score (1-100)]]-$C$7)^2)</f>
        <v>1.6255762125993038</v>
      </c>
      <c r="P76" s="26">
        <f>MIN(Table389101115[[#This Row],[DIst1]:[DIst5]])</f>
        <v>0.20730506051229319</v>
      </c>
      <c r="Q76" s="26" t="str">
        <f>IF(MIN(Table389101115[[#This Row],[DIst1]:[DIst5]])=Table389101115[[#This Row],[DIst1]],"Cluster1",IF(MIN(Table389101115[[#This Row],[DIst1]:[DIst5]])=Table389101115[[#This Row],[DIst2]],"Cluster2",IF(MIN(Table389101115[[#This Row],[DIst1]:[DIst5]])=Table389101115[[#This Row],[DIst3]],"Cluster3",IF(MIN(Table389101115[[#This Row],[DIst1]:[DIst5]])=Table389101115[[#This Row],[DIst4]],"Cluster4","Cluster5"))))</f>
        <v>Cluster3</v>
      </c>
    </row>
    <row r="77" spans="7:17" x14ac:dyDescent="0.3">
      <c r="G77" s="26">
        <v>28</v>
      </c>
      <c r="H77" s="26">
        <v>-1.242796614</v>
      </c>
      <c r="I77" s="26">
        <v>0.41927285600000003</v>
      </c>
      <c r="J77" s="26"/>
      <c r="K77" s="26">
        <f>SQRT((Table389101115[[#This Row],[Annual Income (k$)]]-$B$3)^2+(Table389101115[[#This Row],[Spending Score (1-100)]]-$C$3)^2)</f>
        <v>1.6087359174490776</v>
      </c>
      <c r="L77" s="26">
        <f>SQRT((Table389101115[[#This Row],[Annual Income (k$)]]-$B$4)^2+(Table389101115[[#This Row],[Spending Score (1-100)]]-$C$4)^2)</f>
        <v>2.2259184099697356</v>
      </c>
      <c r="M77" s="26">
        <f>SQRT((Table389101115[[#This Row],[Annual Income (k$)]]-$B$5)^2+(Table389101115[[#This Row],[Spending Score (1-100)]]-$C$5)^2)</f>
        <v>0.66266958818813615</v>
      </c>
      <c r="N77" s="26">
        <f>SQRT((Table389101115[[#This Row],[Annual Income (k$)]]-$B$6)^2+(Table389101115[[#This Row],[Spending Score (1-100)]]-$C$6)^2)</f>
        <v>2.7857987063623377</v>
      </c>
      <c r="O77" s="26">
        <f>SQRT((Table389101115[[#This Row],[Annual Income (k$)]]-$B$7)^2+(Table389101115[[#This Row],[Spending Score (1-100)]]-$C$7)^2)</f>
        <v>1.1283134698527002</v>
      </c>
      <c r="P77" s="26">
        <f>MIN(Table389101115[[#This Row],[DIst1]:[DIst5]])</f>
        <v>0.66266958818813615</v>
      </c>
      <c r="Q77" s="26" t="str">
        <f>IF(MIN(Table389101115[[#This Row],[DIst1]:[DIst5]])=Table389101115[[#This Row],[DIst1]],"Cluster1",IF(MIN(Table389101115[[#This Row],[DIst1]:[DIst5]])=Table389101115[[#This Row],[DIst2]],"Cluster2",IF(MIN(Table389101115[[#This Row],[DIst1]:[DIst5]])=Table389101115[[#This Row],[DIst3]],"Cluster3",IF(MIN(Table389101115[[#This Row],[DIst1]:[DIst5]])=Table389101115[[#This Row],[DIst4]],"Cluster4","Cluster5"))))</f>
        <v>Cluster3</v>
      </c>
    </row>
    <row r="78" spans="7:17" x14ac:dyDescent="0.3">
      <c r="G78" s="26">
        <v>30</v>
      </c>
      <c r="H78" s="26">
        <v>-1.2046271850000001</v>
      </c>
      <c r="I78" s="26">
        <v>1.428633434</v>
      </c>
      <c r="J78" s="26"/>
      <c r="K78" s="26">
        <f>SQRT((Table389101115[[#This Row],[Annual Income (k$)]]-$B$3)^2+(Table389101115[[#This Row],[Spending Score (1-100)]]-$C$3)^2)</f>
        <v>2.6188148615648461</v>
      </c>
      <c r="L78" s="26">
        <f>SQRT((Table389101115[[#This Row],[Annual Income (k$)]]-$B$4)^2+(Table389101115[[#This Row],[Spending Score (1-100)]]-$C$4)^2)</f>
        <v>2.0313907237295101</v>
      </c>
      <c r="M78" s="26">
        <f>SQRT((Table389101115[[#This Row],[Annual Income (k$)]]-$B$5)^2+(Table389101115[[#This Row],[Spending Score (1-100)]]-$C$5)^2)</f>
        <v>0.3945234399664278</v>
      </c>
      <c r="N78" s="26">
        <f>SQRT((Table389101115[[#This Row],[Annual Income (k$)]]-$B$6)^2+(Table389101115[[#This Row],[Spending Score (1-100)]]-$C$6)^2)</f>
        <v>3.4812719474116602</v>
      </c>
      <c r="O78" s="26">
        <f>SQRT((Table389101115[[#This Row],[Annual Income (k$)]]-$B$7)^2+(Table389101115[[#This Row],[Spending Score (1-100)]]-$C$7)^2)</f>
        <v>1.7568055274099887</v>
      </c>
      <c r="P78" s="26">
        <f>MIN(Table389101115[[#This Row],[DIst1]:[DIst5]])</f>
        <v>0.3945234399664278</v>
      </c>
      <c r="Q78" s="26" t="str">
        <f>IF(MIN(Table389101115[[#This Row],[DIst1]:[DIst5]])=Table389101115[[#This Row],[DIst1]],"Cluster1",IF(MIN(Table389101115[[#This Row],[DIst1]:[DIst5]])=Table389101115[[#This Row],[DIst2]],"Cluster2",IF(MIN(Table389101115[[#This Row],[DIst1]:[DIst5]])=Table389101115[[#This Row],[DIst3]],"Cluster3",IF(MIN(Table389101115[[#This Row],[DIst1]:[DIst5]])=Table389101115[[#This Row],[DIst4]],"Cluster4","Cluster5"))))</f>
        <v>Cluster3</v>
      </c>
    </row>
    <row r="79" spans="7:17" x14ac:dyDescent="0.3">
      <c r="G79" s="26">
        <v>32</v>
      </c>
      <c r="H79" s="26">
        <v>-1.1664577549999999</v>
      </c>
      <c r="I79" s="26">
        <v>0.88513158400000003</v>
      </c>
      <c r="J79" s="26"/>
      <c r="K79" s="26">
        <f>SQRT((Table389101115[[#This Row],[Annual Income (k$)]]-$B$3)^2+(Table389101115[[#This Row],[Spending Score (1-100)]]-$C$3)^2)</f>
        <v>2.0778305612700927</v>
      </c>
      <c r="L79" s="26">
        <f>SQRT((Table389101115[[#This Row],[Annual Income (k$)]]-$B$4)^2+(Table389101115[[#This Row],[Spending Score (1-100)]]-$C$4)^2)</f>
        <v>2.0204550595906281</v>
      </c>
      <c r="M79" s="26">
        <f>SQRT((Table389101115[[#This Row],[Annual Income (k$)]]-$B$5)^2+(Table389101115[[#This Row],[Spending Score (1-100)]]-$C$5)^2)</f>
        <v>0.27394270923374298</v>
      </c>
      <c r="N79" s="26">
        <f>SQRT((Table389101115[[#This Row],[Annual Income (k$)]]-$B$6)^2+(Table389101115[[#This Row],[Spending Score (1-100)]]-$C$6)^2)</f>
        <v>3.044406401829411</v>
      </c>
      <c r="O79" s="26">
        <f>SQRT((Table389101115[[#This Row],[Annual Income (k$)]]-$B$7)^2+(Table389101115[[#This Row],[Spending Score (1-100)]]-$C$7)^2)</f>
        <v>1.3189170810490232</v>
      </c>
      <c r="P79" s="26">
        <f>MIN(Table389101115[[#This Row],[DIst1]:[DIst5]])</f>
        <v>0.27394270923374298</v>
      </c>
      <c r="Q79" s="26" t="str">
        <f>IF(MIN(Table389101115[[#This Row],[DIst1]:[DIst5]])=Table389101115[[#This Row],[DIst1]],"Cluster1",IF(MIN(Table389101115[[#This Row],[DIst1]:[DIst5]])=Table389101115[[#This Row],[DIst2]],"Cluster2",IF(MIN(Table389101115[[#This Row],[DIst1]:[DIst5]])=Table389101115[[#This Row],[DIst3]],"Cluster3",IF(MIN(Table389101115[[#This Row],[DIst1]:[DIst5]])=Table389101115[[#This Row],[DIst4]],"Cluster4","Cluster5"))))</f>
        <v>Cluster3</v>
      </c>
    </row>
    <row r="80" spans="7:17" x14ac:dyDescent="0.3">
      <c r="G80" s="26">
        <v>34</v>
      </c>
      <c r="H80" s="26">
        <v>-1.0519494680000001</v>
      </c>
      <c r="I80" s="26">
        <v>1.6227412379999999</v>
      </c>
      <c r="J80" s="26"/>
      <c r="K80" s="26">
        <f>SQRT((Table389101115[[#This Row],[Annual Income (k$)]]-$B$3)^2+(Table389101115[[#This Row],[Spending Score (1-100)]]-$C$3)^2)</f>
        <v>2.8220318692695594</v>
      </c>
      <c r="L80" s="26">
        <f>SQRT((Table389101115[[#This Row],[Annual Income (k$)]]-$B$4)^2+(Table389101115[[#This Row],[Spending Score (1-100)]]-$C$4)^2)</f>
        <v>1.9068607592686702</v>
      </c>
      <c r="M80" s="26">
        <f>SQRT((Table389101115[[#This Row],[Annual Income (k$)]]-$B$5)^2+(Table389101115[[#This Row],[Spending Score (1-100)]]-$C$5)^2)</f>
        <v>0.63720479116852702</v>
      </c>
      <c r="N80" s="26">
        <f>SQRT((Table389101115[[#This Row],[Annual Income (k$)]]-$B$6)^2+(Table389101115[[#This Row],[Spending Score (1-100)]]-$C$6)^2)</f>
        <v>3.5485823459139705</v>
      </c>
      <c r="O80" s="26">
        <f>SQRT((Table389101115[[#This Row],[Annual Income (k$)]]-$B$7)^2+(Table389101115[[#This Row],[Spending Score (1-100)]]-$C$7)^2)</f>
        <v>1.8440195338076846</v>
      </c>
      <c r="P80" s="26">
        <f>MIN(Table389101115[[#This Row],[DIst1]:[DIst5]])</f>
        <v>0.63720479116852702</v>
      </c>
      <c r="Q80" s="26" t="str">
        <f>IF(MIN(Table389101115[[#This Row],[DIst1]:[DIst5]])=Table389101115[[#This Row],[DIst1]],"Cluster1",IF(MIN(Table389101115[[#This Row],[DIst1]:[DIst5]])=Table389101115[[#This Row],[DIst2]],"Cluster2",IF(MIN(Table389101115[[#This Row],[DIst1]:[DIst5]])=Table389101115[[#This Row],[DIst3]],"Cluster3",IF(MIN(Table389101115[[#This Row],[DIst1]:[DIst5]])=Table389101115[[#This Row],[DIst4]],"Cluster4","Cluster5"))))</f>
        <v>Cluster3</v>
      </c>
    </row>
    <row r="81" spans="7:17" x14ac:dyDescent="0.3">
      <c r="G81" s="26">
        <v>36</v>
      </c>
      <c r="H81" s="26">
        <v>-1.0519494680000001</v>
      </c>
      <c r="I81" s="26">
        <v>1.1957040699999999</v>
      </c>
      <c r="J81" s="26"/>
      <c r="K81" s="26">
        <f>SQRT((Table389101115[[#This Row],[Annual Income (k$)]]-$B$3)^2+(Table389101115[[#This Row],[Spending Score (1-100)]]-$C$3)^2)</f>
        <v>2.3969184033948649</v>
      </c>
      <c r="L81" s="26">
        <f>SQRT((Table389101115[[#This Row],[Annual Income (k$)]]-$B$4)^2+(Table389101115[[#This Row],[Spending Score (1-100)]]-$C$4)^2)</f>
        <v>1.8724447018611703</v>
      </c>
      <c r="M81" s="26">
        <f>SQRT((Table389101115[[#This Row],[Annual Income (k$)]]-$B$5)^2+(Table389101115[[#This Row],[Spending Score (1-100)]]-$C$5)^2)</f>
        <v>0.34087026764817102</v>
      </c>
      <c r="N81" s="26">
        <f>SQRT((Table389101115[[#This Row],[Annual Income (k$)]]-$B$6)^2+(Table389101115[[#This Row],[Spending Score (1-100)]]-$C$6)^2)</f>
        <v>3.2037815451178071</v>
      </c>
      <c r="O81" s="26">
        <f>SQRT((Table389101115[[#This Row],[Annual Income (k$)]]-$B$7)^2+(Table389101115[[#This Row],[Spending Score (1-100)]]-$C$7)^2)</f>
        <v>1.4784289871355594</v>
      </c>
      <c r="P81" s="26">
        <f>MIN(Table389101115[[#This Row],[DIst1]:[DIst5]])</f>
        <v>0.34087026764817102</v>
      </c>
      <c r="Q81" s="26" t="str">
        <f>IF(MIN(Table389101115[[#This Row],[DIst1]:[DIst5]])=Table389101115[[#This Row],[DIst1]],"Cluster1",IF(MIN(Table389101115[[#This Row],[DIst1]:[DIst5]])=Table389101115[[#This Row],[DIst2]],"Cluster2",IF(MIN(Table389101115[[#This Row],[DIst1]:[DIst5]])=Table389101115[[#This Row],[DIst3]],"Cluster3",IF(MIN(Table389101115[[#This Row],[DIst1]:[DIst5]])=Table389101115[[#This Row],[DIst4]],"Cluster4","Cluster5"))))</f>
        <v>Cluster3</v>
      </c>
    </row>
    <row r="82" spans="7:17" x14ac:dyDescent="0.3">
      <c r="G82" s="26">
        <v>38</v>
      </c>
      <c r="H82" s="26">
        <v>-1.013780039</v>
      </c>
      <c r="I82" s="26">
        <v>0.88513158400000003</v>
      </c>
      <c r="J82" s="26"/>
      <c r="K82" s="26">
        <f>SQRT((Table389101115[[#This Row],[Annual Income (k$)]]-$B$3)^2+(Table389101115[[#This Row],[Spending Score (1-100)]]-$C$3)^2)</f>
        <v>2.0930883388739927</v>
      </c>
      <c r="L82" s="26">
        <f>SQRT((Table389101115[[#This Row],[Annual Income (k$)]]-$B$4)^2+(Table389101115[[#This Row],[Spending Score (1-100)]]-$C$4)^2)</f>
        <v>1.8705956245902402</v>
      </c>
      <c r="M82" s="26">
        <f>SQRT((Table389101115[[#This Row],[Annual Income (k$)]]-$B$5)^2+(Table389101115[[#This Row],[Spending Score (1-100)]]-$C$5)^2)</f>
        <v>0.4001541803219999</v>
      </c>
      <c r="N82" s="26">
        <f>SQRT((Table389101115[[#This Row],[Annual Income (k$)]]-$B$6)^2+(Table389101115[[#This Row],[Spending Score (1-100)]]-$C$6)^2)</f>
        <v>2.9410461465083237</v>
      </c>
      <c r="O82" s="26">
        <f>SQRT((Table389101115[[#This Row],[Annual Income (k$)]]-$B$7)^2+(Table389101115[[#This Row],[Spending Score (1-100)]]-$C$7)^2)</f>
        <v>1.2115734493449322</v>
      </c>
      <c r="P82" s="26">
        <f>MIN(Table389101115[[#This Row],[DIst1]:[DIst5]])</f>
        <v>0.4001541803219999</v>
      </c>
      <c r="Q82" s="26" t="str">
        <f>IF(MIN(Table389101115[[#This Row],[DIst1]:[DIst5]])=Table389101115[[#This Row],[DIst1]],"Cluster1",IF(MIN(Table389101115[[#This Row],[DIst1]:[DIst5]])=Table389101115[[#This Row],[DIst2]],"Cluster2",IF(MIN(Table389101115[[#This Row],[DIst1]:[DIst5]])=Table389101115[[#This Row],[DIst3]],"Cluster3",IF(MIN(Table389101115[[#This Row],[DIst1]:[DIst5]])=Table389101115[[#This Row],[DIst4]],"Cluster4","Cluster5"))))</f>
        <v>Cluster3</v>
      </c>
    </row>
    <row r="83" spans="7:17" x14ac:dyDescent="0.3">
      <c r="G83" s="26">
        <v>40</v>
      </c>
      <c r="H83" s="26">
        <v>-0.89927175100000001</v>
      </c>
      <c r="I83" s="26">
        <v>0.96277470600000004</v>
      </c>
      <c r="J83" s="26"/>
      <c r="K83" s="26">
        <f>SQRT((Table389101115[[#This Row],[Annual Income (k$)]]-$B$3)^2+(Table389101115[[#This Row],[Spending Score (1-100)]]-$C$3)^2)</f>
        <v>2.1880076630753891</v>
      </c>
      <c r="L83" s="26">
        <f>SQRT((Table389101115[[#This Row],[Annual Income (k$)]]-$B$4)^2+(Table389101115[[#This Row],[Spending Score (1-100)]]-$C$4)^2)</f>
        <v>1.7437554869777996</v>
      </c>
      <c r="M83" s="26">
        <f>SQRT((Table389101115[[#This Row],[Annual Income (k$)]]-$B$5)^2+(Table389101115[[#This Row],[Spending Score (1-100)]]-$C$5)^2)</f>
        <v>0.48152827727318487</v>
      </c>
      <c r="N83" s="26">
        <f>SQRT((Table389101115[[#This Row],[Annual Income (k$)]]-$B$6)^2+(Table389101115[[#This Row],[Spending Score (1-100)]]-$C$6)^2)</f>
        <v>2.9264844359065139</v>
      </c>
      <c r="O83" s="26">
        <f>SQRT((Table389101115[[#This Row],[Annual Income (k$)]]-$B$7)^2+(Table389101115[[#This Row],[Spending Score (1-100)]]-$C$7)^2)</f>
        <v>1.2001133390770293</v>
      </c>
      <c r="P83" s="26">
        <f>MIN(Table389101115[[#This Row],[DIst1]:[DIst5]])</f>
        <v>0.48152827727318487</v>
      </c>
      <c r="Q83" s="26" t="str">
        <f>IF(MIN(Table389101115[[#This Row],[DIst1]:[DIst5]])=Table389101115[[#This Row],[DIst1]],"Cluster1",IF(MIN(Table389101115[[#This Row],[DIst1]:[DIst5]])=Table389101115[[#This Row],[DIst2]],"Cluster2",IF(MIN(Table389101115[[#This Row],[DIst1]:[DIst5]])=Table389101115[[#This Row],[DIst3]],"Cluster3",IF(MIN(Table389101115[[#This Row],[DIst1]:[DIst5]])=Table389101115[[#This Row],[DIst4]],"Cluster4","Cluster5"))))</f>
        <v>Cluster3</v>
      </c>
    </row>
    <row r="84" spans="7:17" x14ac:dyDescent="0.3">
      <c r="G84" s="26">
        <v>42</v>
      </c>
      <c r="H84" s="26">
        <v>-0.86110232200000003</v>
      </c>
      <c r="I84" s="26">
        <v>1.6227412379999999</v>
      </c>
      <c r="J84" s="26"/>
      <c r="K84" s="26">
        <f>SQRT((Table389101115[[#This Row],[Annual Income (k$)]]-$B$3)^2+(Table389101115[[#This Row],[Spending Score (1-100)]]-$C$3)^2)</f>
        <v>2.8450666510878588</v>
      </c>
      <c r="L84" s="26">
        <f>SQRT((Table389101115[[#This Row],[Annual Income (k$)]]-$B$4)^2+(Table389101115[[#This Row],[Spending Score (1-100)]]-$C$4)^2)</f>
        <v>1.7199480563006797</v>
      </c>
      <c r="M84" s="26">
        <f>SQRT((Table389101115[[#This Row],[Annual Income (k$)]]-$B$5)^2+(Table389101115[[#This Row],[Spending Score (1-100)]]-$C$5)^2)</f>
        <v>0.75057983110957338</v>
      </c>
      <c r="N84" s="26">
        <f>SQRT((Table389101115[[#This Row],[Annual Income (k$)]]-$B$6)^2+(Table389101115[[#This Row],[Spending Score (1-100)]]-$C$6)^2)</f>
        <v>3.4453020141178103</v>
      </c>
      <c r="O84" s="26">
        <f>SQRT((Table389101115[[#This Row],[Annual Income (k$)]]-$B$7)^2+(Table389101115[[#This Row],[Spending Score (1-100)]]-$C$7)^2)</f>
        <v>1.7640463914515148</v>
      </c>
      <c r="P84" s="26">
        <f>MIN(Table389101115[[#This Row],[DIst1]:[DIst5]])</f>
        <v>0.75057983110957338</v>
      </c>
      <c r="Q84" s="26" t="str">
        <f>IF(MIN(Table389101115[[#This Row],[DIst1]:[DIst5]])=Table389101115[[#This Row],[DIst1]],"Cluster1",IF(MIN(Table389101115[[#This Row],[DIst1]:[DIst5]])=Table389101115[[#This Row],[DIst2]],"Cluster2",IF(MIN(Table389101115[[#This Row],[DIst1]:[DIst5]])=Table389101115[[#This Row],[DIst3]],"Cluster3",IF(MIN(Table389101115[[#This Row],[DIst1]:[DIst5]])=Table389101115[[#This Row],[DIst4]],"Cluster4","Cluster5"))))</f>
        <v>Cluster3</v>
      </c>
    </row>
    <row r="85" spans="7:17" x14ac:dyDescent="0.3">
      <c r="G85" s="26">
        <v>46</v>
      </c>
      <c r="H85" s="26">
        <v>-0.82293289300000005</v>
      </c>
      <c r="I85" s="26">
        <v>0.57455909900000002</v>
      </c>
      <c r="J85" s="26"/>
      <c r="K85" s="26">
        <f>SQRT((Table389101115[[#This Row],[Annual Income (k$)]]-$B$3)^2+(Table389101115[[#This Row],[Spending Score (1-100)]]-$C$3)^2)</f>
        <v>1.8260775653666661</v>
      </c>
      <c r="L85" s="26">
        <f>SQRT((Table389101115[[#This Row],[Annual Income (k$)]]-$B$4)^2+(Table389101115[[#This Row],[Spending Score (1-100)]]-$C$4)^2)</f>
        <v>1.7785378037460364</v>
      </c>
      <c r="M85" s="26">
        <f>SQRT((Table389101115[[#This Row],[Annual Income (k$)]]-$B$5)^2+(Table389101115[[#This Row],[Spending Score (1-100)]]-$C$5)^2)</f>
        <v>0.73704376941123106</v>
      </c>
      <c r="N85" s="26">
        <f>SQRT((Table389101115[[#This Row],[Annual Income (k$)]]-$B$6)^2+(Table389101115[[#This Row],[Spending Score (1-100)]]-$C$6)^2)</f>
        <v>2.58277589828276</v>
      </c>
      <c r="O85" s="26">
        <f>SQRT((Table389101115[[#This Row],[Annual Income (k$)]]-$B$7)^2+(Table389101115[[#This Row],[Spending Score (1-100)]]-$C$7)^2)</f>
        <v>0.85588357494798106</v>
      </c>
      <c r="P85" s="26">
        <f>MIN(Table389101115[[#This Row],[DIst1]:[DIst5]])</f>
        <v>0.73704376941123106</v>
      </c>
      <c r="Q85" s="26" t="str">
        <f>IF(MIN(Table389101115[[#This Row],[DIst1]:[DIst5]])=Table389101115[[#This Row],[DIst1]],"Cluster1",IF(MIN(Table389101115[[#This Row],[DIst1]:[DIst5]])=Table389101115[[#This Row],[DIst2]],"Cluster2",IF(MIN(Table389101115[[#This Row],[DIst1]:[DIst5]])=Table389101115[[#This Row],[DIst3]],"Cluster3",IF(MIN(Table389101115[[#This Row],[DIst1]:[DIst5]])=Table389101115[[#This Row],[DIst4]],"Cluster4","Cluster5"))))</f>
        <v>Cluster3</v>
      </c>
    </row>
    <row r="86" spans="7:17" x14ac:dyDescent="0.3">
      <c r="G86" s="28">
        <v>125</v>
      </c>
      <c r="H86" s="28">
        <v>0.36031941099999998</v>
      </c>
      <c r="I86" s="28">
        <v>-0.82301708699999998</v>
      </c>
      <c r="J86" s="28"/>
      <c r="K86" s="28">
        <f>SQRT((Table389101115[[#This Row],[Annual Income (k$)]]-$B$3)^2+(Table389101115[[#This Row],[Spending Score (1-100)]]-$C$3)^2)</f>
        <v>1.698632302773702</v>
      </c>
      <c r="L86" s="28">
        <f>SQRT((Table389101115[[#This Row],[Annual Income (k$)]]-$B$4)^2+(Table389101115[[#This Row],[Spending Score (1-100)]]-$C$4)^2)</f>
        <v>2.1300289564225867</v>
      </c>
      <c r="M86" s="28">
        <f>SQRT((Table389101115[[#This Row],[Annual Income (k$)]]-$B$5)^2+(Table389101115[[#This Row],[Spending Score (1-100)]]-$C$5)^2)</f>
        <v>2.5637178203667013</v>
      </c>
      <c r="N86" s="28">
        <f>SQRT((Table389101115[[#This Row],[Annual Income (k$)]]-$B$6)^2+(Table389101115[[#This Row],[Spending Score (1-100)]]-$C$6)^2)</f>
        <v>0.75836393156251414</v>
      </c>
      <c r="O86" s="28">
        <f>SQRT((Table389101115[[#This Row],[Annual Income (k$)]]-$B$7)^2+(Table389101115[[#This Row],[Spending Score (1-100)]]-$C$7)^2)</f>
        <v>0.98527418268833367</v>
      </c>
      <c r="P86" s="28">
        <f>MIN(Table389101115[[#This Row],[DIst1]:[DIst5]])</f>
        <v>0.75836393156251414</v>
      </c>
      <c r="Q86" s="28" t="str">
        <f>IF(MIN(Table389101115[[#This Row],[DIst1]:[DIst5]])=Table389101115[[#This Row],[DIst1]],"Cluster1",IF(MIN(Table389101115[[#This Row],[DIst1]:[DIst5]])=Table389101115[[#This Row],[DIst2]],"Cluster2",IF(MIN(Table389101115[[#This Row],[DIst1]:[DIst5]])=Table389101115[[#This Row],[DIst3]],"Cluster3",IF(MIN(Table389101115[[#This Row],[DIst1]:[DIst5]])=Table389101115[[#This Row],[DIst4]],"Cluster4","Cluster5"))))</f>
        <v>Cluster4</v>
      </c>
    </row>
    <row r="87" spans="7:17" x14ac:dyDescent="0.3">
      <c r="G87" s="28">
        <v>129</v>
      </c>
      <c r="H87" s="28">
        <v>0.39848884099999998</v>
      </c>
      <c r="I87" s="28">
        <v>-1.5218051800000001</v>
      </c>
      <c r="J87" s="28"/>
      <c r="K87" s="28">
        <f>SQRT((Table389101115[[#This Row],[Annual Income (k$)]]-$B$3)^2+(Table389101115[[#This Row],[Spending Score (1-100)]]-$C$3)^2)</f>
        <v>1.7294396070030129</v>
      </c>
      <c r="L87" s="28">
        <f>SQRT((Table389101115[[#This Row],[Annual Income (k$)]]-$B$4)^2+(Table389101115[[#This Row],[Spending Score (1-100)]]-$C$4)^2)</f>
        <v>2.8104479104910487</v>
      </c>
      <c r="M87" s="28">
        <f>SQRT((Table389101115[[#This Row],[Annual Income (k$)]]-$B$5)^2+(Table389101115[[#This Row],[Spending Score (1-100)]]-$C$5)^2)</f>
        <v>3.1368536745151392</v>
      </c>
      <c r="N87" s="28">
        <f>SQRT((Table389101115[[#This Row],[Annual Income (k$)]]-$B$6)^2+(Table389101115[[#This Row],[Spending Score (1-100)]]-$C$6)^2)</f>
        <v>0.57519358663935383</v>
      </c>
      <c r="O87" s="28">
        <f>SQRT((Table389101115[[#This Row],[Annual Income (k$)]]-$B$7)^2+(Table389101115[[#This Row],[Spending Score (1-100)]]-$C$7)^2)</f>
        <v>1.6234069985399113</v>
      </c>
      <c r="P87" s="28">
        <f>MIN(Table389101115[[#This Row],[DIst1]:[DIst5]])</f>
        <v>0.57519358663935383</v>
      </c>
      <c r="Q87" s="28" t="str">
        <f>IF(MIN(Table389101115[[#This Row],[DIst1]:[DIst5]])=Table389101115[[#This Row],[DIst1]],"Cluster1",IF(MIN(Table389101115[[#This Row],[DIst1]:[DIst5]])=Table389101115[[#This Row],[DIst2]],"Cluster2",IF(MIN(Table389101115[[#This Row],[DIst1]:[DIst5]])=Table389101115[[#This Row],[DIst3]],"Cluster3",IF(MIN(Table389101115[[#This Row],[DIst1]:[DIst5]])=Table389101115[[#This Row],[DIst4]],"Cluster4","Cluster5"))))</f>
        <v>Cluster4</v>
      </c>
    </row>
    <row r="88" spans="7:17" x14ac:dyDescent="0.3">
      <c r="G88" s="28">
        <v>131</v>
      </c>
      <c r="H88" s="28">
        <v>0.39848884099999998</v>
      </c>
      <c r="I88" s="28">
        <v>-1.599448301</v>
      </c>
      <c r="J88" s="28"/>
      <c r="K88" s="28">
        <f>SQRT((Table389101115[[#This Row],[Annual Income (k$)]]-$B$3)^2+(Table389101115[[#This Row],[Spending Score (1-100)]]-$C$3)^2)</f>
        <v>1.7460664132748598</v>
      </c>
      <c r="L88" s="28">
        <f>SQRT((Table389101115[[#This Row],[Annual Income (k$)]]-$B$4)^2+(Table389101115[[#This Row],[Spending Score (1-100)]]-$C$4)^2)</f>
        <v>2.8872383583480015</v>
      </c>
      <c r="M88" s="28">
        <f>SQRT((Table389101115[[#This Row],[Annual Income (k$)]]-$B$5)^2+(Table389101115[[#This Row],[Spending Score (1-100)]]-$C$5)^2)</f>
        <v>3.2013013005852584</v>
      </c>
      <c r="N88" s="28">
        <f>SQRT((Table389101115[[#This Row],[Annual Income (k$)]]-$B$6)^2+(Table389101115[[#This Row],[Spending Score (1-100)]]-$C$6)^2)</f>
        <v>0.60721627315663884</v>
      </c>
      <c r="O88" s="28">
        <f>SQRT((Table389101115[[#This Row],[Annual Income (k$)]]-$B$7)^2+(Table389101115[[#This Row],[Spending Score (1-100)]]-$C$7)^2)</f>
        <v>1.6958126465355057</v>
      </c>
      <c r="P88" s="28">
        <f>MIN(Table389101115[[#This Row],[DIst1]:[DIst5]])</f>
        <v>0.60721627315663884</v>
      </c>
      <c r="Q88" s="28" t="str">
        <f>IF(MIN(Table389101115[[#This Row],[DIst1]:[DIst5]])=Table389101115[[#This Row],[DIst1]],"Cluster1",IF(MIN(Table389101115[[#This Row],[DIst1]:[DIst5]])=Table389101115[[#This Row],[DIst2]],"Cluster2",IF(MIN(Table389101115[[#This Row],[DIst1]:[DIst5]])=Table389101115[[#This Row],[DIst3]],"Cluster3",IF(MIN(Table389101115[[#This Row],[DIst1]:[DIst5]])=Table389101115[[#This Row],[DIst4]],"Cluster4","Cluster5"))))</f>
        <v>Cluster4</v>
      </c>
    </row>
    <row r="89" spans="7:17" x14ac:dyDescent="0.3">
      <c r="G89" s="28">
        <v>133</v>
      </c>
      <c r="H89" s="28">
        <v>0.43665827000000002</v>
      </c>
      <c r="I89" s="28">
        <v>-0.62890928400000001</v>
      </c>
      <c r="J89" s="28"/>
      <c r="K89" s="28">
        <f>SQRT((Table389101115[[#This Row],[Annual Income (k$)]]-$B$3)^2+(Table389101115[[#This Row],[Spending Score (1-100)]]-$C$3)^2)</f>
        <v>1.823187158108492</v>
      </c>
      <c r="L89" s="28">
        <f>SQRT((Table389101115[[#This Row],[Annual Income (k$)]]-$B$4)^2+(Table389101115[[#This Row],[Spending Score (1-100)]]-$C$4)^2)</f>
        <v>1.9243063605764501</v>
      </c>
      <c r="M89" s="28">
        <f>SQRT((Table389101115[[#This Row],[Annual Income (k$)]]-$B$5)^2+(Table389101115[[#This Row],[Spending Score (1-100)]]-$C$5)^2)</f>
        <v>2.4789710539013381</v>
      </c>
      <c r="N89" s="28">
        <f>SQRT((Table389101115[[#This Row],[Annual Income (k$)]]-$B$6)^2+(Table389101115[[#This Row],[Spending Score (1-100)]]-$C$6)^2)</f>
        <v>0.84996099679687986</v>
      </c>
      <c r="O89" s="28">
        <f>SQRT((Table389101115[[#This Row],[Annual Income (k$)]]-$B$7)^2+(Table389101115[[#This Row],[Spending Score (1-100)]]-$C$7)^2)</f>
        <v>0.88624500960419317</v>
      </c>
      <c r="P89" s="28">
        <f>MIN(Table389101115[[#This Row],[DIst1]:[DIst5]])</f>
        <v>0.84996099679687986</v>
      </c>
      <c r="Q89" s="28" t="str">
        <f>IF(MIN(Table389101115[[#This Row],[DIst1]:[DIst5]])=Table389101115[[#This Row],[DIst1]],"Cluster1",IF(MIN(Table389101115[[#This Row],[DIst1]:[DIst5]])=Table389101115[[#This Row],[DIst2]],"Cluster2",IF(MIN(Table389101115[[#This Row],[DIst1]:[DIst5]])=Table389101115[[#This Row],[DIst3]],"Cluster3",IF(MIN(Table389101115[[#This Row],[DIst1]:[DIst5]])=Table389101115[[#This Row],[DIst4]],"Cluster4","Cluster5"))))</f>
        <v>Cluster4</v>
      </c>
    </row>
    <row r="90" spans="7:17" x14ac:dyDescent="0.3">
      <c r="G90" s="28">
        <v>135</v>
      </c>
      <c r="H90" s="28">
        <v>0.47482769899999999</v>
      </c>
      <c r="I90" s="28">
        <v>-1.754734544</v>
      </c>
      <c r="J90" s="28"/>
      <c r="K90" s="28">
        <f>SQRT((Table389101115[[#This Row],[Annual Income (k$)]]-$B$3)^2+(Table389101115[[#This Row],[Spending Score (1-100)]]-$C$3)^2)</f>
        <v>1.8615628122392183</v>
      </c>
      <c r="L90" s="28">
        <f>SQRT((Table389101115[[#This Row],[Annual Income (k$)]]-$B$4)^2+(Table389101115[[#This Row],[Spending Score (1-100)]]-$C$4)^2)</f>
        <v>3.0313233664837109</v>
      </c>
      <c r="M90" s="28">
        <f>SQRT((Table389101115[[#This Row],[Annual Income (k$)]]-$B$5)^2+(Table389101115[[#This Row],[Spending Score (1-100)]]-$C$5)^2)</f>
        <v>3.3729961551373275</v>
      </c>
      <c r="N90" s="28">
        <f>SQRT((Table389101115[[#This Row],[Annual Income (k$)]]-$B$6)^2+(Table389101115[[#This Row],[Spending Score (1-100)]]-$C$6)^2)</f>
        <v>0.63591360115861806</v>
      </c>
      <c r="O90" s="28">
        <f>SQRT((Table389101115[[#This Row],[Annual Income (k$)]]-$B$7)^2+(Table389101115[[#This Row],[Spending Score (1-100)]]-$C$7)^2)</f>
        <v>1.8681275621551274</v>
      </c>
      <c r="P90" s="28">
        <f>MIN(Table389101115[[#This Row],[DIst1]:[DIst5]])</f>
        <v>0.63591360115861806</v>
      </c>
      <c r="Q90" s="28" t="str">
        <f>IF(MIN(Table389101115[[#This Row],[DIst1]:[DIst5]])=Table389101115[[#This Row],[DIst1]],"Cluster1",IF(MIN(Table389101115[[#This Row],[DIst1]:[DIst5]])=Table389101115[[#This Row],[DIst2]],"Cluster2",IF(MIN(Table389101115[[#This Row],[DIst1]:[DIst5]])=Table389101115[[#This Row],[DIst3]],"Cluster3",IF(MIN(Table389101115[[#This Row],[DIst1]:[DIst5]])=Table389101115[[#This Row],[DIst4]],"Cluster4","Cluster5"))))</f>
        <v>Cluster4</v>
      </c>
    </row>
    <row r="91" spans="7:17" x14ac:dyDescent="0.3">
      <c r="G91" s="28">
        <v>137</v>
      </c>
      <c r="H91" s="28">
        <v>0.47482769899999999</v>
      </c>
      <c r="I91" s="28">
        <v>-1.677091423</v>
      </c>
      <c r="J91" s="28"/>
      <c r="K91" s="28">
        <f>SQRT((Table389101115[[#This Row],[Annual Income (k$)]]-$B$3)^2+(Table389101115[[#This Row],[Spending Score (1-100)]]-$C$3)^2)</f>
        <v>1.8394335327775291</v>
      </c>
      <c r="L91" s="28">
        <f>SQRT((Table389101115[[#This Row],[Annual Income (k$)]]-$B$4)^2+(Table389101115[[#This Row],[Spending Score (1-100)]]-$C$4)^2)</f>
        <v>2.954196955984453</v>
      </c>
      <c r="M91" s="28">
        <f>SQRT((Table389101115[[#This Row],[Annual Income (k$)]]-$B$5)^2+(Table389101115[[#This Row],[Spending Score (1-100)]]-$C$5)^2)</f>
        <v>3.308248812234607</v>
      </c>
      <c r="N91" s="28">
        <f>SQRT((Table389101115[[#This Row],[Annual Income (k$)]]-$B$6)^2+(Table389101115[[#This Row],[Spending Score (1-100)]]-$C$6)^2)</f>
        <v>0.58515668906162144</v>
      </c>
      <c r="O91" s="28">
        <f>SQRT((Table389101115[[#This Row],[Annual Income (k$)]]-$B$7)^2+(Table389101115[[#This Row],[Spending Score (1-100)]]-$C$7)^2)</f>
        <v>1.7959556013811975</v>
      </c>
      <c r="P91" s="28">
        <f>MIN(Table389101115[[#This Row],[DIst1]:[DIst5]])</f>
        <v>0.58515668906162144</v>
      </c>
      <c r="Q91" s="28" t="str">
        <f>IF(MIN(Table389101115[[#This Row],[DIst1]:[DIst5]])=Table389101115[[#This Row],[DIst1]],"Cluster1",IF(MIN(Table389101115[[#This Row],[DIst1]:[DIst5]])=Table389101115[[#This Row],[DIst2]],"Cluster2",IF(MIN(Table389101115[[#This Row],[DIst1]:[DIst5]])=Table389101115[[#This Row],[DIst3]],"Cluster3",IF(MIN(Table389101115[[#This Row],[DIst1]:[DIst5]])=Table389101115[[#This Row],[DIst4]],"Cluster4","Cluster5"))))</f>
        <v>Cluster4</v>
      </c>
    </row>
    <row r="92" spans="7:17" x14ac:dyDescent="0.3">
      <c r="G92" s="28">
        <v>139</v>
      </c>
      <c r="H92" s="28">
        <v>0.51299712799999997</v>
      </c>
      <c r="I92" s="28">
        <v>-1.5606267410000001</v>
      </c>
      <c r="J92" s="28"/>
      <c r="K92" s="28">
        <f>SQRT((Table389101115[[#This Row],[Annual Income (k$)]]-$B$3)^2+(Table389101115[[#This Row],[Spending Score (1-100)]]-$C$3)^2)</f>
        <v>1.8493525165436031</v>
      </c>
      <c r="L92" s="28">
        <f>SQRT((Table389101115[[#This Row],[Annual Income (k$)]]-$B$4)^2+(Table389101115[[#This Row],[Spending Score (1-100)]]-$C$4)^2)</f>
        <v>2.8341787675037531</v>
      </c>
      <c r="M92" s="28">
        <f>SQRT((Table389101115[[#This Row],[Annual Income (k$)]]-$B$5)^2+(Table389101115[[#This Row],[Spending Score (1-100)]]-$C$5)^2)</f>
        <v>3.2342573254672078</v>
      </c>
      <c r="N92" s="28">
        <f>SQRT((Table389101115[[#This Row],[Annual Income (k$)]]-$B$6)^2+(Table389101115[[#This Row],[Spending Score (1-100)]]-$C$6)^2)</f>
        <v>0.48816706485056122</v>
      </c>
      <c r="O92" s="28">
        <f>SQRT((Table389101115[[#This Row],[Annual Income (k$)]]-$B$7)^2+(Table389101115[[#This Row],[Spending Score (1-100)]]-$C$7)^2)</f>
        <v>1.7042336268397635</v>
      </c>
      <c r="P92" s="28">
        <f>MIN(Table389101115[[#This Row],[DIst1]:[DIst5]])</f>
        <v>0.48816706485056122</v>
      </c>
      <c r="Q92" s="28" t="str">
        <f>IF(MIN(Table389101115[[#This Row],[DIst1]:[DIst5]])=Table389101115[[#This Row],[DIst1]],"Cluster1",IF(MIN(Table389101115[[#This Row],[DIst1]:[DIst5]])=Table389101115[[#This Row],[DIst2]],"Cluster2",IF(MIN(Table389101115[[#This Row],[DIst1]:[DIst5]])=Table389101115[[#This Row],[DIst3]],"Cluster3",IF(MIN(Table389101115[[#This Row],[DIst1]:[DIst5]])=Table389101115[[#This Row],[DIst4]],"Cluster4","Cluster5"))))</f>
        <v>Cluster4</v>
      </c>
    </row>
    <row r="93" spans="7:17" x14ac:dyDescent="0.3">
      <c r="G93" s="28">
        <v>141</v>
      </c>
      <c r="H93" s="28">
        <v>0.55116655699999995</v>
      </c>
      <c r="I93" s="28">
        <v>-1.754734544</v>
      </c>
      <c r="J93" s="28"/>
      <c r="K93" s="28">
        <f>SQRT((Table389101115[[#This Row],[Annual Income (k$)]]-$B$3)^2+(Table389101115[[#This Row],[Spending Score (1-100)]]-$C$3)^2)</f>
        <v>1.9344238608906623</v>
      </c>
      <c r="L93" s="28">
        <f>SQRT((Table389101115[[#This Row],[Annual Income (k$)]]-$B$4)^2+(Table389101115[[#This Row],[Spending Score (1-100)]]-$C$4)^2)</f>
        <v>3.0235948995898125</v>
      </c>
      <c r="M93" s="28">
        <f>SQRT((Table389101115[[#This Row],[Annual Income (k$)]]-$B$5)^2+(Table389101115[[#This Row],[Spending Score (1-100)]]-$C$5)^2)</f>
        <v>3.4153188044155725</v>
      </c>
      <c r="N93" s="28">
        <f>SQRT((Table389101115[[#This Row],[Annual Income (k$)]]-$B$6)^2+(Table389101115[[#This Row],[Spending Score (1-100)]]-$C$6)^2)</f>
        <v>0.58293846117261838</v>
      </c>
      <c r="O93" s="28">
        <f>SQRT((Table389101115[[#This Row],[Annual Income (k$)]]-$B$7)^2+(Table389101115[[#This Row],[Spending Score (1-100)]]-$C$7)^2)</f>
        <v>1.897062112821035</v>
      </c>
      <c r="P93" s="28">
        <f>MIN(Table389101115[[#This Row],[DIst1]:[DIst5]])</f>
        <v>0.58293846117261838</v>
      </c>
      <c r="Q93" s="28" t="str">
        <f>IF(MIN(Table389101115[[#This Row],[DIst1]:[DIst5]])=Table389101115[[#This Row],[DIst1]],"Cluster1",IF(MIN(Table389101115[[#This Row],[DIst1]:[DIst5]])=Table389101115[[#This Row],[DIst2]],"Cluster2",IF(MIN(Table389101115[[#This Row],[DIst1]:[DIst5]])=Table389101115[[#This Row],[DIst3]],"Cluster3",IF(MIN(Table389101115[[#This Row],[DIst1]:[DIst5]])=Table389101115[[#This Row],[DIst4]],"Cluster4","Cluster5"))))</f>
        <v>Cluster4</v>
      </c>
    </row>
    <row r="94" spans="7:17" x14ac:dyDescent="0.3">
      <c r="G94" s="28">
        <v>145</v>
      </c>
      <c r="H94" s="28">
        <v>0.62750541599999998</v>
      </c>
      <c r="I94" s="28">
        <v>-1.4829836190000001</v>
      </c>
      <c r="J94" s="28"/>
      <c r="K94" s="28">
        <f>SQRT((Table389101115[[#This Row],[Annual Income (k$)]]-$B$3)^2+(Table389101115[[#This Row],[Spending Score (1-100)]]-$C$3)^2)</f>
        <v>1.9484168252385914</v>
      </c>
      <c r="L94" s="28">
        <f>SQRT((Table389101115[[#This Row],[Annual Income (k$)]]-$B$4)^2+(Table389101115[[#This Row],[Spending Score (1-100)]]-$C$4)^2)</f>
        <v>2.7466323286669563</v>
      </c>
      <c r="M94" s="28">
        <f>SQRT((Table389101115[[#This Row],[Annual Income (k$)]]-$B$5)^2+(Table389101115[[#This Row],[Spending Score (1-100)]]-$C$5)^2)</f>
        <v>3.2406837575121616</v>
      </c>
      <c r="N94" s="28">
        <f>SQRT((Table389101115[[#This Row],[Annual Income (k$)]]-$B$6)^2+(Table389101115[[#This Row],[Spending Score (1-100)]]-$C$6)^2)</f>
        <v>0.35032906815843107</v>
      </c>
      <c r="O94" s="28">
        <f>SQRT((Table389101115[[#This Row],[Annual Income (k$)]]-$B$7)^2+(Table389101115[[#This Row],[Spending Score (1-100)]]-$C$7)^2)</f>
        <v>1.6871984807380527</v>
      </c>
      <c r="P94" s="28">
        <f>MIN(Table389101115[[#This Row],[DIst1]:[DIst5]])</f>
        <v>0.35032906815843107</v>
      </c>
      <c r="Q94" s="28" t="str">
        <f>IF(MIN(Table389101115[[#This Row],[DIst1]:[DIst5]])=Table389101115[[#This Row],[DIst1]],"Cluster1",IF(MIN(Table389101115[[#This Row],[DIst1]:[DIst5]])=Table389101115[[#This Row],[DIst2]],"Cluster2",IF(MIN(Table389101115[[#This Row],[DIst1]:[DIst5]])=Table389101115[[#This Row],[DIst3]],"Cluster3",IF(MIN(Table389101115[[#This Row],[DIst1]:[DIst5]])=Table389101115[[#This Row],[DIst4]],"Cluster4","Cluster5"))))</f>
        <v>Cluster4</v>
      </c>
    </row>
    <row r="95" spans="7:17" x14ac:dyDescent="0.3">
      <c r="G95" s="28">
        <v>147</v>
      </c>
      <c r="H95" s="28">
        <v>0.62750541599999998</v>
      </c>
      <c r="I95" s="28">
        <v>-0.551266162</v>
      </c>
      <c r="J95" s="28"/>
      <c r="K95" s="28">
        <f>SQRT((Table389101115[[#This Row],[Annual Income (k$)]]-$B$3)^2+(Table389101115[[#This Row],[Spending Score (1-100)]]-$C$3)^2)</f>
        <v>2.02871133006043</v>
      </c>
      <c r="L95" s="28">
        <f>SQRT((Table389101115[[#This Row],[Annual Income (k$)]]-$B$4)^2+(Table389101115[[#This Row],[Spending Score (1-100)]]-$C$4)^2)</f>
        <v>1.8183604922637759</v>
      </c>
      <c r="M95" s="28">
        <f>SQRT((Table389101115[[#This Row],[Annual Income (k$)]]-$B$5)^2+(Table389101115[[#This Row],[Spending Score (1-100)]]-$C$5)^2)</f>
        <v>2.5715876441014025</v>
      </c>
      <c r="N95" s="28">
        <f>SQRT((Table389101115[[#This Row],[Annual Income (k$)]]-$B$6)^2+(Table389101115[[#This Row],[Spending Score (1-100)]]-$C$6)^2)</f>
        <v>0.8253141785827286</v>
      </c>
      <c r="O95" s="28">
        <f>SQRT((Table389101115[[#This Row],[Annual Income (k$)]]-$B$7)^2+(Table389101115[[#This Row],[Spending Score (1-100)]]-$C$7)^2)</f>
        <v>0.98765177575149532</v>
      </c>
      <c r="P95" s="28">
        <f>MIN(Table389101115[[#This Row],[DIst1]:[DIst5]])</f>
        <v>0.8253141785827286</v>
      </c>
      <c r="Q95" s="28" t="str">
        <f>IF(MIN(Table389101115[[#This Row],[DIst1]:[DIst5]])=Table389101115[[#This Row],[DIst1]],"Cluster1",IF(MIN(Table389101115[[#This Row],[DIst1]:[DIst5]])=Table389101115[[#This Row],[DIst2]],"Cluster2",IF(MIN(Table389101115[[#This Row],[DIst1]:[DIst5]])=Table389101115[[#This Row],[DIst3]],"Cluster3",IF(MIN(Table389101115[[#This Row],[DIst1]:[DIst5]])=Table389101115[[#This Row],[DIst4]],"Cluster4","Cluster5"))))</f>
        <v>Cluster4</v>
      </c>
    </row>
    <row r="96" spans="7:17" x14ac:dyDescent="0.3">
      <c r="G96" s="28">
        <v>149</v>
      </c>
      <c r="H96" s="28">
        <v>0.66567484499999996</v>
      </c>
      <c r="I96" s="28">
        <v>-1.0947680120000001</v>
      </c>
      <c r="J96" s="28"/>
      <c r="K96" s="28">
        <f>SQRT((Table389101115[[#This Row],[Annual Income (k$)]]-$B$3)^2+(Table389101115[[#This Row],[Spending Score (1-100)]]-$C$3)^2)</f>
        <v>1.9664382318272586</v>
      </c>
      <c r="L96" s="28">
        <f>SQRT((Table389101115[[#This Row],[Annual Income (k$)]]-$B$4)^2+(Table389101115[[#This Row],[Spending Score (1-100)]]-$C$4)^2)</f>
        <v>2.3567236486516925</v>
      </c>
      <c r="M96" s="28">
        <f>SQRT((Table389101115[[#This Row],[Annual Income (k$)]]-$B$5)^2+(Table389101115[[#This Row],[Spending Score (1-100)]]-$C$5)^2)</f>
        <v>2.9706026275985193</v>
      </c>
      <c r="N96" s="28">
        <f>SQRT((Table389101115[[#This Row],[Annual Income (k$)]]-$B$6)^2+(Table389101115[[#This Row],[Spending Score (1-100)]]-$C$6)^2)</f>
        <v>0.34974356632303388</v>
      </c>
      <c r="O96" s="28">
        <f>SQRT((Table389101115[[#This Row],[Annual Income (k$)]]-$B$7)^2+(Table389101115[[#This Row],[Spending Score (1-100)]]-$C$7)^2)</f>
        <v>1.3858765221212468</v>
      </c>
      <c r="P96" s="28">
        <f>MIN(Table389101115[[#This Row],[DIst1]:[DIst5]])</f>
        <v>0.34974356632303388</v>
      </c>
      <c r="Q96" s="28" t="str">
        <f>IF(MIN(Table389101115[[#This Row],[DIst1]:[DIst5]])=Table389101115[[#This Row],[DIst1]],"Cluster1",IF(MIN(Table389101115[[#This Row],[DIst1]:[DIst5]])=Table389101115[[#This Row],[DIst2]],"Cluster2",IF(MIN(Table389101115[[#This Row],[DIst1]:[DIst5]])=Table389101115[[#This Row],[DIst3]],"Cluster3",IF(MIN(Table389101115[[#This Row],[DIst1]:[DIst5]])=Table389101115[[#This Row],[DIst4]],"Cluster4","Cluster5"))))</f>
        <v>Cluster4</v>
      </c>
    </row>
    <row r="97" spans="7:17" x14ac:dyDescent="0.3">
      <c r="G97" s="28">
        <v>151</v>
      </c>
      <c r="H97" s="28">
        <v>0.66567484499999996</v>
      </c>
      <c r="I97" s="28">
        <v>-1.288875816</v>
      </c>
      <c r="J97" s="28"/>
      <c r="K97" s="28">
        <f>SQRT((Table389101115[[#This Row],[Annual Income (k$)]]-$B$3)^2+(Table389101115[[#This Row],[Spending Score (1-100)]]-$C$3)^2)</f>
        <v>1.9667663674149924</v>
      </c>
      <c r="L97" s="28">
        <f>SQRT((Table389101115[[#This Row],[Annual Income (k$)]]-$B$4)^2+(Table389101115[[#This Row],[Spending Score (1-100)]]-$C$4)^2)</f>
        <v>2.5504490340810939</v>
      </c>
      <c r="M97" s="28">
        <f>SQRT((Table389101115[[#This Row],[Annual Income (k$)]]-$B$5)^2+(Table389101115[[#This Row],[Spending Score (1-100)]]-$C$5)^2)</f>
        <v>3.1148839133357775</v>
      </c>
      <c r="N97" s="28">
        <f>SQRT((Table389101115[[#This Row],[Annual Income (k$)]]-$B$6)^2+(Table389101115[[#This Row],[Spending Score (1-100)]]-$C$6)^2)</f>
        <v>0.27167006395774879</v>
      </c>
      <c r="O97" s="28">
        <f>SQRT((Table389101115[[#This Row],[Annual Income (k$)]]-$B$7)^2+(Table389101115[[#This Row],[Spending Score (1-100)]]-$C$7)^2)</f>
        <v>1.5421749486878296</v>
      </c>
      <c r="P97" s="28">
        <f>MIN(Table389101115[[#This Row],[DIst1]:[DIst5]])</f>
        <v>0.27167006395774879</v>
      </c>
      <c r="Q97" s="28" t="str">
        <f>IF(MIN(Table389101115[[#This Row],[DIst1]:[DIst5]])=Table389101115[[#This Row],[DIst1]],"Cluster1",IF(MIN(Table389101115[[#This Row],[DIst1]:[DIst5]])=Table389101115[[#This Row],[DIst2]],"Cluster2",IF(MIN(Table389101115[[#This Row],[DIst1]:[DIst5]])=Table389101115[[#This Row],[DIst3]],"Cluster3",IF(MIN(Table389101115[[#This Row],[DIst1]:[DIst5]])=Table389101115[[#This Row],[DIst4]],"Cluster4","Cluster5"))))</f>
        <v>Cluster4</v>
      </c>
    </row>
    <row r="98" spans="7:17" x14ac:dyDescent="0.3">
      <c r="G98" s="28">
        <v>153</v>
      </c>
      <c r="H98" s="28">
        <v>0.66567484499999996</v>
      </c>
      <c r="I98" s="28">
        <v>-1.172411133</v>
      </c>
      <c r="J98" s="28"/>
      <c r="K98" s="28">
        <f>SQRT((Table389101115[[#This Row],[Annual Income (k$)]]-$B$3)^2+(Table389101115[[#This Row],[Spending Score (1-100)]]-$C$3)^2)</f>
        <v>1.9642690467129675</v>
      </c>
      <c r="L98" s="28">
        <f>SQRT((Table389101115[[#This Row],[Annual Income (k$)]]-$B$4)^2+(Table389101115[[#This Row],[Spending Score (1-100)]]-$C$4)^2)</f>
        <v>2.4342064907138963</v>
      </c>
      <c r="M98" s="28">
        <f>SQRT((Table389101115[[#This Row],[Annual Income (k$)]]-$B$5)^2+(Table389101115[[#This Row],[Spending Score (1-100)]]-$C$5)^2)</f>
        <v>3.0276469437323632</v>
      </c>
      <c r="N98" s="28">
        <f>SQRT((Table389101115[[#This Row],[Annual Income (k$)]]-$B$6)^2+(Table389101115[[#This Row],[Spending Score (1-100)]]-$C$6)^2)</f>
        <v>0.30638457116262546</v>
      </c>
      <c r="O98" s="28">
        <f>SQRT((Table389101115[[#This Row],[Annual Income (k$)]]-$B$7)^2+(Table389101115[[#This Row],[Spending Score (1-100)]]-$C$7)^2)</f>
        <v>1.447297822424684</v>
      </c>
      <c r="P98" s="28">
        <f>MIN(Table389101115[[#This Row],[DIst1]:[DIst5]])</f>
        <v>0.30638457116262546</v>
      </c>
      <c r="Q98" s="28" t="str">
        <f>IF(MIN(Table389101115[[#This Row],[DIst1]:[DIst5]])=Table389101115[[#This Row],[DIst1]],"Cluster1",IF(MIN(Table389101115[[#This Row],[DIst1]:[DIst5]])=Table389101115[[#This Row],[DIst2]],"Cluster2",IF(MIN(Table389101115[[#This Row],[DIst1]:[DIst5]])=Table389101115[[#This Row],[DIst3]],"Cluster3",IF(MIN(Table389101115[[#This Row],[DIst1]:[DIst5]])=Table389101115[[#This Row],[DIst4]],"Cluster4","Cluster5"))))</f>
        <v>Cluster4</v>
      </c>
    </row>
    <row r="99" spans="7:17" x14ac:dyDescent="0.3">
      <c r="G99" s="28">
        <v>155</v>
      </c>
      <c r="H99" s="28">
        <v>0.66567484499999996</v>
      </c>
      <c r="I99" s="28">
        <v>-1.3276973759999999</v>
      </c>
      <c r="J99" s="28"/>
      <c r="K99" s="28">
        <f>SQRT((Table389101115[[#This Row],[Annual Income (k$)]]-$B$3)^2+(Table389101115[[#This Row],[Spending Score (1-100)]]-$C$3)^2)</f>
        <v>1.9691294396637067</v>
      </c>
      <c r="L99" s="28">
        <f>SQRT((Table389101115[[#This Row],[Annual Income (k$)]]-$B$4)^2+(Table389101115[[#This Row],[Spending Score (1-100)]]-$C$4)^2)</f>
        <v>2.5892009842176558</v>
      </c>
      <c r="M99" s="28">
        <f>SQRT((Table389101115[[#This Row],[Annual Income (k$)]]-$B$5)^2+(Table389101115[[#This Row],[Spending Score (1-100)]]-$C$5)^2)</f>
        <v>3.1443836972787138</v>
      </c>
      <c r="N99" s="28">
        <f>SQRT((Table389101115[[#This Row],[Annual Income (k$)]]-$B$6)^2+(Table389101115[[#This Row],[Spending Score (1-100)]]-$C$6)^2)</f>
        <v>0.27045169147990245</v>
      </c>
      <c r="O99" s="28">
        <f>SQRT((Table389101115[[#This Row],[Annual Income (k$)]]-$B$7)^2+(Table389101115[[#This Row],[Spending Score (1-100)]]-$C$7)^2)</f>
        <v>1.5744447336483791</v>
      </c>
      <c r="P99" s="28">
        <f>MIN(Table389101115[[#This Row],[DIst1]:[DIst5]])</f>
        <v>0.27045169147990245</v>
      </c>
      <c r="Q99" s="28" t="str">
        <f>IF(MIN(Table389101115[[#This Row],[DIst1]:[DIst5]])=Table389101115[[#This Row],[DIst1]],"Cluster1",IF(MIN(Table389101115[[#This Row],[DIst1]:[DIst5]])=Table389101115[[#This Row],[DIst2]],"Cluster2",IF(MIN(Table389101115[[#This Row],[DIst1]:[DIst5]])=Table389101115[[#This Row],[DIst3]],"Cluster3",IF(MIN(Table389101115[[#This Row],[DIst1]:[DIst5]])=Table389101115[[#This Row],[DIst4]],"Cluster4","Cluster5"))))</f>
        <v>Cluster4</v>
      </c>
    </row>
    <row r="100" spans="7:17" x14ac:dyDescent="0.3">
      <c r="G100" s="28">
        <v>157</v>
      </c>
      <c r="H100" s="28">
        <v>0.66567484499999996</v>
      </c>
      <c r="I100" s="28">
        <v>-1.9100207870000001</v>
      </c>
      <c r="J100" s="28"/>
      <c r="K100" s="28">
        <f>SQRT((Table389101115[[#This Row],[Annual Income (k$)]]-$B$3)^2+(Table389101115[[#This Row],[Spending Score (1-100)]]-$C$3)^2)</f>
        <v>2.092531983831301</v>
      </c>
      <c r="L100" s="28">
        <f>SQRT((Table389101115[[#This Row],[Annual Income (k$)]]-$B$4)^2+(Table389101115[[#This Row],[Spending Score (1-100)]]-$C$4)^2)</f>
        <v>3.1706846216194462</v>
      </c>
      <c r="M100" s="28">
        <f>SQRT((Table389101115[[#This Row],[Annual Income (k$)]]-$B$5)^2+(Table389101115[[#This Row],[Spending Score (1-100)]]-$C$5)^2)</f>
        <v>3.6081244128469123</v>
      </c>
      <c r="N100" s="28">
        <f>SQRT((Table389101115[[#This Row],[Annual Income (k$)]]-$B$6)^2+(Table389101115[[#This Row],[Spending Score (1-100)]]-$C$6)^2)</f>
        <v>0.65187712191669922</v>
      </c>
      <c r="O100" s="28">
        <f>SQRT((Table389101115[[#This Row],[Annual Income (k$)]]-$B$7)^2+(Table389101115[[#This Row],[Spending Score (1-100)]]-$C$7)^2)</f>
        <v>2.0854671443924606</v>
      </c>
      <c r="P100" s="28">
        <f>MIN(Table389101115[[#This Row],[DIst1]:[DIst5]])</f>
        <v>0.65187712191669922</v>
      </c>
      <c r="Q100" s="28" t="str">
        <f>IF(MIN(Table389101115[[#This Row],[DIst1]:[DIst5]])=Table389101115[[#This Row],[DIst1]],"Cluster1",IF(MIN(Table389101115[[#This Row],[DIst1]:[DIst5]])=Table389101115[[#This Row],[DIst2]],"Cluster2",IF(MIN(Table389101115[[#This Row],[DIst1]:[DIst5]])=Table389101115[[#This Row],[DIst3]],"Cluster3",IF(MIN(Table389101115[[#This Row],[DIst1]:[DIst5]])=Table389101115[[#This Row],[DIst4]],"Cluster4","Cluster5"))))</f>
        <v>Cluster4</v>
      </c>
    </row>
    <row r="101" spans="7:17" x14ac:dyDescent="0.3">
      <c r="G101" s="28">
        <v>159</v>
      </c>
      <c r="H101" s="28">
        <v>0.66567484499999996</v>
      </c>
      <c r="I101" s="28">
        <v>-1.9100207870000001</v>
      </c>
      <c r="J101" s="28"/>
      <c r="K101" s="28">
        <f>SQRT((Table389101115[[#This Row],[Annual Income (k$)]]-$B$3)^2+(Table389101115[[#This Row],[Spending Score (1-100)]]-$C$3)^2)</f>
        <v>2.092531983831301</v>
      </c>
      <c r="L101" s="28">
        <f>SQRT((Table389101115[[#This Row],[Annual Income (k$)]]-$B$4)^2+(Table389101115[[#This Row],[Spending Score (1-100)]]-$C$4)^2)</f>
        <v>3.1706846216194462</v>
      </c>
      <c r="M101" s="28">
        <f>SQRT((Table389101115[[#This Row],[Annual Income (k$)]]-$B$5)^2+(Table389101115[[#This Row],[Spending Score (1-100)]]-$C$5)^2)</f>
        <v>3.6081244128469123</v>
      </c>
      <c r="N101" s="28">
        <f>SQRT((Table389101115[[#This Row],[Annual Income (k$)]]-$B$6)^2+(Table389101115[[#This Row],[Spending Score (1-100)]]-$C$6)^2)</f>
        <v>0.65187712191669922</v>
      </c>
      <c r="O101" s="28">
        <f>SQRT((Table389101115[[#This Row],[Annual Income (k$)]]-$B$7)^2+(Table389101115[[#This Row],[Spending Score (1-100)]]-$C$7)^2)</f>
        <v>2.0854671443924606</v>
      </c>
      <c r="P101" s="28">
        <f>MIN(Table389101115[[#This Row],[DIst1]:[DIst5]])</f>
        <v>0.65187712191669922</v>
      </c>
      <c r="Q101" s="28" t="str">
        <f>IF(MIN(Table389101115[[#This Row],[DIst1]:[DIst5]])=Table389101115[[#This Row],[DIst1]],"Cluster1",IF(MIN(Table389101115[[#This Row],[DIst1]:[DIst5]])=Table389101115[[#This Row],[DIst2]],"Cluster2",IF(MIN(Table389101115[[#This Row],[DIst1]:[DIst5]])=Table389101115[[#This Row],[DIst3]],"Cluster3",IF(MIN(Table389101115[[#This Row],[DIst1]:[DIst5]])=Table389101115[[#This Row],[DIst4]],"Cluster4","Cluster5"))))</f>
        <v>Cluster4</v>
      </c>
    </row>
    <row r="102" spans="7:17" x14ac:dyDescent="0.3">
      <c r="G102" s="28">
        <v>161</v>
      </c>
      <c r="H102" s="28">
        <v>0.70384427400000005</v>
      </c>
      <c r="I102" s="28">
        <v>-0.59008772300000001</v>
      </c>
      <c r="J102" s="28"/>
      <c r="K102" s="28">
        <f>SQRT((Table389101115[[#This Row],[Annual Income (k$)]]-$B$3)^2+(Table389101115[[#This Row],[Spending Score (1-100)]]-$C$3)^2)</f>
        <v>2.0898780360543538</v>
      </c>
      <c r="L102" s="28">
        <f>SQRT((Table389101115[[#This Row],[Annual Income (k$)]]-$B$4)^2+(Table389101115[[#This Row],[Spending Score (1-100)]]-$C$4)^2)</f>
        <v>1.8506353718711461</v>
      </c>
      <c r="M102" s="28">
        <f>SQRT((Table389101115[[#This Row],[Annual Income (k$)]]-$B$5)^2+(Table389101115[[#This Row],[Spending Score (1-100)]]-$C$5)^2)</f>
        <v>2.6553812721018892</v>
      </c>
      <c r="N102" s="28">
        <f>SQRT((Table389101115[[#This Row],[Annual Income (k$)]]-$B$6)^2+(Table389101115[[#This Row],[Spending Score (1-100)]]-$C$6)^2)</f>
        <v>0.76285929063134406</v>
      </c>
      <c r="O102" s="28">
        <f>SQRT((Table389101115[[#This Row],[Annual Income (k$)]]-$B$7)^2+(Table389101115[[#This Row],[Spending Score (1-100)]]-$C$7)^2)</f>
        <v>1.0728527018684588</v>
      </c>
      <c r="P102" s="28">
        <f>MIN(Table389101115[[#This Row],[DIst1]:[DIst5]])</f>
        <v>0.76285929063134406</v>
      </c>
      <c r="Q102" s="28" t="str">
        <f>IF(MIN(Table389101115[[#This Row],[DIst1]:[DIst5]])=Table389101115[[#This Row],[DIst1]],"Cluster1",IF(MIN(Table389101115[[#This Row],[DIst1]:[DIst5]])=Table389101115[[#This Row],[DIst2]],"Cluster2",IF(MIN(Table389101115[[#This Row],[DIst1]:[DIst5]])=Table389101115[[#This Row],[DIst3]],"Cluster3",IF(MIN(Table389101115[[#This Row],[DIst1]:[DIst5]])=Table389101115[[#This Row],[DIst4]],"Cluster4","Cluster5"))))</f>
        <v>Cluster4</v>
      </c>
    </row>
    <row r="103" spans="7:17" x14ac:dyDescent="0.3">
      <c r="G103" s="28">
        <v>163</v>
      </c>
      <c r="H103" s="28">
        <v>0.780183132</v>
      </c>
      <c r="I103" s="28">
        <v>-1.754734544</v>
      </c>
      <c r="J103" s="28"/>
      <c r="K103" s="28">
        <f>SQRT((Table389101115[[#This Row],[Annual Income (k$)]]-$B$3)^2+(Table389101115[[#This Row],[Spending Score (1-100)]]-$C$3)^2)</f>
        <v>2.1544525619384003</v>
      </c>
      <c r="L103" s="28">
        <f>SQRT((Table389101115[[#This Row],[Annual Income (k$)]]-$B$4)^2+(Table389101115[[#This Row],[Spending Score (1-100)]]-$C$4)^2)</f>
        <v>3.0119216234062276</v>
      </c>
      <c r="M103" s="28">
        <f>SQRT((Table389101115[[#This Row],[Annual Income (k$)]]-$B$5)^2+(Table389101115[[#This Row],[Spending Score (1-100)]]-$C$5)^2)</f>
        <v>3.5491171317176424</v>
      </c>
      <c r="N103" s="28">
        <f>SQRT((Table389101115[[#This Row],[Annual Income (k$)]]-$B$6)^2+(Table389101115[[#This Row],[Spending Score (1-100)]]-$C$6)^2)</f>
        <v>0.46480332208270425</v>
      </c>
      <c r="O103" s="28">
        <f>SQRT((Table389101115[[#This Row],[Annual Income (k$)]]-$B$7)^2+(Table389101115[[#This Row],[Spending Score (1-100)]]-$C$7)^2)</f>
        <v>1.9989017812297509</v>
      </c>
      <c r="P103" s="28">
        <f>MIN(Table389101115[[#This Row],[DIst1]:[DIst5]])</f>
        <v>0.46480332208270425</v>
      </c>
      <c r="Q103" s="28" t="str">
        <f>IF(MIN(Table389101115[[#This Row],[DIst1]:[DIst5]])=Table389101115[[#This Row],[DIst1]],"Cluster1",IF(MIN(Table389101115[[#This Row],[DIst1]:[DIst5]])=Table389101115[[#This Row],[DIst2]],"Cluster2",IF(MIN(Table389101115[[#This Row],[DIst1]:[DIst5]])=Table389101115[[#This Row],[DIst3]],"Cluster3",IF(MIN(Table389101115[[#This Row],[DIst1]:[DIst5]])=Table389101115[[#This Row],[DIst4]],"Cluster4","Cluster5"))))</f>
        <v>Cluster4</v>
      </c>
    </row>
    <row r="104" spans="7:17" x14ac:dyDescent="0.3">
      <c r="G104" s="28">
        <v>165</v>
      </c>
      <c r="H104" s="28">
        <v>0.93286084899999999</v>
      </c>
      <c r="I104" s="28">
        <v>-0.93948176900000002</v>
      </c>
      <c r="J104" s="28"/>
      <c r="K104" s="28">
        <f>SQRT((Table389101115[[#This Row],[Annual Income (k$)]]-$B$3)^2+(Table389101115[[#This Row],[Spending Score (1-100)]]-$C$3)^2)</f>
        <v>2.2452408479652846</v>
      </c>
      <c r="L104" s="28">
        <f>SQRT((Table389101115[[#This Row],[Annual Income (k$)]]-$B$4)^2+(Table389101115[[#This Row],[Spending Score (1-100)]]-$C$4)^2)</f>
        <v>2.1993360464168532</v>
      </c>
      <c r="M104" s="28">
        <f>SQRT((Table389101115[[#This Row],[Annual Income (k$)]]-$B$5)^2+(Table389101115[[#This Row],[Spending Score (1-100)]]-$C$5)^2)</f>
        <v>3.0552973377240988</v>
      </c>
      <c r="N104" s="28">
        <f>SQRT((Table389101115[[#This Row],[Annual Income (k$)]]-$B$6)^2+(Table389101115[[#This Row],[Spending Score (1-100)]]-$C$6)^2)</f>
        <v>0.37732407126956219</v>
      </c>
      <c r="O104" s="28">
        <f>SQRT((Table389101115[[#This Row],[Annual Income (k$)]]-$B$7)^2+(Table389101115[[#This Row],[Spending Score (1-100)]]-$C$7)^2)</f>
        <v>1.4639225608003814</v>
      </c>
      <c r="P104" s="28">
        <f>MIN(Table389101115[[#This Row],[DIst1]:[DIst5]])</f>
        <v>0.37732407126956219</v>
      </c>
      <c r="Q104" s="28" t="str">
        <f>IF(MIN(Table389101115[[#This Row],[DIst1]:[DIst5]])=Table389101115[[#This Row],[DIst1]],"Cluster1",IF(MIN(Table389101115[[#This Row],[DIst1]:[DIst5]])=Table389101115[[#This Row],[DIst2]],"Cluster2",IF(MIN(Table389101115[[#This Row],[DIst1]:[DIst5]])=Table389101115[[#This Row],[DIst3]],"Cluster3",IF(MIN(Table389101115[[#This Row],[DIst1]:[DIst5]])=Table389101115[[#This Row],[DIst4]],"Cluster4","Cluster5"))))</f>
        <v>Cluster4</v>
      </c>
    </row>
    <row r="105" spans="7:17" x14ac:dyDescent="0.3">
      <c r="G105" s="28">
        <v>167</v>
      </c>
      <c r="H105" s="28">
        <v>0.97103027799999997</v>
      </c>
      <c r="I105" s="28">
        <v>-1.172411133</v>
      </c>
      <c r="J105" s="28"/>
      <c r="K105" s="28">
        <f>SQRT((Table389101115[[#This Row],[Annual Income (k$)]]-$B$3)^2+(Table389101115[[#This Row],[Spending Score (1-100)]]-$C$3)^2)</f>
        <v>2.2696156175469251</v>
      </c>
      <c r="L105" s="28">
        <f>SQRT((Table389101115[[#This Row],[Annual Income (k$)]]-$B$4)^2+(Table389101115[[#This Row],[Spending Score (1-100)]]-$C$4)^2)</f>
        <v>2.434063306200728</v>
      </c>
      <c r="M105" s="28">
        <f>SQRT((Table389101115[[#This Row],[Annual Income (k$)]]-$B$5)^2+(Table389101115[[#This Row],[Spending Score (1-100)]]-$C$5)^2)</f>
        <v>3.240729515676938</v>
      </c>
      <c r="N105" s="28">
        <f>SQRT((Table389101115[[#This Row],[Annual Income (k$)]]-$B$6)^2+(Table389101115[[#This Row],[Spending Score (1-100)]]-$C$6)^2)</f>
        <v>0.14859324121369208</v>
      </c>
      <c r="O105" s="28">
        <f>SQRT((Table389101115[[#This Row],[Annual Income (k$)]]-$B$7)^2+(Table389101115[[#This Row],[Spending Score (1-100)]]-$C$7)^2)</f>
        <v>1.6483116074099373</v>
      </c>
      <c r="P105" s="28">
        <f>MIN(Table389101115[[#This Row],[DIst1]:[DIst5]])</f>
        <v>0.14859324121369208</v>
      </c>
      <c r="Q105" s="28" t="str">
        <f>IF(MIN(Table389101115[[#This Row],[DIst1]:[DIst5]])=Table389101115[[#This Row],[DIst1]],"Cluster1",IF(MIN(Table389101115[[#This Row],[DIst1]:[DIst5]])=Table389101115[[#This Row],[DIst2]],"Cluster2",IF(MIN(Table389101115[[#This Row],[DIst1]:[DIst5]])=Table389101115[[#This Row],[DIst3]],"Cluster3",IF(MIN(Table389101115[[#This Row],[DIst1]:[DIst5]])=Table389101115[[#This Row],[DIst4]],"Cluster4","Cluster5"))))</f>
        <v>Cluster4</v>
      </c>
    </row>
    <row r="106" spans="7:17" x14ac:dyDescent="0.3">
      <c r="G106" s="28">
        <v>169</v>
      </c>
      <c r="H106" s="28">
        <v>1.0091997070000001</v>
      </c>
      <c r="I106" s="28">
        <v>-0.90066020899999999</v>
      </c>
      <c r="J106" s="28"/>
      <c r="K106" s="28">
        <f>SQRT((Table389101115[[#This Row],[Annual Income (k$)]]-$B$3)^2+(Table389101115[[#This Row],[Spending Score (1-100)]]-$C$3)^2)</f>
        <v>2.3256093728401468</v>
      </c>
      <c r="L106" s="28">
        <f>SQRT((Table389101115[[#This Row],[Annual Income (k$)]]-$B$4)^2+(Table389101115[[#This Row],[Spending Score (1-100)]]-$C$4)^2)</f>
        <v>2.1659146046485471</v>
      </c>
      <c r="M106" s="28">
        <f>SQRT((Table389101115[[#This Row],[Annual Income (k$)]]-$B$5)^2+(Table389101115[[#This Row],[Spending Score (1-100)]]-$C$5)^2)</f>
        <v>3.0882953192866287</v>
      </c>
      <c r="N106" s="28">
        <f>SQRT((Table389101115[[#This Row],[Annual Income (k$)]]-$B$6)^2+(Table389101115[[#This Row],[Spending Score (1-100)]]-$C$6)^2)</f>
        <v>0.42253855269802559</v>
      </c>
      <c r="O106" s="28">
        <f>SQRT((Table389101115[[#This Row],[Annual Income (k$)]]-$B$7)^2+(Table389101115[[#This Row],[Spending Score (1-100)]]-$C$7)^2)</f>
        <v>1.5005047199657018</v>
      </c>
      <c r="P106" s="28">
        <f>MIN(Table389101115[[#This Row],[DIst1]:[DIst5]])</f>
        <v>0.42253855269802559</v>
      </c>
      <c r="Q106" s="28" t="str">
        <f>IF(MIN(Table389101115[[#This Row],[DIst1]:[DIst5]])=Table389101115[[#This Row],[DIst1]],"Cluster1",IF(MIN(Table389101115[[#This Row],[DIst1]:[DIst5]])=Table389101115[[#This Row],[DIst2]],"Cluster2",IF(MIN(Table389101115[[#This Row],[DIst1]:[DIst5]])=Table389101115[[#This Row],[DIst3]],"Cluster3",IF(MIN(Table389101115[[#This Row],[DIst1]:[DIst5]])=Table389101115[[#This Row],[DIst4]],"Cluster4","Cluster5"))))</f>
        <v>Cluster4</v>
      </c>
    </row>
    <row r="107" spans="7:17" x14ac:dyDescent="0.3">
      <c r="G107" s="28">
        <v>171</v>
      </c>
      <c r="H107" s="28">
        <v>1.0091997070000001</v>
      </c>
      <c r="I107" s="28">
        <v>-1.4441620580000001</v>
      </c>
      <c r="J107" s="28"/>
      <c r="K107" s="28">
        <f>SQRT((Table389101115[[#This Row],[Annual Income (k$)]]-$B$3)^2+(Table389101115[[#This Row],[Spending Score (1-100)]]-$C$3)^2)</f>
        <v>2.3218469185479744</v>
      </c>
      <c r="L107" s="28">
        <f>SQRT((Table389101115[[#This Row],[Annual Income (k$)]]-$B$4)^2+(Table389101115[[#This Row],[Spending Score (1-100)]]-$C$4)^2)</f>
        <v>2.7077461933862463</v>
      </c>
      <c r="M107" s="28">
        <f>SQRT((Table389101115[[#This Row],[Annual Income (k$)]]-$B$5)^2+(Table389101115[[#This Row],[Spending Score (1-100)]]-$C$5)^2)</f>
        <v>3.4604811055527382</v>
      </c>
      <c r="N107" s="28">
        <f>SQRT((Table389101115[[#This Row],[Annual Income (k$)]]-$B$6)^2+(Table389101115[[#This Row],[Spending Score (1-100)]]-$C$6)^2)</f>
        <v>0.146951049630546</v>
      </c>
      <c r="O107" s="28">
        <f>SQRT((Table389101115[[#This Row],[Annual Income (k$)]]-$B$7)^2+(Table389101115[[#This Row],[Spending Score (1-100)]]-$C$7)^2)</f>
        <v>1.8739888913996845</v>
      </c>
      <c r="P107" s="28">
        <f>MIN(Table389101115[[#This Row],[DIst1]:[DIst5]])</f>
        <v>0.146951049630546</v>
      </c>
      <c r="Q107" s="28" t="str">
        <f>IF(MIN(Table389101115[[#This Row],[DIst1]:[DIst5]])=Table389101115[[#This Row],[DIst1]],"Cluster1",IF(MIN(Table389101115[[#This Row],[DIst1]:[DIst5]])=Table389101115[[#This Row],[DIst2]],"Cluster2",IF(MIN(Table389101115[[#This Row],[DIst1]:[DIst5]])=Table389101115[[#This Row],[DIst3]],"Cluster3",IF(MIN(Table389101115[[#This Row],[DIst1]:[DIst5]])=Table389101115[[#This Row],[DIst4]],"Cluster4","Cluster5"))))</f>
        <v>Cluster4</v>
      </c>
    </row>
    <row r="108" spans="7:17" x14ac:dyDescent="0.3">
      <c r="G108" s="28">
        <v>173</v>
      </c>
      <c r="H108" s="28">
        <v>1.0091997070000001</v>
      </c>
      <c r="I108" s="28">
        <v>-1.5606267410000001</v>
      </c>
      <c r="J108" s="28"/>
      <c r="K108" s="28">
        <f>SQRT((Table389101115[[#This Row],[Annual Income (k$)]]-$B$3)^2+(Table389101115[[#This Row],[Spending Score (1-100)]]-$C$3)^2)</f>
        <v>2.3375390777398746</v>
      </c>
      <c r="L108" s="28">
        <f>SQRT((Table389101115[[#This Row],[Annual Income (k$)]]-$B$4)^2+(Table389101115[[#This Row],[Spending Score (1-100)]]-$C$4)^2)</f>
        <v>2.8239364820192741</v>
      </c>
      <c r="M108" s="28">
        <f>SQRT((Table389101115[[#This Row],[Annual Income (k$)]]-$B$5)^2+(Table389101115[[#This Row],[Spending Score (1-100)]]-$C$5)^2)</f>
        <v>3.5459954921324628</v>
      </c>
      <c r="N108" s="28">
        <f>SQRT((Table389101115[[#This Row],[Annual Income (k$)]]-$B$6)^2+(Table389101115[[#This Row],[Spending Score (1-100)]]-$C$6)^2)</f>
        <v>0.25461048655148549</v>
      </c>
      <c r="O108" s="28">
        <f>SQRT((Table389101115[[#This Row],[Annual Income (k$)]]-$B$7)^2+(Table389101115[[#This Row],[Spending Score (1-100)]]-$C$7)^2)</f>
        <v>1.9643741296720081</v>
      </c>
      <c r="P108" s="28">
        <f>MIN(Table389101115[[#This Row],[DIst1]:[DIst5]])</f>
        <v>0.25461048655148549</v>
      </c>
      <c r="Q108" s="28" t="str">
        <f>IF(MIN(Table389101115[[#This Row],[DIst1]:[DIst5]])=Table389101115[[#This Row],[DIst1]],"Cluster1",IF(MIN(Table389101115[[#This Row],[DIst1]:[DIst5]])=Table389101115[[#This Row],[DIst2]],"Cluster2",IF(MIN(Table389101115[[#This Row],[DIst1]:[DIst5]])=Table389101115[[#This Row],[DIst3]],"Cluster3",IF(MIN(Table389101115[[#This Row],[DIst1]:[DIst5]])=Table389101115[[#This Row],[DIst4]],"Cluster4","Cluster5"))))</f>
        <v>Cluster4</v>
      </c>
    </row>
    <row r="109" spans="7:17" x14ac:dyDescent="0.3">
      <c r="G109" s="28">
        <v>175</v>
      </c>
      <c r="H109" s="28">
        <v>1.0473691359999999</v>
      </c>
      <c r="I109" s="28">
        <v>-1.4441620580000001</v>
      </c>
      <c r="J109" s="28"/>
      <c r="K109" s="28">
        <f>SQRT((Table389101115[[#This Row],[Annual Income (k$)]]-$B$3)^2+(Table389101115[[#This Row],[Spending Score (1-100)]]-$C$3)^2)</f>
        <v>2.3597879865644709</v>
      </c>
      <c r="L109" s="28">
        <f>SQRT((Table389101115[[#This Row],[Annual Income (k$)]]-$B$4)^2+(Table389101115[[#This Row],[Spending Score (1-100)]]-$C$4)^2)</f>
        <v>2.7106877860873433</v>
      </c>
      <c r="M109" s="28">
        <f>SQRT((Table389101115[[#This Row],[Annual Income (k$)]]-$B$5)^2+(Table389101115[[#This Row],[Spending Score (1-100)]]-$C$5)^2)</f>
        <v>3.4868202795709031</v>
      </c>
      <c r="N109" s="28">
        <f>SQRT((Table389101115[[#This Row],[Annual Income (k$)]]-$B$6)^2+(Table389101115[[#This Row],[Spending Score (1-100)]]-$C$6)^2)</f>
        <v>0.16925313941876866</v>
      </c>
      <c r="O109" s="28">
        <f>SQRT((Table389101115[[#This Row],[Annual Income (k$)]]-$B$7)^2+(Table389101115[[#This Row],[Spending Score (1-100)]]-$C$7)^2)</f>
        <v>1.898853033893301</v>
      </c>
      <c r="P109" s="28">
        <f>MIN(Table389101115[[#This Row],[DIst1]:[DIst5]])</f>
        <v>0.16925313941876866</v>
      </c>
      <c r="Q109" s="28" t="str">
        <f>IF(MIN(Table389101115[[#This Row],[DIst1]:[DIst5]])=Table389101115[[#This Row],[DIst1]],"Cluster1",IF(MIN(Table389101115[[#This Row],[DIst1]:[DIst5]])=Table389101115[[#This Row],[DIst2]],"Cluster2",IF(MIN(Table389101115[[#This Row],[DIst1]:[DIst5]])=Table389101115[[#This Row],[DIst3]],"Cluster3",IF(MIN(Table389101115[[#This Row],[DIst1]:[DIst5]])=Table389101115[[#This Row],[DIst4]],"Cluster4","Cluster5"))))</f>
        <v>Cluster4</v>
      </c>
    </row>
    <row r="110" spans="7:17" x14ac:dyDescent="0.3">
      <c r="G110" s="28">
        <v>177</v>
      </c>
      <c r="H110" s="28">
        <v>1.0473691359999999</v>
      </c>
      <c r="I110" s="28">
        <v>-1.3665189369999999</v>
      </c>
      <c r="J110" s="28"/>
      <c r="K110" s="28">
        <f>SQRT((Table389101115[[#This Row],[Annual Income (k$)]]-$B$3)^2+(Table389101115[[#This Row],[Spending Score (1-100)]]-$C$3)^2)</f>
        <v>2.3526424703613533</v>
      </c>
      <c r="L110" s="28">
        <f>SQRT((Table389101115[[#This Row],[Annual Income (k$)]]-$B$4)^2+(Table389101115[[#This Row],[Spending Score (1-100)]]-$C$4)^2)</f>
        <v>2.6333275926895827</v>
      </c>
      <c r="M110" s="28">
        <f>SQRT((Table389101115[[#This Row],[Annual Income (k$)]]-$B$5)^2+(Table389101115[[#This Row],[Spending Score (1-100)]]-$C$5)^2)</f>
        <v>3.4312607649852178</v>
      </c>
      <c r="N110" s="28">
        <f>SQRT((Table389101115[[#This Row],[Annual Income (k$)]]-$B$6)^2+(Table389101115[[#This Row],[Spending Score (1-100)]]-$C$6)^2)</f>
        <v>0.12205122710437527</v>
      </c>
      <c r="O110" s="28">
        <f>SQRT((Table389101115[[#This Row],[Annual Income (k$)]]-$B$7)^2+(Table389101115[[#This Row],[Spending Score (1-100)]]-$C$7)^2)</f>
        <v>1.8410394922961781</v>
      </c>
      <c r="P110" s="28">
        <f>MIN(Table389101115[[#This Row],[DIst1]:[DIst5]])</f>
        <v>0.12205122710437527</v>
      </c>
      <c r="Q110" s="28" t="str">
        <f>IF(MIN(Table389101115[[#This Row],[DIst1]:[DIst5]])=Table389101115[[#This Row],[DIst1]],"Cluster1",IF(MIN(Table389101115[[#This Row],[DIst1]:[DIst5]])=Table389101115[[#This Row],[DIst2]],"Cluster2",IF(MIN(Table389101115[[#This Row],[DIst1]:[DIst5]])=Table389101115[[#This Row],[DIst3]],"Cluster3",IF(MIN(Table389101115[[#This Row],[DIst1]:[DIst5]])=Table389101115[[#This Row],[DIst4]],"Cluster4","Cluster5"))))</f>
        <v>Cluster4</v>
      </c>
    </row>
    <row r="111" spans="7:17" x14ac:dyDescent="0.3">
      <c r="G111" s="28">
        <v>179</v>
      </c>
      <c r="H111" s="28">
        <v>1.238216282</v>
      </c>
      <c r="I111" s="28">
        <v>-1.4053404979999999</v>
      </c>
      <c r="J111" s="28"/>
      <c r="K111" s="28">
        <f>SQRT((Table389101115[[#This Row],[Annual Income (k$)]]-$B$3)^2+(Table389101115[[#This Row],[Spending Score (1-100)]]-$C$3)^2)</f>
        <v>2.5459957109731395</v>
      </c>
      <c r="L111" s="28">
        <f>SQRT((Table389101115[[#This Row],[Annual Income (k$)]]-$B$4)^2+(Table389101115[[#This Row],[Spending Score (1-100)]]-$C$4)^2)</f>
        <v>2.6949982227274898</v>
      </c>
      <c r="M111" s="28">
        <f>SQRT((Table389101115[[#This Row],[Annual Income (k$)]]-$B$5)^2+(Table389101115[[#This Row],[Spending Score (1-100)]]-$C$5)^2)</f>
        <v>3.5948385226333928</v>
      </c>
      <c r="N111" s="28">
        <f>SQRT((Table389101115[[#This Row],[Annual Income (k$)]]-$B$6)^2+(Table389101115[[#This Row],[Spending Score (1-100)]]-$C$6)^2)</f>
        <v>0.31501060480155052</v>
      </c>
      <c r="O111" s="28">
        <f>SQRT((Table389101115[[#This Row],[Annual Income (k$)]]-$B$7)^2+(Table389101115[[#This Row],[Spending Score (1-100)]]-$C$7)^2)</f>
        <v>2.0021930662295557</v>
      </c>
      <c r="P111" s="28">
        <f>MIN(Table389101115[[#This Row],[DIst1]:[DIst5]])</f>
        <v>0.31501060480155052</v>
      </c>
      <c r="Q111" s="28" t="str">
        <f>IF(MIN(Table389101115[[#This Row],[DIst1]:[DIst5]])=Table389101115[[#This Row],[DIst1]],"Cluster1",IF(MIN(Table389101115[[#This Row],[DIst1]:[DIst5]])=Table389101115[[#This Row],[DIst2]],"Cluster2",IF(MIN(Table389101115[[#This Row],[DIst1]:[DIst5]])=Table389101115[[#This Row],[DIst3]],"Cluster3",IF(MIN(Table389101115[[#This Row],[DIst1]:[DIst5]])=Table389101115[[#This Row],[DIst4]],"Cluster4","Cluster5"))))</f>
        <v>Cluster4</v>
      </c>
    </row>
    <row r="112" spans="7:17" x14ac:dyDescent="0.3">
      <c r="G112" s="28">
        <v>181</v>
      </c>
      <c r="H112" s="28">
        <v>1.390893999</v>
      </c>
      <c r="I112" s="28">
        <v>-0.70655240500000005</v>
      </c>
      <c r="J112" s="28"/>
      <c r="K112" s="28">
        <f>SQRT((Table389101115[[#This Row],[Annual Income (k$)]]-$B$3)^2+(Table389101115[[#This Row],[Spending Score (1-100)]]-$C$3)^2)</f>
        <v>2.732263431818549</v>
      </c>
      <c r="L112" s="28">
        <f>SQRT((Table389101115[[#This Row],[Annual Income (k$)]]-$B$4)^2+(Table389101115[[#This Row],[Spending Score (1-100)]]-$C$4)^2)</f>
        <v>2.0449360018987703</v>
      </c>
      <c r="M112" s="28">
        <f>SQRT((Table389101115[[#This Row],[Annual Income (k$)]]-$B$5)^2+(Table389101115[[#This Row],[Spending Score (1-100)]]-$C$5)^2)</f>
        <v>3.2819568560419752</v>
      </c>
      <c r="N112" s="28">
        <f>SQRT((Table389101115[[#This Row],[Annual Income (k$)]]-$B$6)^2+(Table389101115[[#This Row],[Spending Score (1-100)]]-$C$6)^2)</f>
        <v>0.76118837803061346</v>
      </c>
      <c r="O112" s="28">
        <f>SQRT((Table389101115[[#This Row],[Annual Income (k$)]]-$B$7)^2+(Table389101115[[#This Row],[Spending Score (1-100)]]-$C$7)^2)</f>
        <v>1.7360248302944363</v>
      </c>
      <c r="P112" s="28">
        <f>MIN(Table389101115[[#This Row],[DIst1]:[DIst5]])</f>
        <v>0.76118837803061346</v>
      </c>
      <c r="Q112" s="28" t="str">
        <f>IF(MIN(Table389101115[[#This Row],[DIst1]:[DIst5]])=Table389101115[[#This Row],[DIst1]],"Cluster1",IF(MIN(Table389101115[[#This Row],[DIst1]:[DIst5]])=Table389101115[[#This Row],[DIst2]],"Cluster2",IF(MIN(Table389101115[[#This Row],[DIst1]:[DIst5]])=Table389101115[[#This Row],[DIst3]],"Cluster3",IF(MIN(Table389101115[[#This Row],[DIst1]:[DIst5]])=Table389101115[[#This Row],[DIst4]],"Cluster4","Cluster5"))))</f>
        <v>Cluster4</v>
      </c>
    </row>
    <row r="113" spans="7:17" x14ac:dyDescent="0.3">
      <c r="G113" s="28">
        <v>183</v>
      </c>
      <c r="H113" s="28">
        <v>1.4290634280000001</v>
      </c>
      <c r="I113" s="28">
        <v>-1.3665189369999999</v>
      </c>
      <c r="J113" s="28"/>
      <c r="K113" s="28">
        <f>SQRT((Table389101115[[#This Row],[Annual Income (k$)]]-$B$3)^2+(Table389101115[[#This Row],[Spending Score (1-100)]]-$C$3)^2)</f>
        <v>2.7333950449965259</v>
      </c>
      <c r="L113" s="28">
        <f>SQRT((Table389101115[[#This Row],[Annual Income (k$)]]-$B$4)^2+(Table389101115[[#This Row],[Spending Score (1-100)]]-$C$4)^2)</f>
        <v>2.693336602698039</v>
      </c>
      <c r="M113" s="28">
        <f>SQRT((Table389101115[[#This Row],[Annual Income (k$)]]-$B$5)^2+(Table389101115[[#This Row],[Spending Score (1-100)]]-$C$5)^2)</f>
        <v>3.7099422952429801</v>
      </c>
      <c r="N113" s="28">
        <f>SQRT((Table389101115[[#This Row],[Annual Income (k$)]]-$B$6)^2+(Table389101115[[#This Row],[Spending Score (1-100)]]-$C$6)^2)</f>
        <v>0.4956573718675788</v>
      </c>
      <c r="O113" s="28">
        <f>SQRT((Table389101115[[#This Row],[Annual Income (k$)]]-$B$7)^2+(Table389101115[[#This Row],[Spending Score (1-100)]]-$C$7)^2)</f>
        <v>2.1184359313410632</v>
      </c>
      <c r="P113" s="28">
        <f>MIN(Table389101115[[#This Row],[DIst1]:[DIst5]])</f>
        <v>0.4956573718675788</v>
      </c>
      <c r="Q113" s="28" t="str">
        <f>IF(MIN(Table389101115[[#This Row],[DIst1]:[DIst5]])=Table389101115[[#This Row],[DIst1]],"Cluster1",IF(MIN(Table389101115[[#This Row],[DIst1]:[DIst5]])=Table389101115[[#This Row],[DIst2]],"Cluster2",IF(MIN(Table389101115[[#This Row],[DIst1]:[DIst5]])=Table389101115[[#This Row],[DIst3]],"Cluster3",IF(MIN(Table389101115[[#This Row],[DIst1]:[DIst5]])=Table389101115[[#This Row],[DIst4]],"Cluster4","Cluster5"))))</f>
        <v>Cluster4</v>
      </c>
    </row>
    <row r="114" spans="7:17" x14ac:dyDescent="0.3">
      <c r="G114" s="28">
        <v>185</v>
      </c>
      <c r="H114" s="28">
        <v>1.4672328569999999</v>
      </c>
      <c r="I114" s="28">
        <v>-0.43480148000000002</v>
      </c>
      <c r="J114" s="28"/>
      <c r="K114" s="28">
        <f>SQRT((Table389101115[[#This Row],[Annual Income (k$)]]-$B$3)^2+(Table389101115[[#This Row],[Spending Score (1-100)]]-$C$3)^2)</f>
        <v>2.8666169098575138</v>
      </c>
      <c r="L114" s="28">
        <f>SQRT((Table389101115[[#This Row],[Annual Income (k$)]]-$B$4)^2+(Table389101115[[#This Row],[Spending Score (1-100)]]-$C$4)^2)</f>
        <v>1.8114974148171403</v>
      </c>
      <c r="M114" s="28">
        <f>SQRT((Table389101115[[#This Row],[Annual Income (k$)]]-$B$5)^2+(Table389101115[[#This Row],[Spending Score (1-100)]]-$C$5)^2)</f>
        <v>3.2104152505443122</v>
      </c>
      <c r="N114" s="28">
        <f>SQRT((Table389101115[[#This Row],[Annual Income (k$)]]-$B$6)^2+(Table389101115[[#This Row],[Spending Score (1-100)]]-$C$6)^2)</f>
        <v>1.0296686620164142</v>
      </c>
      <c r="O114" s="28">
        <f>SQRT((Table389101115[[#This Row],[Annual Income (k$)]]-$B$7)^2+(Table389101115[[#This Row],[Spending Score (1-100)]]-$C$7)^2)</f>
        <v>1.7203118504611368</v>
      </c>
      <c r="P114" s="28">
        <f>MIN(Table389101115[[#This Row],[DIst1]:[DIst5]])</f>
        <v>1.0296686620164142</v>
      </c>
      <c r="Q114" s="28" t="str">
        <f>IF(MIN(Table389101115[[#This Row],[DIst1]:[DIst5]])=Table389101115[[#This Row],[DIst1]],"Cluster1",IF(MIN(Table389101115[[#This Row],[DIst1]:[DIst5]])=Table389101115[[#This Row],[DIst2]],"Cluster2",IF(MIN(Table389101115[[#This Row],[DIst1]:[DIst5]])=Table389101115[[#This Row],[DIst3]],"Cluster3",IF(MIN(Table389101115[[#This Row],[DIst1]:[DIst5]])=Table389101115[[#This Row],[DIst4]],"Cluster4","Cluster5"))))</f>
        <v>Cluster4</v>
      </c>
    </row>
    <row r="115" spans="7:17" x14ac:dyDescent="0.3">
      <c r="G115" s="28">
        <v>187</v>
      </c>
      <c r="H115" s="28">
        <v>1.543571716</v>
      </c>
      <c r="I115" s="28">
        <v>-1.0171248909999999</v>
      </c>
      <c r="J115" s="28"/>
      <c r="K115" s="28">
        <f>SQRT((Table389101115[[#This Row],[Annual Income (k$)]]-$B$3)^2+(Table389101115[[#This Row],[Spending Score (1-100)]]-$C$3)^2)</f>
        <v>2.8472620570751586</v>
      </c>
      <c r="L115" s="28">
        <f>SQRT((Table389101115[[#This Row],[Annual Income (k$)]]-$B$4)^2+(Table389101115[[#This Row],[Spending Score (1-100)]]-$C$4)^2)</f>
        <v>2.3865491129012861</v>
      </c>
      <c r="M115" s="28">
        <f>SQRT((Table389101115[[#This Row],[Annual Income (k$)]]-$B$5)^2+(Table389101115[[#This Row],[Spending Score (1-100)]]-$C$5)^2)</f>
        <v>3.5828882606162988</v>
      </c>
      <c r="N115" s="28">
        <f>SQRT((Table389101115[[#This Row],[Annual Income (k$)]]-$B$6)^2+(Table389101115[[#This Row],[Spending Score (1-100)]]-$C$6)^2)</f>
        <v>0.67753829854898706</v>
      </c>
      <c r="O115" s="28">
        <f>SQRT((Table389101115[[#This Row],[Annual Income (k$)]]-$B$7)^2+(Table389101115[[#This Row],[Spending Score (1-100)]]-$C$7)^2)</f>
        <v>2.0125416055293806</v>
      </c>
      <c r="P115" s="28">
        <f>MIN(Table389101115[[#This Row],[DIst1]:[DIst5]])</f>
        <v>0.67753829854898706</v>
      </c>
      <c r="Q115" s="28" t="str">
        <f>IF(MIN(Table389101115[[#This Row],[DIst1]:[DIst5]])=Table389101115[[#This Row],[DIst1]],"Cluster1",IF(MIN(Table389101115[[#This Row],[DIst1]:[DIst5]])=Table389101115[[#This Row],[DIst2]],"Cluster2",IF(MIN(Table389101115[[#This Row],[DIst1]:[DIst5]])=Table389101115[[#This Row],[DIst3]],"Cluster3",IF(MIN(Table389101115[[#This Row],[DIst1]:[DIst5]])=Table389101115[[#This Row],[DIst4]],"Cluster4","Cluster5"))))</f>
        <v>Cluster4</v>
      </c>
    </row>
    <row r="116" spans="7:17" x14ac:dyDescent="0.3">
      <c r="G116" s="28">
        <v>189</v>
      </c>
      <c r="H116" s="28">
        <v>1.6199105739999999</v>
      </c>
      <c r="I116" s="28">
        <v>-1.288875816</v>
      </c>
      <c r="J116" s="28"/>
      <c r="K116" s="28">
        <f>SQRT((Table389101115[[#This Row],[Annual Income (k$)]]-$B$3)^2+(Table389101115[[#This Row],[Spending Score (1-100)]]-$C$3)^2)</f>
        <v>2.9201646308116946</v>
      </c>
      <c r="L116" s="28">
        <f>SQRT((Table389101115[[#This Row],[Annual Income (k$)]]-$B$4)^2+(Table389101115[[#This Row],[Spending Score (1-100)]]-$C$4)^2)</f>
        <v>2.6686694667198574</v>
      </c>
      <c r="M116" s="28">
        <f>SQRT((Table389101115[[#This Row],[Annual Income (k$)]]-$B$5)^2+(Table389101115[[#This Row],[Spending Score (1-100)]]-$C$5)^2)</f>
        <v>3.8073208579750619</v>
      </c>
      <c r="N116" s="28">
        <f>SQRT((Table389101115[[#This Row],[Annual Income (k$)]]-$B$6)^2+(Table389101115[[#This Row],[Spending Score (1-100)]]-$C$6)^2)</f>
        <v>0.68457342859040526</v>
      </c>
      <c r="O116" s="28">
        <f>SQRT((Table389101115[[#This Row],[Annual Income (k$)]]-$B$7)^2+(Table389101115[[#This Row],[Spending Score (1-100)]]-$C$7)^2)</f>
        <v>2.223072504992333</v>
      </c>
      <c r="P116" s="28">
        <f>MIN(Table389101115[[#This Row],[DIst1]:[DIst5]])</f>
        <v>0.68457342859040526</v>
      </c>
      <c r="Q116" s="28" t="str">
        <f>IF(MIN(Table389101115[[#This Row],[DIst1]:[DIst5]])=Table389101115[[#This Row],[DIst1]],"Cluster1",IF(MIN(Table389101115[[#This Row],[DIst1]:[DIst5]])=Table389101115[[#This Row],[DIst2]],"Cluster2",IF(MIN(Table389101115[[#This Row],[DIst1]:[DIst5]])=Table389101115[[#This Row],[DIst3]],"Cluster3",IF(MIN(Table389101115[[#This Row],[DIst1]:[DIst5]])=Table389101115[[#This Row],[DIst4]],"Cluster4","Cluster5"))))</f>
        <v>Cluster4</v>
      </c>
    </row>
    <row r="117" spans="7:17" x14ac:dyDescent="0.3">
      <c r="G117" s="28">
        <v>191</v>
      </c>
      <c r="H117" s="28">
        <v>1.6199105739999999</v>
      </c>
      <c r="I117" s="28">
        <v>-1.0559464510000001</v>
      </c>
      <c r="J117" s="28"/>
      <c r="K117" s="28">
        <f>SQRT((Table389101115[[#This Row],[Annual Income (k$)]]-$B$3)^2+(Table389101115[[#This Row],[Spending Score (1-100)]]-$C$3)^2)</f>
        <v>2.9214474842637324</v>
      </c>
      <c r="L117" s="28">
        <f>SQRT((Table389101115[[#This Row],[Annual Income (k$)]]-$B$4)^2+(Table389101115[[#This Row],[Spending Score (1-100)]]-$C$4)^2)</f>
        <v>2.4474612765022741</v>
      </c>
      <c r="M117" s="28">
        <f>SQRT((Table389101115[[#This Row],[Annual Income (k$)]]-$B$5)^2+(Table389101115[[#This Row],[Spending Score (1-100)]]-$C$5)^2)</f>
        <v>3.6675753038300374</v>
      </c>
      <c r="N117" s="28">
        <f>SQRT((Table389101115[[#This Row],[Annual Income (k$)]]-$B$6)^2+(Table389101115[[#This Row],[Spending Score (1-100)]]-$C$6)^2)</f>
        <v>0.73205367765916363</v>
      </c>
      <c r="O117" s="28">
        <f>SQRT((Table389101115[[#This Row],[Annual Income (k$)]]-$B$7)^2+(Table389101115[[#This Row],[Spending Score (1-100)]]-$C$7)^2)</f>
        <v>2.0980739353467195</v>
      </c>
      <c r="P117" s="28">
        <f>MIN(Table389101115[[#This Row],[DIst1]:[DIst5]])</f>
        <v>0.73205367765916363</v>
      </c>
      <c r="Q117" s="28" t="str">
        <f>IF(MIN(Table389101115[[#This Row],[DIst1]:[DIst5]])=Table389101115[[#This Row],[DIst1]],"Cluster1",IF(MIN(Table389101115[[#This Row],[DIst1]:[DIst5]])=Table389101115[[#This Row],[DIst2]],"Cluster2",IF(MIN(Table389101115[[#This Row],[DIst1]:[DIst5]])=Table389101115[[#This Row],[DIst3]],"Cluster3",IF(MIN(Table389101115[[#This Row],[DIst1]:[DIst5]])=Table389101115[[#This Row],[DIst4]],"Cluster4","Cluster5"))))</f>
        <v>Cluster4</v>
      </c>
    </row>
    <row r="118" spans="7:17" x14ac:dyDescent="0.3">
      <c r="G118" s="28">
        <v>193</v>
      </c>
      <c r="H118" s="28">
        <v>2.0016048660000001</v>
      </c>
      <c r="I118" s="28">
        <v>-1.638269862</v>
      </c>
      <c r="J118" s="28"/>
      <c r="K118" s="28">
        <f>SQRT((Table389101115[[#This Row],[Annual Income (k$)]]-$B$3)^2+(Table389101115[[#This Row],[Spending Score (1-100)]]-$C$3)^2)</f>
        <v>3.3306417372092829</v>
      </c>
      <c r="L118" s="28">
        <f>SQRT((Table389101115[[#This Row],[Annual Income (k$)]]-$B$4)^2+(Table389101115[[#This Row],[Spending Score (1-100)]]-$C$4)^2)</f>
        <v>3.1272306478017491</v>
      </c>
      <c r="M118" s="28">
        <f>SQRT((Table389101115[[#This Row],[Annual Income (k$)]]-$B$5)^2+(Table389101115[[#This Row],[Spending Score (1-100)]]-$C$5)^2)</f>
        <v>4.323565738519406</v>
      </c>
      <c r="N118" s="28">
        <f>SQRT((Table389101115[[#This Row],[Annual Income (k$)]]-$B$6)^2+(Table389101115[[#This Row],[Spending Score (1-100)]]-$C$6)^2)</f>
        <v>1.1131305971613081</v>
      </c>
      <c r="O118" s="28">
        <f>SQRT((Table389101115[[#This Row],[Annual Income (k$)]]-$B$7)^2+(Table389101115[[#This Row],[Spending Score (1-100)]]-$C$7)^2)</f>
        <v>2.7369934889711813</v>
      </c>
      <c r="P118" s="28">
        <f>MIN(Table389101115[[#This Row],[DIst1]:[DIst5]])</f>
        <v>1.1131305971613081</v>
      </c>
      <c r="Q118" s="28" t="str">
        <f>IF(MIN(Table389101115[[#This Row],[DIst1]:[DIst5]])=Table389101115[[#This Row],[DIst1]],"Cluster1",IF(MIN(Table389101115[[#This Row],[DIst1]:[DIst5]])=Table389101115[[#This Row],[DIst2]],"Cluster2",IF(MIN(Table389101115[[#This Row],[DIst1]:[DIst5]])=Table389101115[[#This Row],[DIst3]],"Cluster3",IF(MIN(Table389101115[[#This Row],[DIst1]:[DIst5]])=Table389101115[[#This Row],[DIst4]],"Cluster4","Cluster5"))))</f>
        <v>Cluster4</v>
      </c>
    </row>
    <row r="119" spans="7:17" x14ac:dyDescent="0.3">
      <c r="G119" s="27">
        <v>195</v>
      </c>
      <c r="H119" s="27">
        <v>2.2687908700000001</v>
      </c>
      <c r="I119" s="27">
        <v>-1.3276973759999999</v>
      </c>
      <c r="J119" s="27"/>
      <c r="K119" s="27">
        <f>SQRT((Table389101115[[#This Row],[Annual Income (k$)]]-$B$3)^2+(Table389101115[[#This Row],[Spending Score (1-100)]]-$C$3)^2)</f>
        <v>3.5700340219364621</v>
      </c>
      <c r="L119" s="27">
        <f>SQRT((Table389101115[[#This Row],[Annual Income (k$)]]-$B$4)^2+(Table389101115[[#This Row],[Spending Score (1-100)]]-$C$4)^2)</f>
        <v>2.9632352199756169</v>
      </c>
      <c r="M119" s="27">
        <f>SQRT((Table389101115[[#This Row],[Annual Income (k$)]]-$B$5)^2+(Table389101115[[#This Row],[Spending Score (1-100)]]-$C$5)^2)</f>
        <v>4.3565971788686646</v>
      </c>
      <c r="N119" s="27">
        <f>SQRT((Table389101115[[#This Row],[Annual Income (k$)]]-$B$6)^2+(Table389101115[[#This Row],[Spending Score (1-100)]]-$C$6)^2)</f>
        <v>1.3329288276472162</v>
      </c>
      <c r="O119" s="27">
        <f>SQRT((Table389101115[[#This Row],[Annual Income (k$)]]-$B$7)^2+(Table389101115[[#This Row],[Spending Score (1-100)]]-$C$7)^2)</f>
        <v>2.7975351487059577</v>
      </c>
      <c r="P119" s="27">
        <f>MIN(Table389101115[[#This Row],[DIst1]:[DIst5]])</f>
        <v>1.3329288276472162</v>
      </c>
      <c r="Q119" s="27" t="str">
        <f>IF(MIN(Table389101115[[#This Row],[DIst1]:[DIst5]])=Table389101115[[#This Row],[DIst1]],"Cluster1",IF(MIN(Table389101115[[#This Row],[DIst1]:[DIst5]])=Table389101115[[#This Row],[DIst2]],"Cluster2",IF(MIN(Table389101115[[#This Row],[DIst1]:[DIst5]])=Table389101115[[#This Row],[DIst3]],"Cluster3",IF(MIN(Table389101115[[#This Row],[DIst1]:[DIst5]])=Table389101115[[#This Row],[DIst4]],"Cluster4","Cluster5"))))</f>
        <v>Cluster4</v>
      </c>
    </row>
    <row r="120" spans="7:17" x14ac:dyDescent="0.3">
      <c r="G120" s="27">
        <v>197</v>
      </c>
      <c r="H120" s="27">
        <v>2.4978074449999998</v>
      </c>
      <c r="I120" s="27">
        <v>-0.86183864799999998</v>
      </c>
      <c r="J120" s="27"/>
      <c r="K120" s="27">
        <f>SQRT((Table389101115[[#This Row],[Annual Income (k$)]]-$B$3)^2+(Table389101115[[#This Row],[Spending Score (1-100)]]-$C$3)^2)</f>
        <v>3.8103636672309533</v>
      </c>
      <c r="L120" s="27">
        <f>SQRT((Table389101115[[#This Row],[Annual Income (k$)]]-$B$4)^2+(Table389101115[[#This Row],[Spending Score (1-100)]]-$C$4)^2)</f>
        <v>2.7029463569091083</v>
      </c>
      <c r="M120" s="27">
        <f>SQRT((Table389101115[[#This Row],[Annual Income (k$)]]-$B$5)^2+(Table389101115[[#This Row],[Spending Score (1-100)]]-$C$5)^2)</f>
        <v>4.3222300008648853</v>
      </c>
      <c r="N120" s="27">
        <f>SQRT((Table389101115[[#This Row],[Annual Income (k$)]]-$B$6)^2+(Table389101115[[#This Row],[Spending Score (1-100)]]-$C$6)^2)</f>
        <v>1.6268122447365254</v>
      </c>
      <c r="O120" s="27">
        <f>SQRT((Table389101115[[#This Row],[Annual Income (k$)]]-$B$7)^2+(Table389101115[[#This Row],[Spending Score (1-100)]]-$C$7)^2)</f>
        <v>2.8287387050913919</v>
      </c>
      <c r="P120" s="27">
        <f>MIN(Table389101115[[#This Row],[DIst1]:[DIst5]])</f>
        <v>1.6268122447365254</v>
      </c>
      <c r="Q120" s="27" t="str">
        <f>IF(MIN(Table389101115[[#This Row],[DIst1]:[DIst5]])=Table389101115[[#This Row],[DIst1]],"Cluster1",IF(MIN(Table389101115[[#This Row],[DIst1]:[DIst5]])=Table389101115[[#This Row],[DIst2]],"Cluster2",IF(MIN(Table389101115[[#This Row],[DIst1]:[DIst5]])=Table389101115[[#This Row],[DIst3]],"Cluster3",IF(MIN(Table389101115[[#This Row],[DIst1]:[DIst5]])=Table389101115[[#This Row],[DIst4]],"Cluster4","Cluster5"))))</f>
        <v>Cluster4</v>
      </c>
    </row>
    <row r="121" spans="7:17" x14ac:dyDescent="0.3">
      <c r="G121" s="27">
        <v>199</v>
      </c>
      <c r="H121" s="27">
        <v>2.9176711659999999</v>
      </c>
      <c r="I121" s="27">
        <v>-1.250054255</v>
      </c>
      <c r="J121" s="27"/>
      <c r="K121" s="27">
        <f>SQRT((Table389101115[[#This Row],[Annual Income (k$)]]-$B$3)^2+(Table389101115[[#This Row],[Spending Score (1-100)]]-$C$3)^2)</f>
        <v>4.2166488412067347</v>
      </c>
      <c r="L121" s="27">
        <f>SQRT((Table389101115[[#This Row],[Annual Income (k$)]]-$B$4)^2+(Table389101115[[#This Row],[Spending Score (1-100)]]-$C$4)^2)</f>
        <v>3.2691467282184434</v>
      </c>
      <c r="M121" s="27">
        <f>SQRT((Table389101115[[#This Row],[Annual Income (k$)]]-$B$5)^2+(Table389101115[[#This Row],[Spending Score (1-100)]]-$C$5)^2)</f>
        <v>4.8739460620009254</v>
      </c>
      <c r="N121" s="27">
        <f>SQRT((Table389101115[[#This Row],[Annual Income (k$)]]-$B$6)^2+(Table389101115[[#This Row],[Spending Score (1-100)]]-$C$6)^2)</f>
        <v>1.9828879854753729</v>
      </c>
      <c r="O121" s="27">
        <f>SQRT((Table389101115[[#This Row],[Annual Income (k$)]]-$B$7)^2+(Table389101115[[#This Row],[Spending Score (1-100)]]-$C$7)^2)</f>
        <v>3.3546597465049732</v>
      </c>
      <c r="P121" s="27">
        <f>MIN(Table389101115[[#This Row],[DIst1]:[DIst5]])</f>
        <v>1.9828879854753729</v>
      </c>
      <c r="Q121" s="27" t="str">
        <f>IF(MIN(Table389101115[[#This Row],[DIst1]:[DIst5]])=Table389101115[[#This Row],[DIst1]],"Cluster1",IF(MIN(Table389101115[[#This Row],[DIst1]:[DIst5]])=Table389101115[[#This Row],[DIst2]],"Cluster2",IF(MIN(Table389101115[[#This Row],[DIst1]:[DIst5]])=Table389101115[[#This Row],[DIst3]],"Cluster3",IF(MIN(Table389101115[[#This Row],[DIst1]:[DIst5]])=Table389101115[[#This Row],[DIst4]],"Cluster4","Cluster5"))))</f>
        <v>Cluster4</v>
      </c>
    </row>
    <row r="122" spans="7:17" x14ac:dyDescent="0.3">
      <c r="G122" s="27">
        <v>44</v>
      </c>
      <c r="H122" s="27">
        <v>-0.82293289300000005</v>
      </c>
      <c r="I122" s="27">
        <v>0.41927285600000003</v>
      </c>
      <c r="J122" s="27"/>
      <c r="K122" s="27">
        <f>SQRT((Table389101115[[#This Row],[Annual Income (k$)]]-$B$3)^2+(Table389101115[[#This Row],[Spending Score (1-100)]]-$C$3)^2)</f>
        <v>1.6766383775551745</v>
      </c>
      <c r="L122" s="27">
        <f>SQRT((Table389101115[[#This Row],[Annual Income (k$)]]-$B$4)^2+(Table389101115[[#This Row],[Spending Score (1-100)]]-$C$4)^2)</f>
        <v>1.8437018003661958</v>
      </c>
      <c r="M122" s="27">
        <f>SQRT((Table389101115[[#This Row],[Annual Income (k$)]]-$B$5)^2+(Table389101115[[#This Row],[Spending Score (1-100)]]-$C$5)^2)</f>
        <v>0.84922049547094158</v>
      </c>
      <c r="N122" s="27">
        <f>SQRT((Table389101115[[#This Row],[Annual Income (k$)]]-$B$6)^2+(Table389101115[[#This Row],[Spending Score (1-100)]]-$C$6)^2)</f>
        <v>2.4713241521111544</v>
      </c>
      <c r="O122" s="27">
        <f>SQRT((Table389101115[[#This Row],[Annual Income (k$)]]-$B$7)^2+(Table389101115[[#This Row],[Spending Score (1-100)]]-$C$7)^2)</f>
        <v>0.75774734474188876</v>
      </c>
      <c r="P122" s="27">
        <f>MIN(Table389101115[[#This Row],[DIst1]:[DIst5]])</f>
        <v>0.75774734474188876</v>
      </c>
      <c r="Q122" s="27" t="str">
        <f>IF(MIN(Table389101115[[#This Row],[DIst1]:[DIst5]])=Table389101115[[#This Row],[DIst1]],"Cluster1",IF(MIN(Table389101115[[#This Row],[DIst1]:[DIst5]])=Table389101115[[#This Row],[DIst2]],"Cluster2",IF(MIN(Table389101115[[#This Row],[DIst1]:[DIst5]])=Table389101115[[#This Row],[DIst3]],"Cluster3",IF(MIN(Table389101115[[#This Row],[DIst1]:[DIst5]])=Table389101115[[#This Row],[DIst4]],"Cluster4","Cluster5"))))</f>
        <v>Cluster5</v>
      </c>
    </row>
    <row r="123" spans="7:17" x14ac:dyDescent="0.3">
      <c r="G123" s="27">
        <v>47</v>
      </c>
      <c r="H123" s="27">
        <v>-0.78476346399999997</v>
      </c>
      <c r="I123" s="27">
        <v>0.186343491</v>
      </c>
      <c r="J123" s="27"/>
      <c r="K123" s="27">
        <f>SQRT((Table389101115[[#This Row],[Annual Income (k$)]]-$B$3)^2+(Table389101115[[#This Row],[Spending Score (1-100)]]-$C$3)^2)</f>
        <v>1.4676995067001155</v>
      </c>
      <c r="L123" s="27">
        <f>SQRT((Table389101115[[#This Row],[Annual Income (k$)]]-$B$4)^2+(Table389101115[[#This Row],[Spending Score (1-100)]]-$C$4)^2)</f>
        <v>1.9286779082896623</v>
      </c>
      <c r="M123" s="27">
        <f>SQRT((Table389101115[[#This Row],[Annual Income (k$)]]-$B$5)^2+(Table389101115[[#This Row],[Spending Score (1-100)]]-$C$5)^2)</f>
        <v>1.0590743284379165</v>
      </c>
      <c r="N123" s="27">
        <f>SQRT((Table389101115[[#This Row],[Annual Income (k$)]]-$B$6)^2+(Table389101115[[#This Row],[Spending Score (1-100)]]-$C$6)^2)</f>
        <v>2.2847596302373145</v>
      </c>
      <c r="O123" s="27">
        <f>SQRT((Table389101115[[#This Row],[Annual Income (k$)]]-$B$7)^2+(Table389101115[[#This Row],[Spending Score (1-100)]]-$C$7)^2)</f>
        <v>0.61726812549515564</v>
      </c>
      <c r="P123" s="27">
        <f>MIN(Table389101115[[#This Row],[DIst1]:[DIst5]])</f>
        <v>0.61726812549515564</v>
      </c>
      <c r="Q123" s="27" t="str">
        <f>IF(MIN(Table389101115[[#This Row],[DIst1]:[DIst5]])=Table389101115[[#This Row],[DIst1]],"Cluster1",IF(MIN(Table389101115[[#This Row],[DIst1]:[DIst5]])=Table389101115[[#This Row],[DIst2]],"Cluster2",IF(MIN(Table389101115[[#This Row],[DIst1]:[DIst5]])=Table389101115[[#This Row],[DIst3]],"Cluster3",IF(MIN(Table389101115[[#This Row],[DIst1]:[DIst5]])=Table389101115[[#This Row],[DIst4]],"Cluster4","Cluster5"))))</f>
        <v>Cluster5</v>
      </c>
    </row>
    <row r="124" spans="7:17" x14ac:dyDescent="0.3">
      <c r="G124" s="27">
        <v>48</v>
      </c>
      <c r="H124" s="27">
        <v>-0.78476346399999997</v>
      </c>
      <c r="I124" s="27">
        <v>-0.124228994</v>
      </c>
      <c r="J124" s="27"/>
      <c r="K124" s="27">
        <f>SQRT((Table389101115[[#This Row],[Annual Income (k$)]]-$B$3)^2+(Table389101115[[#This Row],[Spending Score (1-100)]]-$C$3)^2)</f>
        <v>1.1817874598667588</v>
      </c>
      <c r="L124" s="27">
        <f>SQRT((Table389101115[[#This Row],[Annual Income (k$)]]-$B$4)^2+(Table389101115[[#This Row],[Spending Score (1-100)]]-$C$4)^2)</f>
        <v>2.1168947770952284</v>
      </c>
      <c r="M124" s="27">
        <f>SQRT((Table389101115[[#This Row],[Annual Income (k$)]]-$B$5)^2+(Table389101115[[#This Row],[Spending Score (1-100)]]-$C$5)^2)</f>
        <v>1.3292434322046742</v>
      </c>
      <c r="N124" s="27">
        <f>SQRT((Table389101115[[#This Row],[Annual Income (k$)]]-$B$6)^2+(Table389101115[[#This Row],[Spending Score (1-100)]]-$C$6)^2)</f>
        <v>2.0935414555135297</v>
      </c>
      <c r="O124" s="27">
        <f>SQRT((Table389101115[[#This Row],[Annual Income (k$)]]-$B$7)^2+(Table389101115[[#This Row],[Spending Score (1-100)]]-$C$7)^2)</f>
        <v>0.59470533478043186</v>
      </c>
      <c r="P124" s="27">
        <f>MIN(Table389101115[[#This Row],[DIst1]:[DIst5]])</f>
        <v>0.59470533478043186</v>
      </c>
      <c r="Q124" s="27" t="str">
        <f>IF(MIN(Table389101115[[#This Row],[DIst1]:[DIst5]])=Table389101115[[#This Row],[DIst1]],"Cluster1",IF(MIN(Table389101115[[#This Row],[DIst1]:[DIst5]])=Table389101115[[#This Row],[DIst2]],"Cluster2",IF(MIN(Table389101115[[#This Row],[DIst1]:[DIst5]])=Table389101115[[#This Row],[DIst3]],"Cluster3",IF(MIN(Table389101115[[#This Row],[DIst1]:[DIst5]])=Table389101115[[#This Row],[DIst4]],"Cluster4","Cluster5"))))</f>
        <v>Cluster5</v>
      </c>
    </row>
    <row r="125" spans="7:17" x14ac:dyDescent="0.3">
      <c r="G125" s="27">
        <v>49</v>
      </c>
      <c r="H125" s="27">
        <v>-0.78476346399999997</v>
      </c>
      <c r="I125" s="27">
        <v>-0.31833679799999998</v>
      </c>
      <c r="J125" s="27"/>
      <c r="K125" s="27">
        <f>SQRT((Table389101115[[#This Row],[Annual Income (k$)]]-$B$3)^2+(Table389101115[[#This Row],[Spending Score (1-100)]]-$C$3)^2)</f>
        <v>1.0105116672956247</v>
      </c>
      <c r="L125" s="27">
        <f>SQRT((Table389101115[[#This Row],[Annual Income (k$)]]-$B$4)^2+(Table389101115[[#This Row],[Spending Score (1-100)]]-$C$4)^2)</f>
        <v>2.2483569604632412</v>
      </c>
      <c r="M125" s="27">
        <f>SQRT((Table389101115[[#This Row],[Annual Income (k$)]]-$B$5)^2+(Table389101115[[#This Row],[Spending Score (1-100)]]-$C$5)^2)</f>
        <v>1.5060317159878966</v>
      </c>
      <c r="N125" s="27">
        <f>SQRT((Table389101115[[#This Row],[Annual Income (k$)]]-$B$6)^2+(Table389101115[[#This Row],[Spending Score (1-100)]]-$C$6)^2)</f>
        <v>1.9893771619427947</v>
      </c>
      <c r="O125" s="27">
        <f>SQRT((Table389101115[[#This Row],[Annual Income (k$)]]-$B$7)^2+(Table389101115[[#This Row],[Spending Score (1-100)]]-$C$7)^2)</f>
        <v>0.65920093905359378</v>
      </c>
      <c r="P125" s="27">
        <f>MIN(Table389101115[[#This Row],[DIst1]:[DIst5]])</f>
        <v>0.65920093905359378</v>
      </c>
      <c r="Q125" s="27" t="str">
        <f>IF(MIN(Table389101115[[#This Row],[DIst1]:[DIst5]])=Table389101115[[#This Row],[DIst1]],"Cluster1",IF(MIN(Table389101115[[#This Row],[DIst1]:[DIst5]])=Table389101115[[#This Row],[DIst2]],"Cluster2",IF(MIN(Table389101115[[#This Row],[DIst1]:[DIst5]])=Table389101115[[#This Row],[DIst3]],"Cluster3",IF(MIN(Table389101115[[#This Row],[DIst1]:[DIst5]])=Table389101115[[#This Row],[DIst4]],"Cluster4","Cluster5"))))</f>
        <v>Cluster5</v>
      </c>
    </row>
    <row r="126" spans="7:17" x14ac:dyDescent="0.3">
      <c r="G126" s="27">
        <v>50</v>
      </c>
      <c r="H126" s="27">
        <v>-0.78476346399999997</v>
      </c>
      <c r="I126" s="27">
        <v>-0.31833679799999998</v>
      </c>
      <c r="J126" s="27"/>
      <c r="K126" s="27">
        <f>SQRT((Table389101115[[#This Row],[Annual Income (k$)]]-$B$3)^2+(Table389101115[[#This Row],[Spending Score (1-100)]]-$C$3)^2)</f>
        <v>1.0105116672956247</v>
      </c>
      <c r="L126" s="27">
        <f>SQRT((Table389101115[[#This Row],[Annual Income (k$)]]-$B$4)^2+(Table389101115[[#This Row],[Spending Score (1-100)]]-$C$4)^2)</f>
        <v>2.2483569604632412</v>
      </c>
      <c r="M126" s="27">
        <f>SQRT((Table389101115[[#This Row],[Annual Income (k$)]]-$B$5)^2+(Table389101115[[#This Row],[Spending Score (1-100)]]-$C$5)^2)</f>
        <v>1.5060317159878966</v>
      </c>
      <c r="N126" s="27">
        <f>SQRT((Table389101115[[#This Row],[Annual Income (k$)]]-$B$6)^2+(Table389101115[[#This Row],[Spending Score (1-100)]]-$C$6)^2)</f>
        <v>1.9893771619427947</v>
      </c>
      <c r="O126" s="27">
        <f>SQRT((Table389101115[[#This Row],[Annual Income (k$)]]-$B$7)^2+(Table389101115[[#This Row],[Spending Score (1-100)]]-$C$7)^2)</f>
        <v>0.65920093905359378</v>
      </c>
      <c r="P126" s="27">
        <f>MIN(Table389101115[[#This Row],[DIst1]:[DIst5]])</f>
        <v>0.65920093905359378</v>
      </c>
      <c r="Q126" s="27" t="str">
        <f>IF(MIN(Table389101115[[#This Row],[DIst1]:[DIst5]])=Table389101115[[#This Row],[DIst1]],"Cluster1",IF(MIN(Table389101115[[#This Row],[DIst1]:[DIst5]])=Table389101115[[#This Row],[DIst2]],"Cluster2",IF(MIN(Table389101115[[#This Row],[DIst1]:[DIst5]])=Table389101115[[#This Row],[DIst3]],"Cluster3",IF(MIN(Table389101115[[#This Row],[DIst1]:[DIst5]])=Table389101115[[#This Row],[DIst4]],"Cluster4","Cluster5"))))</f>
        <v>Cluster5</v>
      </c>
    </row>
    <row r="127" spans="7:17" x14ac:dyDescent="0.3">
      <c r="G127" s="27">
        <v>51</v>
      </c>
      <c r="H127" s="27">
        <v>-0.70842460500000004</v>
      </c>
      <c r="I127" s="27">
        <v>6.9878809E-2</v>
      </c>
      <c r="J127" s="27"/>
      <c r="K127" s="27">
        <f>SQRT((Table389101115[[#This Row],[Annual Income (k$)]]-$B$3)^2+(Table389101115[[#This Row],[Spending Score (1-100)]]-$C$3)^2)</f>
        <v>1.3898680212442673</v>
      </c>
      <c r="L127" s="27">
        <f>SQRT((Table389101115[[#This Row],[Annual Income (k$)]]-$B$4)^2+(Table389101115[[#This Row],[Spending Score (1-100)]]-$C$4)^2)</f>
        <v>1.9348454496840433</v>
      </c>
      <c r="M127" s="27">
        <f>SQRT((Table389101115[[#This Row],[Annual Income (k$)]]-$B$5)^2+(Table389101115[[#This Row],[Spending Score (1-100)]]-$C$5)^2)</f>
        <v>1.1983273043654989</v>
      </c>
      <c r="N127" s="27">
        <f>SQRT((Table389101115[[#This Row],[Annual Income (k$)]]-$B$6)^2+(Table389101115[[#This Row],[Spending Score (1-100)]]-$C$6)^2)</f>
        <v>2.1509731453573289</v>
      </c>
      <c r="O127" s="27">
        <f>SQRT((Table389101115[[#This Row],[Annual Income (k$)]]-$B$7)^2+(Table389101115[[#This Row],[Spending Score (1-100)]]-$C$7)^2)</f>
        <v>0.51457870137247053</v>
      </c>
      <c r="P127" s="27">
        <f>MIN(Table389101115[[#This Row],[DIst1]:[DIst5]])</f>
        <v>0.51457870137247053</v>
      </c>
      <c r="Q127" s="27" t="str">
        <f>IF(MIN(Table389101115[[#This Row],[DIst1]:[DIst5]])=Table389101115[[#This Row],[DIst1]],"Cluster1",IF(MIN(Table389101115[[#This Row],[DIst1]:[DIst5]])=Table389101115[[#This Row],[DIst2]],"Cluster2",IF(MIN(Table389101115[[#This Row],[DIst1]:[DIst5]])=Table389101115[[#This Row],[DIst3]],"Cluster3",IF(MIN(Table389101115[[#This Row],[DIst1]:[DIst5]])=Table389101115[[#This Row],[DIst4]],"Cluster4","Cluster5"))))</f>
        <v>Cluster5</v>
      </c>
    </row>
    <row r="128" spans="7:17" x14ac:dyDescent="0.3">
      <c r="G128" s="27">
        <v>52</v>
      </c>
      <c r="H128" s="27">
        <v>-0.70842460500000004</v>
      </c>
      <c r="I128" s="27">
        <v>0.38045129500000002</v>
      </c>
      <c r="J128" s="27"/>
      <c r="K128" s="27">
        <f>SQRT((Table389101115[[#This Row],[Annual Income (k$)]]-$B$3)^2+(Table389101115[[#This Row],[Spending Score (1-100)]]-$C$3)^2)</f>
        <v>1.6762525008947757</v>
      </c>
      <c r="L128" s="27">
        <f>SQRT((Table389101115[[#This Row],[Annual Income (k$)]]-$B$4)^2+(Table389101115[[#This Row],[Spending Score (1-100)]]-$C$4)^2)</f>
        <v>1.7614627371911165</v>
      </c>
      <c r="M128" s="27">
        <f>SQRT((Table389101115[[#This Row],[Annual Income (k$)]]-$B$5)^2+(Table389101115[[#This Row],[Spending Score (1-100)]]-$C$5)^2)</f>
        <v>0.95462439921532505</v>
      </c>
      <c r="N128" s="27">
        <f>SQRT((Table389101115[[#This Row],[Annual Income (k$)]]-$B$6)^2+(Table389101115[[#This Row],[Spending Score (1-100)]]-$C$6)^2)</f>
        <v>2.3631473299230699</v>
      </c>
      <c r="O128" s="27">
        <f>SQRT((Table389101115[[#This Row],[Annual Income (k$)]]-$B$7)^2+(Table389101115[[#This Row],[Spending Score (1-100)]]-$C$7)^2)</f>
        <v>0.64242184715357675</v>
      </c>
      <c r="P128" s="27">
        <f>MIN(Table389101115[[#This Row],[DIst1]:[DIst5]])</f>
        <v>0.64242184715357675</v>
      </c>
      <c r="Q128" s="27" t="str">
        <f>IF(MIN(Table389101115[[#This Row],[DIst1]:[DIst5]])=Table389101115[[#This Row],[DIst1]],"Cluster1",IF(MIN(Table389101115[[#This Row],[DIst1]:[DIst5]])=Table389101115[[#This Row],[DIst2]],"Cluster2",IF(MIN(Table389101115[[#This Row],[DIst1]:[DIst5]])=Table389101115[[#This Row],[DIst3]],"Cluster3",IF(MIN(Table389101115[[#This Row],[DIst1]:[DIst5]])=Table389101115[[#This Row],[DIst4]],"Cluster4","Cluster5"))))</f>
        <v>Cluster5</v>
      </c>
    </row>
    <row r="129" spans="7:17" x14ac:dyDescent="0.3">
      <c r="G129" s="27">
        <v>53</v>
      </c>
      <c r="H129" s="27">
        <v>-0.67025517599999995</v>
      </c>
      <c r="I129" s="27">
        <v>0.147521931</v>
      </c>
      <c r="J129" s="27"/>
      <c r="K129" s="27">
        <f>SQRT((Table389101115[[#This Row],[Annual Income (k$)]]-$B$3)^2+(Table389101115[[#This Row],[Spending Score (1-100)]]-$C$3)^2)</f>
        <v>1.476372187948038</v>
      </c>
      <c r="L129" s="27">
        <f>SQRT((Table389101115[[#This Row],[Annual Income (k$)]]-$B$4)^2+(Table389101115[[#This Row],[Spending Score (1-100)]]-$C$4)^2)</f>
        <v>1.8574552249210665</v>
      </c>
      <c r="M129" s="27">
        <f>SQRT((Table389101115[[#This Row],[Annual Income (k$)]]-$B$5)^2+(Table389101115[[#This Row],[Spending Score (1-100)]]-$C$5)^2)</f>
        <v>1.1569777525961253</v>
      </c>
      <c r="N129" s="27">
        <f>SQRT((Table389101115[[#This Row],[Annual Income (k$)]]-$B$6)^2+(Table389101115[[#This Row],[Spending Score (1-100)]]-$C$6)^2)</f>
        <v>2.1734708657000517</v>
      </c>
      <c r="O129" s="27">
        <f>SQRT((Table389101115[[#This Row],[Annual Income (k$)]]-$B$7)^2+(Table389101115[[#This Row],[Spending Score (1-100)]]-$C$7)^2)</f>
        <v>0.49635826310402503</v>
      </c>
      <c r="P129" s="27">
        <f>MIN(Table389101115[[#This Row],[DIst1]:[DIst5]])</f>
        <v>0.49635826310402503</v>
      </c>
      <c r="Q129" s="27" t="str">
        <f>IF(MIN(Table389101115[[#This Row],[DIst1]:[DIst5]])=Table389101115[[#This Row],[DIst1]],"Cluster1",IF(MIN(Table389101115[[#This Row],[DIst1]:[DIst5]])=Table389101115[[#This Row],[DIst2]],"Cluster2",IF(MIN(Table389101115[[#This Row],[DIst1]:[DIst5]])=Table389101115[[#This Row],[DIst3]],"Cluster3",IF(MIN(Table389101115[[#This Row],[DIst1]:[DIst5]])=Table389101115[[#This Row],[DIst4]],"Cluster4","Cluster5"))))</f>
        <v>Cluster5</v>
      </c>
    </row>
    <row r="130" spans="7:17" x14ac:dyDescent="0.3">
      <c r="G130" s="27">
        <v>54</v>
      </c>
      <c r="H130" s="27">
        <v>-0.67025517599999995</v>
      </c>
      <c r="I130" s="27">
        <v>0.38045129500000002</v>
      </c>
      <c r="J130" s="27"/>
      <c r="K130" s="27">
        <f>SQRT((Table389101115[[#This Row],[Annual Income (k$)]]-$B$3)^2+(Table389101115[[#This Row],[Spending Score (1-100)]]-$C$3)^2)</f>
        <v>1.6900672166124491</v>
      </c>
      <c r="L130" s="27">
        <f>SQRT((Table389101115[[#This Row],[Annual Income (k$)]]-$B$4)^2+(Table389101115[[#This Row],[Spending Score (1-100)]]-$C$4)^2)</f>
        <v>1.7284583656851846</v>
      </c>
      <c r="M130" s="27">
        <f>SQRT((Table389101115[[#This Row],[Annual Income (k$)]]-$B$5)^2+(Table389101115[[#This Row],[Spending Score (1-100)]]-$C$5)^2)</f>
        <v>0.98141349352121565</v>
      </c>
      <c r="N130" s="27">
        <f>SQRT((Table389101115[[#This Row],[Annual Income (k$)]]-$B$6)^2+(Table389101115[[#This Row],[Spending Score (1-100)]]-$C$6)^2)</f>
        <v>2.3367489892341897</v>
      </c>
      <c r="O130" s="27">
        <f>SQRT((Table389101115[[#This Row],[Annual Income (k$)]]-$B$7)^2+(Table389101115[[#This Row],[Spending Score (1-100)]]-$C$7)^2)</f>
        <v>0.61269309648915848</v>
      </c>
      <c r="P130" s="27">
        <f>MIN(Table389101115[[#This Row],[DIst1]:[DIst5]])</f>
        <v>0.61269309648915848</v>
      </c>
      <c r="Q130" s="27" t="str">
        <f>IF(MIN(Table389101115[[#This Row],[DIst1]:[DIst5]])=Table389101115[[#This Row],[DIst1]],"Cluster1",IF(MIN(Table389101115[[#This Row],[DIst1]:[DIst5]])=Table389101115[[#This Row],[DIst2]],"Cluster2",IF(MIN(Table389101115[[#This Row],[DIst1]:[DIst5]])=Table389101115[[#This Row],[DIst3]],"Cluster3",IF(MIN(Table389101115[[#This Row],[DIst1]:[DIst5]])=Table389101115[[#This Row],[DIst4]],"Cluster4","Cluster5"))))</f>
        <v>Cluster5</v>
      </c>
    </row>
    <row r="131" spans="7:17" x14ac:dyDescent="0.3">
      <c r="G131" s="27">
        <v>55</v>
      </c>
      <c r="H131" s="27">
        <v>-0.67025517599999995</v>
      </c>
      <c r="I131" s="27">
        <v>-0.20187211599999999</v>
      </c>
      <c r="J131" s="27"/>
      <c r="K131" s="27">
        <f>SQRT((Table389101115[[#This Row],[Annual Income (k$)]]-$B$3)^2+(Table389101115[[#This Row],[Spending Score (1-100)]]-$C$3)^2)</f>
        <v>1.1696822768132948</v>
      </c>
      <c r="L131" s="27">
        <f>SQRT((Table389101115[[#This Row],[Annual Income (k$)]]-$B$4)^2+(Table389101115[[#This Row],[Spending Score (1-100)]]-$C$4)^2)</f>
        <v>2.0850557867413997</v>
      </c>
      <c r="M131" s="27">
        <f>SQRT((Table389101115[[#This Row],[Annual Income (k$)]]-$B$5)^2+(Table389101115[[#This Row],[Spending Score (1-100)]]-$C$5)^2)</f>
        <v>1.4509291736509973</v>
      </c>
      <c r="N131" s="27">
        <f>SQRT((Table389101115[[#This Row],[Annual Income (k$)]]-$B$6)^2+(Table389101115[[#This Row],[Spending Score (1-100)]]-$C$6)^2)</f>
        <v>1.9551996271883321</v>
      </c>
      <c r="O131" s="27">
        <f>SQRT((Table389101115[[#This Row],[Annual Income (k$)]]-$B$7)^2+(Table389101115[[#This Row],[Spending Score (1-100)]]-$C$7)^2)</f>
        <v>0.50626070391560951</v>
      </c>
      <c r="P131" s="27">
        <f>MIN(Table389101115[[#This Row],[DIst1]:[DIst5]])</f>
        <v>0.50626070391560951</v>
      </c>
      <c r="Q131" s="27" t="str">
        <f>IF(MIN(Table389101115[[#This Row],[DIst1]:[DIst5]])=Table389101115[[#This Row],[DIst1]],"Cluster1",IF(MIN(Table389101115[[#This Row],[DIst1]:[DIst5]])=Table389101115[[#This Row],[DIst2]],"Cluster2",IF(MIN(Table389101115[[#This Row],[DIst1]:[DIst5]])=Table389101115[[#This Row],[DIst3]],"Cluster3",IF(MIN(Table389101115[[#This Row],[DIst1]:[DIst5]])=Table389101115[[#This Row],[DIst4]],"Cluster4","Cluster5"))))</f>
        <v>Cluster5</v>
      </c>
    </row>
    <row r="132" spans="7:17" x14ac:dyDescent="0.3">
      <c r="G132" s="27">
        <v>56</v>
      </c>
      <c r="H132" s="27">
        <v>-0.67025517599999995</v>
      </c>
      <c r="I132" s="27">
        <v>-0.35715835899999998</v>
      </c>
      <c r="J132" s="27"/>
      <c r="K132" s="27">
        <f>SQRT((Table389101115[[#This Row],[Annual Income (k$)]]-$B$3)^2+(Table389101115[[#This Row],[Spending Score (1-100)]]-$C$3)^2)</f>
        <v>1.0420421180053523</v>
      </c>
      <c r="L132" s="27">
        <f>SQRT((Table389101115[[#This Row],[Annual Income (k$)]]-$B$4)^2+(Table389101115[[#This Row],[Spending Score (1-100)]]-$C$4)^2)</f>
        <v>2.1965052733362893</v>
      </c>
      <c r="M132" s="27">
        <f>SQRT((Table389101115[[#This Row],[Annual Income (k$)]]-$B$5)^2+(Table389101115[[#This Row],[Spending Score (1-100)]]-$C$5)^2)</f>
        <v>1.5887968943518589</v>
      </c>
      <c r="N132" s="27">
        <f>SQRT((Table389101115[[#This Row],[Annual Income (k$)]]-$B$6)^2+(Table389101115[[#This Row],[Spending Score (1-100)]]-$C$6)^2)</f>
        <v>1.8710038692812851</v>
      </c>
      <c r="O132" s="27">
        <f>SQRT((Table389101115[[#This Row],[Annual Income (k$)]]-$B$7)^2+(Table389101115[[#This Row],[Spending Score (1-100)]]-$C$7)^2)</f>
        <v>0.58230783746857251</v>
      </c>
      <c r="P132" s="27">
        <f>MIN(Table389101115[[#This Row],[DIst1]:[DIst5]])</f>
        <v>0.58230783746857251</v>
      </c>
      <c r="Q132" s="27" t="str">
        <f>IF(MIN(Table389101115[[#This Row],[DIst1]:[DIst5]])=Table389101115[[#This Row],[DIst1]],"Cluster1",IF(MIN(Table389101115[[#This Row],[DIst1]:[DIst5]])=Table389101115[[#This Row],[DIst2]],"Cluster2",IF(MIN(Table389101115[[#This Row],[DIst1]:[DIst5]])=Table389101115[[#This Row],[DIst3]],"Cluster3",IF(MIN(Table389101115[[#This Row],[DIst1]:[DIst5]])=Table389101115[[#This Row],[DIst4]],"Cluster4","Cluster5"))))</f>
        <v>Cluster5</v>
      </c>
    </row>
    <row r="133" spans="7:17" x14ac:dyDescent="0.3">
      <c r="G133" s="27">
        <v>57</v>
      </c>
      <c r="H133" s="27">
        <v>-0.63208574699999998</v>
      </c>
      <c r="I133" s="27">
        <v>-7.7643119999999998E-3</v>
      </c>
      <c r="J133" s="27"/>
      <c r="K133" s="27">
        <f>SQRT((Table389101115[[#This Row],[Annual Income (k$)]]-$B$3)^2+(Table389101115[[#This Row],[Spending Score (1-100)]]-$C$3)^2)</f>
        <v>1.3558305082548354</v>
      </c>
      <c r="L133" s="27">
        <f>SQRT((Table389101115[[#This Row],[Annual Income (k$)]]-$B$4)^2+(Table389101115[[#This Row],[Spending Score (1-100)]]-$C$4)^2)</f>
        <v>1.9252367840868718</v>
      </c>
      <c r="M133" s="27">
        <f>SQRT((Table389101115[[#This Row],[Annual Income (k$)]]-$B$5)^2+(Table389101115[[#This Row],[Spending Score (1-100)]]-$C$5)^2)</f>
        <v>1.305352044121127</v>
      </c>
      <c r="N133" s="27">
        <f>SQRT((Table389101115[[#This Row],[Annual Income (k$)]]-$B$6)^2+(Table389101115[[#This Row],[Spending Score (1-100)]]-$C$6)^2)</f>
        <v>2.0425860249618708</v>
      </c>
      <c r="O133" s="27">
        <f>SQRT((Table389101115[[#This Row],[Annual Income (k$)]]-$B$7)^2+(Table389101115[[#This Row],[Spending Score (1-100)]]-$C$7)^2)</f>
        <v>0.43155842737117611</v>
      </c>
      <c r="P133" s="27">
        <f>MIN(Table389101115[[#This Row],[DIst1]:[DIst5]])</f>
        <v>0.43155842737117611</v>
      </c>
      <c r="Q133" s="27" t="str">
        <f>IF(MIN(Table389101115[[#This Row],[DIst1]:[DIst5]])=Table389101115[[#This Row],[DIst1]],"Cluster1",IF(MIN(Table389101115[[#This Row],[DIst1]:[DIst5]])=Table389101115[[#This Row],[DIst2]],"Cluster2",IF(MIN(Table389101115[[#This Row],[DIst1]:[DIst5]])=Table389101115[[#This Row],[DIst3]],"Cluster3",IF(MIN(Table389101115[[#This Row],[DIst1]:[DIst5]])=Table389101115[[#This Row],[DIst4]],"Cluster4","Cluster5"))))</f>
        <v>Cluster5</v>
      </c>
    </row>
    <row r="134" spans="7:17" x14ac:dyDescent="0.3">
      <c r="G134" s="27">
        <v>58</v>
      </c>
      <c r="H134" s="27">
        <v>-0.63208574699999998</v>
      </c>
      <c r="I134" s="27">
        <v>-0.16305055500000001</v>
      </c>
      <c r="J134" s="27"/>
      <c r="K134" s="27">
        <f>SQRT((Table389101115[[#This Row],[Annual Income (k$)]]-$B$3)^2+(Table389101115[[#This Row],[Spending Score (1-100)]]-$C$3)^2)</f>
        <v>1.222982817082984</v>
      </c>
      <c r="L134" s="27">
        <f>SQRT((Table389101115[[#This Row],[Annual Income (k$)]]-$B$4)^2+(Table389101115[[#This Row],[Spending Score (1-100)]]-$C$4)^2)</f>
        <v>2.030623035802364</v>
      </c>
      <c r="M134" s="27">
        <f>SQRT((Table389101115[[#This Row],[Annual Income (k$)]]-$B$5)^2+(Table389101115[[#This Row],[Spending Score (1-100)]]-$C$5)^2)</f>
        <v>1.4362240495136789</v>
      </c>
      <c r="N134" s="27">
        <f>SQRT((Table389101115[[#This Row],[Annual Income (k$)]]-$B$6)^2+(Table389101115[[#This Row],[Spending Score (1-100)]]-$C$6)^2)</f>
        <v>1.94672109528751</v>
      </c>
      <c r="O134" s="27">
        <f>SQRT((Table389101115[[#This Row],[Annual Income (k$)]]-$B$7)^2+(Table389101115[[#This Row],[Spending Score (1-100)]]-$C$7)^2)</f>
        <v>0.45688144002902881</v>
      </c>
      <c r="P134" s="27">
        <f>MIN(Table389101115[[#This Row],[DIst1]:[DIst5]])</f>
        <v>0.45688144002902881</v>
      </c>
      <c r="Q134" s="27" t="str">
        <f>IF(MIN(Table389101115[[#This Row],[DIst1]:[DIst5]])=Table389101115[[#This Row],[DIst1]],"Cluster1",IF(MIN(Table389101115[[#This Row],[DIst1]:[DIst5]])=Table389101115[[#This Row],[DIst2]],"Cluster2",IF(MIN(Table389101115[[#This Row],[DIst1]:[DIst5]])=Table389101115[[#This Row],[DIst3]],"Cluster3",IF(MIN(Table389101115[[#This Row],[DIst1]:[DIst5]])=Table389101115[[#This Row],[DIst4]],"Cluster4","Cluster5"))))</f>
        <v>Cluster5</v>
      </c>
    </row>
    <row r="135" spans="7:17" x14ac:dyDescent="0.3">
      <c r="G135" s="27">
        <v>59</v>
      </c>
      <c r="H135" s="27">
        <v>-0.55574688900000002</v>
      </c>
      <c r="I135" s="27">
        <v>3.1057248999999999E-2</v>
      </c>
      <c r="J135" s="27"/>
      <c r="K135" s="27">
        <f>SQRT((Table389101115[[#This Row],[Annual Income (k$)]]-$B$3)^2+(Table389101115[[#This Row],[Spending Score (1-100)]]-$C$3)^2)</f>
        <v>1.4279488217735383</v>
      </c>
      <c r="L135" s="27">
        <f>SQRT((Table389101115[[#This Row],[Annual Income (k$)]]-$B$4)^2+(Table389101115[[#This Row],[Spending Score (1-100)]]-$C$4)^2)</f>
        <v>1.8422954921215713</v>
      </c>
      <c r="M135" s="27">
        <f>SQRT((Table389101115[[#This Row],[Annual Income (k$)]]-$B$5)^2+(Table389101115[[#This Row],[Spending Score (1-100)]]-$C$5)^2)</f>
        <v>1.3191205754661015</v>
      </c>
      <c r="N135" s="27">
        <f>SQRT((Table389101115[[#This Row],[Annual Income (k$)]]-$B$6)^2+(Table389101115[[#This Row],[Spending Score (1-100)]]-$C$6)^2)</f>
        <v>2.010405935178921</v>
      </c>
      <c r="O135" s="27">
        <f>SQRT((Table389101115[[#This Row],[Annual Income (k$)]]-$B$7)^2+(Table389101115[[#This Row],[Spending Score (1-100)]]-$C$7)^2)</f>
        <v>0.35790614038156088</v>
      </c>
      <c r="P135" s="27">
        <f>MIN(Table389101115[[#This Row],[DIst1]:[DIst5]])</f>
        <v>0.35790614038156088</v>
      </c>
      <c r="Q135" s="27" t="str">
        <f>IF(MIN(Table389101115[[#This Row],[DIst1]:[DIst5]])=Table389101115[[#This Row],[DIst1]],"Cluster1",IF(MIN(Table389101115[[#This Row],[DIst1]:[DIst5]])=Table389101115[[#This Row],[DIst2]],"Cluster2",IF(MIN(Table389101115[[#This Row],[DIst1]:[DIst5]])=Table389101115[[#This Row],[DIst3]],"Cluster3",IF(MIN(Table389101115[[#This Row],[DIst1]:[DIst5]])=Table389101115[[#This Row],[DIst4]],"Cluster4","Cluster5"))))</f>
        <v>Cluster5</v>
      </c>
    </row>
    <row r="136" spans="7:17" x14ac:dyDescent="0.3">
      <c r="G136" s="27">
        <v>60</v>
      </c>
      <c r="H136" s="27">
        <v>-0.55574688900000002</v>
      </c>
      <c r="I136" s="27">
        <v>-0.16305055500000001</v>
      </c>
      <c r="J136" s="27"/>
      <c r="K136" s="27">
        <f>SQRT((Table389101115[[#This Row],[Annual Income (k$)]]-$B$3)^2+(Table389101115[[#This Row],[Spending Score (1-100)]]-$C$3)^2)</f>
        <v>1.2662012177400603</v>
      </c>
      <c r="L136" s="27">
        <f>SQRT((Table389101115[[#This Row],[Annual Income (k$)]]-$B$4)^2+(Table389101115[[#This Row],[Spending Score (1-100)]]-$C$4)^2)</f>
        <v>1.9767735483412432</v>
      </c>
      <c r="M136" s="27">
        <f>SQRT((Table389101115[[#This Row],[Annual Income (k$)]]-$B$5)^2+(Table389101115[[#This Row],[Spending Score (1-100)]]-$C$5)^2)</f>
        <v>1.476833767517497</v>
      </c>
      <c r="N136" s="27">
        <f>SQRT((Table389101115[[#This Row],[Annual Income (k$)]]-$B$6)^2+(Table389101115[[#This Row],[Spending Score (1-100)]]-$C$6)^2)</f>
        <v>1.8857765369916477</v>
      </c>
      <c r="O136" s="27">
        <f>SQRT((Table389101115[[#This Row],[Annual Income (k$)]]-$B$7)^2+(Table389101115[[#This Row],[Spending Score (1-100)]]-$C$7)^2)</f>
        <v>0.38559526049392656</v>
      </c>
      <c r="P136" s="27">
        <f>MIN(Table389101115[[#This Row],[DIst1]:[DIst5]])</f>
        <v>0.38559526049392656</v>
      </c>
      <c r="Q136" s="27" t="str">
        <f>IF(MIN(Table389101115[[#This Row],[DIst1]:[DIst5]])=Table389101115[[#This Row],[DIst1]],"Cluster1",IF(MIN(Table389101115[[#This Row],[DIst1]:[DIst5]])=Table389101115[[#This Row],[DIst2]],"Cluster2",IF(MIN(Table389101115[[#This Row],[DIst1]:[DIst5]])=Table389101115[[#This Row],[DIst3]],"Cluster3",IF(MIN(Table389101115[[#This Row],[DIst1]:[DIst5]])=Table389101115[[#This Row],[DIst4]],"Cluster4","Cluster5"))))</f>
        <v>Cluster5</v>
      </c>
    </row>
    <row r="137" spans="7:17" x14ac:dyDescent="0.3">
      <c r="G137" s="27">
        <v>61</v>
      </c>
      <c r="H137" s="27">
        <v>-0.55574688900000002</v>
      </c>
      <c r="I137" s="27">
        <v>0.225165052</v>
      </c>
      <c r="J137" s="27"/>
      <c r="K137" s="27">
        <f>SQRT((Table389101115[[#This Row],[Annual Income (k$)]]-$B$3)^2+(Table389101115[[#This Row],[Spending Score (1-100)]]-$C$3)^2)</f>
        <v>1.5969238640970143</v>
      </c>
      <c r="L137" s="27">
        <f>SQRT((Table389101115[[#This Row],[Annual Income (k$)]]-$B$4)^2+(Table389101115[[#This Row],[Spending Score (1-100)]]-$C$4)^2)</f>
        <v>1.7192519828030537</v>
      </c>
      <c r="M137" s="27">
        <f>SQRT((Table389101115[[#This Row],[Annual Income (k$)]]-$B$5)^2+(Table389101115[[#This Row],[Spending Score (1-100)]]-$C$5)^2)</f>
        <v>1.1723804370565538</v>
      </c>
      <c r="N137" s="27">
        <f>SQRT((Table389101115[[#This Row],[Annual Income (k$)]]-$B$6)^2+(Table389101115[[#This Row],[Spending Score (1-100)]]-$C$6)^2)</f>
        <v>2.1453826178564377</v>
      </c>
      <c r="O137" s="27">
        <f>SQRT((Table389101115[[#This Row],[Annual Income (k$)]]-$B$7)^2+(Table389101115[[#This Row],[Spending Score (1-100)]]-$C$7)^2)</f>
        <v>0.42762785737298797</v>
      </c>
      <c r="P137" s="27">
        <f>MIN(Table389101115[[#This Row],[DIst1]:[DIst5]])</f>
        <v>0.42762785737298797</v>
      </c>
      <c r="Q137" s="27" t="str">
        <f>IF(MIN(Table389101115[[#This Row],[DIst1]:[DIst5]])=Table389101115[[#This Row],[DIst1]],"Cluster1",IF(MIN(Table389101115[[#This Row],[DIst1]:[DIst5]])=Table389101115[[#This Row],[DIst2]],"Cluster2",IF(MIN(Table389101115[[#This Row],[DIst1]:[DIst5]])=Table389101115[[#This Row],[DIst3]],"Cluster3",IF(MIN(Table389101115[[#This Row],[DIst1]:[DIst5]])=Table389101115[[#This Row],[DIst4]],"Cluster4","Cluster5"))))</f>
        <v>Cluster5</v>
      </c>
    </row>
    <row r="138" spans="7:17" x14ac:dyDescent="0.3">
      <c r="G138" s="27">
        <v>62</v>
      </c>
      <c r="H138" s="27">
        <v>-0.55574688900000002</v>
      </c>
      <c r="I138" s="27">
        <v>0.186343491</v>
      </c>
      <c r="J138" s="27"/>
      <c r="K138" s="27">
        <f>SQRT((Table389101115[[#This Row],[Annual Income (k$)]]-$B$3)^2+(Table389101115[[#This Row],[Spending Score (1-100)]]-$C$3)^2)</f>
        <v>1.5626617594122434</v>
      </c>
      <c r="L138" s="27">
        <f>SQRT((Table389101115[[#This Row],[Annual Income (k$)]]-$B$4)^2+(Table389101115[[#This Row],[Spending Score (1-100)]]-$C$4)^2)</f>
        <v>1.7428264362646297</v>
      </c>
      <c r="M138" s="27">
        <f>SQRT((Table389101115[[#This Row],[Annual Income (k$)]]-$B$5)^2+(Table389101115[[#This Row],[Spending Score (1-100)]]-$C$5)^2)</f>
        <v>1.2006531873588957</v>
      </c>
      <c r="N138" s="27">
        <f>SQRT((Table389101115[[#This Row],[Annual Income (k$)]]-$B$6)^2+(Table389101115[[#This Row],[Spending Score (1-100)]]-$C$6)^2)</f>
        <v>2.117652287550714</v>
      </c>
      <c r="O138" s="27">
        <f>SQRT((Table389101115[[#This Row],[Annual Income (k$)]]-$B$7)^2+(Table389101115[[#This Row],[Spending Score (1-100)]]-$C$7)^2)</f>
        <v>0.40728782716473222</v>
      </c>
      <c r="P138" s="27">
        <f>MIN(Table389101115[[#This Row],[DIst1]:[DIst5]])</f>
        <v>0.40728782716473222</v>
      </c>
      <c r="Q138" s="27" t="str">
        <f>IF(MIN(Table389101115[[#This Row],[DIst1]:[DIst5]])=Table389101115[[#This Row],[DIst1]],"Cluster1",IF(MIN(Table389101115[[#This Row],[DIst1]:[DIst5]])=Table389101115[[#This Row],[DIst2]],"Cluster2",IF(MIN(Table389101115[[#This Row],[DIst1]:[DIst5]])=Table389101115[[#This Row],[DIst3]],"Cluster3",IF(MIN(Table389101115[[#This Row],[DIst1]:[DIst5]])=Table389101115[[#This Row],[DIst4]],"Cluster4","Cluster5"))))</f>
        <v>Cluster5</v>
      </c>
    </row>
    <row r="139" spans="7:17" x14ac:dyDescent="0.3">
      <c r="G139" s="27">
        <v>63</v>
      </c>
      <c r="H139" s="27">
        <v>-0.51757746000000004</v>
      </c>
      <c r="I139" s="27">
        <v>6.9878809E-2</v>
      </c>
      <c r="J139" s="27">
        <v>5</v>
      </c>
      <c r="K139" s="27">
        <f>SQRT((Table389101115[[#This Row],[Annual Income (k$)]]-$B$3)^2+(Table389101115[[#This Row],[Spending Score (1-100)]]-$C$3)^2)</f>
        <v>1.4810114693147975</v>
      </c>
      <c r="L139" s="27">
        <f>SQRT((Table389101115[[#This Row],[Annual Income (k$)]]-$B$4)^2+(Table389101115[[#This Row],[Spending Score (1-100)]]-$C$4)^2)</f>
        <v>1.7879742048861245</v>
      </c>
      <c r="M139" s="27">
        <f>SQRT((Table389101115[[#This Row],[Annual Income (k$)]]-$B$5)^2+(Table389101115[[#This Row],[Spending Score (1-100)]]-$C$5)^2)</f>
        <v>1.3131831338518964</v>
      </c>
      <c r="N139" s="27">
        <f>SQRT((Table389101115[[#This Row],[Annual Income (k$)]]-$B$6)^2+(Table389101115[[#This Row],[Spending Score (1-100)]]-$C$6)^2)</f>
        <v>2.0088494859183683</v>
      </c>
      <c r="O139" s="27">
        <f>SQRT((Table389101115[[#This Row],[Annual Income (k$)]]-$B$7)^2+(Table389101115[[#This Row],[Spending Score (1-100)]]-$C$7)^2)</f>
        <v>0.32766499666000048</v>
      </c>
      <c r="P139" s="27">
        <f>MIN(Table389101115[[#This Row],[DIst1]:[DIst5]])</f>
        <v>0.32766499666000048</v>
      </c>
      <c r="Q139" s="27" t="str">
        <f>IF(MIN(Table389101115[[#This Row],[DIst1]:[DIst5]])=Table389101115[[#This Row],[DIst1]],"Cluster1",IF(MIN(Table389101115[[#This Row],[DIst1]:[DIst5]])=Table389101115[[#This Row],[DIst2]],"Cluster2",IF(MIN(Table389101115[[#This Row],[DIst1]:[DIst5]])=Table389101115[[#This Row],[DIst3]],"Cluster3",IF(MIN(Table389101115[[#This Row],[DIst1]:[DIst5]])=Table389101115[[#This Row],[DIst4]],"Cluster4","Cluster5"))))</f>
        <v>Cluster5</v>
      </c>
    </row>
    <row r="140" spans="7:17" x14ac:dyDescent="0.3">
      <c r="G140" s="27">
        <v>64</v>
      </c>
      <c r="H140" s="27">
        <v>-0.51757746000000004</v>
      </c>
      <c r="I140" s="27">
        <v>0.34162973400000002</v>
      </c>
      <c r="J140" s="27"/>
      <c r="K140" s="27">
        <f>SQRT((Table389101115[[#This Row],[Annual Income (k$)]]-$B$3)^2+(Table389101115[[#This Row],[Spending Score (1-100)]]-$C$3)^2)</f>
        <v>1.7178979423752647</v>
      </c>
      <c r="L140" s="27">
        <f>SQRT((Table389101115[[#This Row],[Annual Income (k$)]]-$B$4)^2+(Table389101115[[#This Row],[Spending Score (1-100)]]-$C$4)^2)</f>
        <v>1.6203504298602844</v>
      </c>
      <c r="M140" s="27">
        <f>SQRT((Table389101115[[#This Row],[Annual Income (k$)]]-$B$5)^2+(Table389101115[[#This Row],[Spending Score (1-100)]]-$C$5)^2)</f>
        <v>1.1201806267894536</v>
      </c>
      <c r="N140" s="27">
        <f>SQRT((Table389101115[[#This Row],[Annual Income (k$)]]-$B$6)^2+(Table389101115[[#This Row],[Spending Score (1-100)]]-$C$6)^2)</f>
        <v>2.2052174072428063</v>
      </c>
      <c r="O140" s="27">
        <f>SQRT((Table389101115[[#This Row],[Annual Income (k$)]]-$B$7)^2+(Table389101115[[#This Row],[Spending Score (1-100)]]-$C$7)^2)</f>
        <v>0.47564673958224396</v>
      </c>
      <c r="P140" s="27">
        <f>MIN(Table389101115[[#This Row],[DIst1]:[DIst5]])</f>
        <v>0.47564673958224396</v>
      </c>
      <c r="Q140" s="27" t="str">
        <f>IF(MIN(Table389101115[[#This Row],[DIst1]:[DIst5]])=Table389101115[[#This Row],[DIst1]],"Cluster1",IF(MIN(Table389101115[[#This Row],[DIst1]:[DIst5]])=Table389101115[[#This Row],[DIst2]],"Cluster2",IF(MIN(Table389101115[[#This Row],[DIst1]:[DIst5]])=Table389101115[[#This Row],[DIst3]],"Cluster3",IF(MIN(Table389101115[[#This Row],[DIst1]:[DIst5]])=Table389101115[[#This Row],[DIst4]],"Cluster4","Cluster5"))))</f>
        <v>Cluster5</v>
      </c>
    </row>
    <row r="141" spans="7:17" x14ac:dyDescent="0.3">
      <c r="G141" s="27">
        <v>65</v>
      </c>
      <c r="H141" s="27">
        <v>-0.47940802999999999</v>
      </c>
      <c r="I141" s="27">
        <v>3.1057248999999999E-2</v>
      </c>
      <c r="J141" s="27"/>
      <c r="K141" s="27">
        <f>SQRT((Table389101115[[#This Row],[Annual Income (k$)]]-$B$3)^2+(Table389101115[[#This Row],[Spending Score (1-100)]]-$C$3)^2)</f>
        <v>1.4691057261648479</v>
      </c>
      <c r="L141" s="27">
        <f>SQRT((Table389101115[[#This Row],[Annual Income (k$)]]-$B$4)^2+(Table389101115[[#This Row],[Spending Score (1-100)]]-$C$4)^2)</f>
        <v>1.7860323815837067</v>
      </c>
      <c r="M141" s="27">
        <f>SQRT((Table389101115[[#This Row],[Annual Income (k$)]]-$B$5)^2+(Table389101115[[#This Row],[Spending Score (1-100)]]-$C$5)^2)</f>
        <v>1.3674914235038649</v>
      </c>
      <c r="N141" s="27">
        <f>SQRT((Table389101115[[#This Row],[Annual Income (k$)]]-$B$6)^2+(Table389101115[[#This Row],[Spending Score (1-100)]]-$C$6)^2)</f>
        <v>1.9544353119211444</v>
      </c>
      <c r="O141" s="27">
        <f>SQRT((Table389101115[[#This Row],[Annual Income (k$)]]-$B$7)^2+(Table389101115[[#This Row],[Spending Score (1-100)]]-$C$7)^2)</f>
        <v>0.28230320919003954</v>
      </c>
      <c r="P141" s="27">
        <f>MIN(Table389101115[[#This Row],[DIst1]:[DIst5]])</f>
        <v>0.28230320919003954</v>
      </c>
      <c r="Q141" s="27" t="str">
        <f>IF(MIN(Table389101115[[#This Row],[DIst1]:[DIst5]])=Table389101115[[#This Row],[DIst1]],"Cluster1",IF(MIN(Table389101115[[#This Row],[DIst1]:[DIst5]])=Table389101115[[#This Row],[DIst2]],"Cluster2",IF(MIN(Table389101115[[#This Row],[DIst1]:[DIst5]])=Table389101115[[#This Row],[DIst3]],"Cluster3",IF(MIN(Table389101115[[#This Row],[DIst1]:[DIst5]])=Table389101115[[#This Row],[DIst4]],"Cluster4","Cluster5"))))</f>
        <v>Cluster5</v>
      </c>
    </row>
    <row r="142" spans="7:17" x14ac:dyDescent="0.3">
      <c r="G142" s="27">
        <v>66</v>
      </c>
      <c r="H142" s="27">
        <v>-0.47940802999999999</v>
      </c>
      <c r="I142" s="27">
        <v>0.34162973400000002</v>
      </c>
      <c r="J142" s="27"/>
      <c r="K142" s="27">
        <f>SQRT((Table389101115[[#This Row],[Annual Income (k$)]]-$B$3)^2+(Table389101115[[#This Row],[Spending Score (1-100)]]-$C$3)^2)</f>
        <v>1.7355826529063458</v>
      </c>
      <c r="L142" s="27">
        <f>SQRT((Table389101115[[#This Row],[Annual Income (k$)]]-$B$4)^2+(Table389101115[[#This Row],[Spending Score (1-100)]]-$C$4)^2)</f>
        <v>1.5890002874281506</v>
      </c>
      <c r="M142" s="27">
        <f>SQRT((Table389101115[[#This Row],[Annual Income (k$)]]-$B$5)^2+(Table389101115[[#This Row],[Spending Score (1-100)]]-$C$5)^2)</f>
        <v>1.1494513444262164</v>
      </c>
      <c r="N142" s="27">
        <f>SQRT((Table389101115[[#This Row],[Annual Income (k$)]]-$B$6)^2+(Table389101115[[#This Row],[Spending Score (1-100)]]-$C$6)^2)</f>
        <v>2.1802484719046111</v>
      </c>
      <c r="O142" s="27">
        <f>SQRT((Table389101115[[#This Row],[Annual Income (k$)]]-$B$7)^2+(Table389101115[[#This Row],[Spending Score (1-100)]]-$C$7)^2)</f>
        <v>0.45110516978265774</v>
      </c>
      <c r="P142" s="27">
        <f>MIN(Table389101115[[#This Row],[DIst1]:[DIst5]])</f>
        <v>0.45110516978265774</v>
      </c>
      <c r="Q142" s="27" t="str">
        <f>IF(MIN(Table389101115[[#This Row],[DIst1]:[DIst5]])=Table389101115[[#This Row],[DIst1]],"Cluster1",IF(MIN(Table389101115[[#This Row],[DIst1]:[DIst5]])=Table389101115[[#This Row],[DIst2]],"Cluster2",IF(MIN(Table389101115[[#This Row],[DIst1]:[DIst5]])=Table389101115[[#This Row],[DIst3]],"Cluster3",IF(MIN(Table389101115[[#This Row],[DIst1]:[DIst5]])=Table389101115[[#This Row],[DIst4]],"Cluster4","Cluster5"))))</f>
        <v>Cluster5</v>
      </c>
    </row>
    <row r="143" spans="7:17" x14ac:dyDescent="0.3">
      <c r="G143" s="27">
        <v>67</v>
      </c>
      <c r="H143" s="27">
        <v>-0.47940802999999999</v>
      </c>
      <c r="I143" s="27">
        <v>-7.7643119999999998E-3</v>
      </c>
      <c r="J143" s="27"/>
      <c r="K143" s="27">
        <f>SQRT((Table389101115[[#This Row],[Annual Income (k$)]]-$B$3)^2+(Table389101115[[#This Row],[Spending Score (1-100)]]-$C$3)^2)</f>
        <v>1.437041654610838</v>
      </c>
      <c r="L143" s="27">
        <f>SQRT((Table389101115[[#This Row],[Annual Income (k$)]]-$B$4)^2+(Table389101115[[#This Row],[Spending Score (1-100)]]-$C$4)^2)</f>
        <v>1.8128980695189916</v>
      </c>
      <c r="M143" s="27">
        <f>SQRT((Table389101115[[#This Row],[Annual Income (k$)]]-$B$5)^2+(Table389101115[[#This Row],[Spending Score (1-100)]]-$C$5)^2)</f>
        <v>1.3972101188827208</v>
      </c>
      <c r="N143" s="27">
        <f>SQRT((Table389101115[[#This Row],[Annual Income (k$)]]-$B$6)^2+(Table389101115[[#This Row],[Spending Score (1-100)]]-$C$6)^2)</f>
        <v>1.9278675157494649</v>
      </c>
      <c r="O143" s="27">
        <f>SQRT((Table389101115[[#This Row],[Annual Income (k$)]]-$B$7)^2+(Table389101115[[#This Row],[Spending Score (1-100)]]-$C$7)^2)</f>
        <v>0.27889788006299443</v>
      </c>
      <c r="P143" s="27">
        <f>MIN(Table389101115[[#This Row],[DIst1]:[DIst5]])</f>
        <v>0.27889788006299443</v>
      </c>
      <c r="Q143" s="27" t="str">
        <f>IF(MIN(Table389101115[[#This Row],[DIst1]:[DIst5]])=Table389101115[[#This Row],[DIst1]],"Cluster1",IF(MIN(Table389101115[[#This Row],[DIst1]:[DIst5]])=Table389101115[[#This Row],[DIst2]],"Cluster2",IF(MIN(Table389101115[[#This Row],[DIst1]:[DIst5]])=Table389101115[[#This Row],[DIst3]],"Cluster3",IF(MIN(Table389101115[[#This Row],[DIst1]:[DIst5]])=Table389101115[[#This Row],[DIst4]],"Cluster4","Cluster5"))))</f>
        <v>Cluster5</v>
      </c>
    </row>
    <row r="144" spans="7:17" x14ac:dyDescent="0.3">
      <c r="G144" s="27">
        <v>68</v>
      </c>
      <c r="H144" s="27">
        <v>-0.47940802999999999</v>
      </c>
      <c r="I144" s="27">
        <v>-8.5407434000000004E-2</v>
      </c>
      <c r="J144" s="27"/>
      <c r="K144" s="27">
        <f>SQRT((Table389101115[[#This Row],[Annual Income (k$)]]-$B$3)^2+(Table389101115[[#This Row],[Spending Score (1-100)]]-$C$3)^2)</f>
        <v>1.3739598114756246</v>
      </c>
      <c r="L144" s="27">
        <f>SQRT((Table389101115[[#This Row],[Annual Income (k$)]]-$B$4)^2+(Table389101115[[#This Row],[Spending Score (1-100)]]-$C$4)^2)</f>
        <v>1.8678912111942665</v>
      </c>
      <c r="M144" s="27">
        <f>SQRT((Table389101115[[#This Row],[Annual Income (k$)]]-$B$5)^2+(Table389101115[[#This Row],[Spending Score (1-100)]]-$C$5)^2)</f>
        <v>1.4579319064354161</v>
      </c>
      <c r="N144" s="27">
        <f>SQRT((Table389101115[[#This Row],[Annual Income (k$)]]-$B$6)^2+(Table389101115[[#This Row],[Spending Score (1-100)]]-$C$6)^2)</f>
        <v>1.8760136938381597</v>
      </c>
      <c r="O144" s="27">
        <f>SQRT((Table389101115[[#This Row],[Annual Income (k$)]]-$B$7)^2+(Table389101115[[#This Row],[Spending Score (1-100)]]-$C$7)^2)</f>
        <v>0.28810512016235873</v>
      </c>
      <c r="P144" s="27">
        <f>MIN(Table389101115[[#This Row],[DIst1]:[DIst5]])</f>
        <v>0.28810512016235873</v>
      </c>
      <c r="Q144" s="27" t="str">
        <f>IF(MIN(Table389101115[[#This Row],[DIst1]:[DIst5]])=Table389101115[[#This Row],[DIst1]],"Cluster1",IF(MIN(Table389101115[[#This Row],[DIst1]:[DIst5]])=Table389101115[[#This Row],[DIst2]],"Cluster2",IF(MIN(Table389101115[[#This Row],[DIst1]:[DIst5]])=Table389101115[[#This Row],[DIst3]],"Cluster3",IF(MIN(Table389101115[[#This Row],[DIst1]:[DIst5]])=Table389101115[[#This Row],[DIst4]],"Cluster4","Cluster5"))))</f>
        <v>Cluster5</v>
      </c>
    </row>
    <row r="145" spans="7:17" x14ac:dyDescent="0.3">
      <c r="G145" s="27">
        <v>69</v>
      </c>
      <c r="H145" s="27">
        <v>-0.47940802999999999</v>
      </c>
      <c r="I145" s="27">
        <v>0.34162973400000002</v>
      </c>
      <c r="J145" s="27"/>
      <c r="K145" s="27">
        <f>SQRT((Table389101115[[#This Row],[Annual Income (k$)]]-$B$3)^2+(Table389101115[[#This Row],[Spending Score (1-100)]]-$C$3)^2)</f>
        <v>1.7355826529063458</v>
      </c>
      <c r="L145" s="27">
        <f>SQRT((Table389101115[[#This Row],[Annual Income (k$)]]-$B$4)^2+(Table389101115[[#This Row],[Spending Score (1-100)]]-$C$4)^2)</f>
        <v>1.5890002874281506</v>
      </c>
      <c r="M145" s="27">
        <f>SQRT((Table389101115[[#This Row],[Annual Income (k$)]]-$B$5)^2+(Table389101115[[#This Row],[Spending Score (1-100)]]-$C$5)^2)</f>
        <v>1.1494513444262164</v>
      </c>
      <c r="N145" s="27">
        <f>SQRT((Table389101115[[#This Row],[Annual Income (k$)]]-$B$6)^2+(Table389101115[[#This Row],[Spending Score (1-100)]]-$C$6)^2)</f>
        <v>2.1802484719046111</v>
      </c>
      <c r="O145" s="27">
        <f>SQRT((Table389101115[[#This Row],[Annual Income (k$)]]-$B$7)^2+(Table389101115[[#This Row],[Spending Score (1-100)]]-$C$7)^2)</f>
        <v>0.45110516978265774</v>
      </c>
      <c r="P145" s="27">
        <f>MIN(Table389101115[[#This Row],[DIst1]:[DIst5]])</f>
        <v>0.45110516978265774</v>
      </c>
      <c r="Q145" s="27" t="str">
        <f>IF(MIN(Table389101115[[#This Row],[DIst1]:[DIst5]])=Table389101115[[#This Row],[DIst1]],"Cluster1",IF(MIN(Table389101115[[#This Row],[DIst1]:[DIst5]])=Table389101115[[#This Row],[DIst2]],"Cluster2",IF(MIN(Table389101115[[#This Row],[DIst1]:[DIst5]])=Table389101115[[#This Row],[DIst3]],"Cluster3",IF(MIN(Table389101115[[#This Row],[DIst1]:[DIst5]])=Table389101115[[#This Row],[DIst4]],"Cluster4","Cluster5"))))</f>
        <v>Cluster5</v>
      </c>
    </row>
    <row r="146" spans="7:17" x14ac:dyDescent="0.3">
      <c r="G146" s="27">
        <v>70</v>
      </c>
      <c r="H146" s="27">
        <v>-0.47940802999999999</v>
      </c>
      <c r="I146" s="27">
        <v>-0.124228994</v>
      </c>
      <c r="J146" s="27"/>
      <c r="K146" s="27">
        <f>SQRT((Table389101115[[#This Row],[Annual Income (k$)]]-$B$3)^2+(Table389101115[[#This Row],[Spending Score (1-100)]]-$C$3)^2)</f>
        <v>1.3429911875011842</v>
      </c>
      <c r="L146" s="27">
        <f>SQRT((Table389101115[[#This Row],[Annual Income (k$)]]-$B$4)^2+(Table389101115[[#This Row],[Spending Score (1-100)]]-$C$4)^2)</f>
        <v>1.8959820669208463</v>
      </c>
      <c r="M146" s="27">
        <f>SQRT((Table389101115[[#This Row],[Annual Income (k$)]]-$B$5)^2+(Table389101115[[#This Row],[Spending Score (1-100)]]-$C$5)^2)</f>
        <v>1.4888826165808779</v>
      </c>
      <c r="N146" s="27">
        <f>SQRT((Table389101115[[#This Row],[Annual Income (k$)]]-$B$6)^2+(Table389101115[[#This Row],[Spending Score (1-100)]]-$C$6)^2)</f>
        <v>1.8507635811313117</v>
      </c>
      <c r="O146" s="27">
        <f>SQRT((Table389101115[[#This Row],[Annual Income (k$)]]-$B$7)^2+(Table389101115[[#This Row],[Spending Score (1-100)]]-$C$7)^2)</f>
        <v>0.30022685958578205</v>
      </c>
      <c r="P146" s="27">
        <f>MIN(Table389101115[[#This Row],[DIst1]:[DIst5]])</f>
        <v>0.30022685958578205</v>
      </c>
      <c r="Q146" s="27" t="str">
        <f>IF(MIN(Table389101115[[#This Row],[DIst1]:[DIst5]])=Table389101115[[#This Row],[DIst1]],"Cluster1",IF(MIN(Table389101115[[#This Row],[DIst1]:[DIst5]])=Table389101115[[#This Row],[DIst2]],"Cluster2",IF(MIN(Table389101115[[#This Row],[DIst1]:[DIst5]])=Table389101115[[#This Row],[DIst3]],"Cluster3",IF(MIN(Table389101115[[#This Row],[DIst1]:[DIst5]])=Table389101115[[#This Row],[DIst4]],"Cluster4","Cluster5"))))</f>
        <v>Cluster5</v>
      </c>
    </row>
    <row r="147" spans="7:17" x14ac:dyDescent="0.3">
      <c r="G147" s="27">
        <v>71</v>
      </c>
      <c r="H147" s="27">
        <v>-0.44123860100000001</v>
      </c>
      <c r="I147" s="27">
        <v>0.186343491</v>
      </c>
      <c r="J147" s="27"/>
      <c r="K147" s="27">
        <f>SQRT((Table389101115[[#This Row],[Annual Income (k$)]]-$B$3)^2+(Table389101115[[#This Row],[Spending Score (1-100)]]-$C$3)^2)</f>
        <v>1.6202262758905031</v>
      </c>
      <c r="L147" s="27">
        <f>SQRT((Table389101115[[#This Row],[Annual Income (k$)]]-$B$4)^2+(Table389101115[[#This Row],[Spending Score (1-100)]]-$C$4)^2)</f>
        <v>1.6539658962354171</v>
      </c>
      <c r="M147" s="27">
        <f>SQRT((Table389101115[[#This Row],[Annual Income (k$)]]-$B$5)^2+(Table389101115[[#This Row],[Spending Score (1-100)]]-$C$5)^2)</f>
        <v>1.2809642237551178</v>
      </c>
      <c r="N147" s="27">
        <f>SQRT((Table389101115[[#This Row],[Annual Income (k$)]]-$B$6)^2+(Table389101115[[#This Row],[Spending Score (1-100)]]-$C$6)^2)</f>
        <v>2.0386147195616648</v>
      </c>
      <c r="O147" s="27">
        <f>SQRT((Table389101115[[#This Row],[Annual Income (k$)]]-$B$7)^2+(Table389101115[[#This Row],[Spending Score (1-100)]]-$C$7)^2)</f>
        <v>0.3124924564474631</v>
      </c>
      <c r="P147" s="27">
        <f>MIN(Table389101115[[#This Row],[DIst1]:[DIst5]])</f>
        <v>0.3124924564474631</v>
      </c>
      <c r="Q147" s="27" t="str">
        <f>IF(MIN(Table389101115[[#This Row],[DIst1]:[DIst5]])=Table389101115[[#This Row],[DIst1]],"Cluster1",IF(MIN(Table389101115[[#This Row],[DIst1]:[DIst5]])=Table389101115[[#This Row],[DIst2]],"Cluster2",IF(MIN(Table389101115[[#This Row],[DIst1]:[DIst5]])=Table389101115[[#This Row],[DIst3]],"Cluster3",IF(MIN(Table389101115[[#This Row],[DIst1]:[DIst5]])=Table389101115[[#This Row],[DIst4]],"Cluster4","Cluster5"))))</f>
        <v>Cluster5</v>
      </c>
    </row>
    <row r="148" spans="7:17" x14ac:dyDescent="0.3">
      <c r="G148" s="27">
        <v>72</v>
      </c>
      <c r="H148" s="27">
        <v>-0.44123860100000001</v>
      </c>
      <c r="I148" s="27">
        <v>-0.31833679799999998</v>
      </c>
      <c r="J148" s="27"/>
      <c r="K148" s="27">
        <f>SQRT((Table389101115[[#This Row],[Annual Income (k$)]]-$B$3)^2+(Table389101115[[#This Row],[Spending Score (1-100)]]-$C$3)^2)</f>
        <v>1.2215257561176631</v>
      </c>
      <c r="L148" s="27">
        <f>SQRT((Table389101115[[#This Row],[Annual Income (k$)]]-$B$4)^2+(Table389101115[[#This Row],[Spending Score (1-100)]]-$C$4)^2)</f>
        <v>2.0176505479514395</v>
      </c>
      <c r="M148" s="27">
        <f>SQRT((Table389101115[[#This Row],[Annual Income (k$)]]-$B$5)^2+(Table389101115[[#This Row],[Spending Score (1-100)]]-$C$5)^2)</f>
        <v>1.669539588912397</v>
      </c>
      <c r="N148" s="27">
        <f>SQRT((Table389101115[[#This Row],[Annual Income (k$)]]-$B$6)^2+(Table389101115[[#This Row],[Spending Score (1-100)]]-$C$6)^2)</f>
        <v>1.7010129039225139</v>
      </c>
      <c r="O148" s="27">
        <f>SQRT((Table389101115[[#This Row],[Annual Income (k$)]]-$B$7)^2+(Table389101115[[#This Row],[Spending Score (1-100)]]-$C$7)^2)</f>
        <v>0.38881547632959046</v>
      </c>
      <c r="P148" s="27">
        <f>MIN(Table389101115[[#This Row],[DIst1]:[DIst5]])</f>
        <v>0.38881547632959046</v>
      </c>
      <c r="Q148" s="27" t="str">
        <f>IF(MIN(Table389101115[[#This Row],[DIst1]:[DIst5]])=Table389101115[[#This Row],[DIst1]],"Cluster1",IF(MIN(Table389101115[[#This Row],[DIst1]:[DIst5]])=Table389101115[[#This Row],[DIst2]],"Cluster2",IF(MIN(Table389101115[[#This Row],[DIst1]:[DIst5]])=Table389101115[[#This Row],[DIst3]],"Cluster3",IF(MIN(Table389101115[[#This Row],[DIst1]:[DIst5]])=Table389101115[[#This Row],[DIst4]],"Cluster4","Cluster5"))))</f>
        <v>Cluster5</v>
      </c>
    </row>
    <row r="149" spans="7:17" x14ac:dyDescent="0.3">
      <c r="G149" s="27">
        <v>73</v>
      </c>
      <c r="H149" s="27">
        <v>-0.40306917199999998</v>
      </c>
      <c r="I149" s="27">
        <v>-4.6585873E-2</v>
      </c>
      <c r="J149" s="27"/>
      <c r="K149" s="27">
        <f>SQRT((Table389101115[[#This Row],[Annual Income (k$)]]-$B$3)^2+(Table389101115[[#This Row],[Spending Score (1-100)]]-$C$3)^2)</f>
        <v>1.451140608198169</v>
      </c>
      <c r="L149" s="27">
        <f>SQRT((Table389101115[[#This Row],[Annual Income (k$)]]-$B$4)^2+(Table389101115[[#This Row],[Spending Score (1-100)]]-$C$4)^2)</f>
        <v>1.7871249573179917</v>
      </c>
      <c r="M149" s="27">
        <f>SQRT((Table389101115[[#This Row],[Annual Income (k$)]]-$B$5)^2+(Table389101115[[#This Row],[Spending Score (1-100)]]-$C$5)^2)</f>
        <v>1.4761377334283439</v>
      </c>
      <c r="N149" s="27">
        <f>SQRT((Table389101115[[#This Row],[Annual Income (k$)]]-$B$6)^2+(Table389101115[[#This Row],[Spending Score (1-100)]]-$C$6)^2)</f>
        <v>1.8456120299302183</v>
      </c>
      <c r="O149" s="27">
        <f>SQRT((Table389101115[[#This Row],[Annual Income (k$)]]-$B$7)^2+(Table389101115[[#This Row],[Spending Score (1-100)]]-$C$7)^2)</f>
        <v>0.20528205005128303</v>
      </c>
      <c r="P149" s="27">
        <f>MIN(Table389101115[[#This Row],[DIst1]:[DIst5]])</f>
        <v>0.20528205005128303</v>
      </c>
      <c r="Q149" s="27" t="str">
        <f>IF(MIN(Table389101115[[#This Row],[DIst1]:[DIst5]])=Table389101115[[#This Row],[DIst1]],"Cluster1",IF(MIN(Table389101115[[#This Row],[DIst1]:[DIst5]])=Table389101115[[#This Row],[DIst2]],"Cluster2",IF(MIN(Table389101115[[#This Row],[DIst1]:[DIst5]])=Table389101115[[#This Row],[DIst3]],"Cluster3",IF(MIN(Table389101115[[#This Row],[DIst1]:[DIst5]])=Table389101115[[#This Row],[DIst4]],"Cluster4","Cluster5"))))</f>
        <v>Cluster5</v>
      </c>
    </row>
    <row r="150" spans="7:17" x14ac:dyDescent="0.3">
      <c r="G150" s="27">
        <v>74</v>
      </c>
      <c r="H150" s="27">
        <v>-0.40306917199999998</v>
      </c>
      <c r="I150" s="27">
        <v>0.225165052</v>
      </c>
      <c r="J150" s="27"/>
      <c r="K150" s="27">
        <f>SQRT((Table389101115[[#This Row],[Annual Income (k$)]]-$B$3)^2+(Table389101115[[#This Row],[Spending Score (1-100)]]-$C$3)^2)</f>
        <v>1.6734063053575134</v>
      </c>
      <c r="L150" s="27">
        <f>SQRT((Table389101115[[#This Row],[Annual Income (k$)]]-$B$4)^2+(Table389101115[[#This Row],[Spending Score (1-100)]]-$C$4)^2)</f>
        <v>1.5997501683551754</v>
      </c>
      <c r="M150" s="27">
        <f>SQRT((Table389101115[[#This Row],[Annual Income (k$)]]-$B$5)^2+(Table389101115[[#This Row],[Spending Score (1-100)]]-$C$5)^2)</f>
        <v>1.2829803316986714</v>
      </c>
      <c r="N150" s="27">
        <f>SQRT((Table389101115[[#This Row],[Annual Income (k$)]]-$B$6)^2+(Table389101115[[#This Row],[Spending Score (1-100)]]-$C$6)^2)</f>
        <v>2.0421783837433671</v>
      </c>
      <c r="O150" s="27">
        <f>SQRT((Table389101115[[#This Row],[Annual Income (k$)]]-$B$7)^2+(Table389101115[[#This Row],[Spending Score (1-100)]]-$C$7)^2)</f>
        <v>0.31259785793510586</v>
      </c>
      <c r="P150" s="27">
        <f>MIN(Table389101115[[#This Row],[DIst1]:[DIst5]])</f>
        <v>0.31259785793510586</v>
      </c>
      <c r="Q150" s="27" t="str">
        <f>IF(MIN(Table389101115[[#This Row],[DIst1]:[DIst5]])=Table389101115[[#This Row],[DIst1]],"Cluster1",IF(MIN(Table389101115[[#This Row],[DIst1]:[DIst5]])=Table389101115[[#This Row],[DIst2]],"Cluster2",IF(MIN(Table389101115[[#This Row],[DIst1]:[DIst5]])=Table389101115[[#This Row],[DIst3]],"Cluster3",IF(MIN(Table389101115[[#This Row],[DIst1]:[DIst5]])=Table389101115[[#This Row],[DIst4]],"Cluster4","Cluster5"))))</f>
        <v>Cluster5</v>
      </c>
    </row>
    <row r="151" spans="7:17" x14ac:dyDescent="0.3">
      <c r="G151" s="27">
        <v>75</v>
      </c>
      <c r="H151" s="27">
        <v>-0.25039145499999999</v>
      </c>
      <c r="I151" s="27">
        <v>-0.124228994</v>
      </c>
      <c r="J151" s="27"/>
      <c r="K151" s="27">
        <f>SQRT((Table389101115[[#This Row],[Annual Income (k$)]]-$B$3)^2+(Table389101115[[#This Row],[Spending Score (1-100)]]-$C$3)^2)</f>
        <v>1.4937396605071727</v>
      </c>
      <c r="L151" s="27">
        <f>SQRT((Table389101115[[#This Row],[Annual Income (k$)]]-$B$4)^2+(Table389101115[[#This Row],[Spending Score (1-100)]]-$C$4)^2)</f>
        <v>1.7470708120761345</v>
      </c>
      <c r="M151" s="27">
        <f>SQRT((Table389101115[[#This Row],[Annual Income (k$)]]-$B$5)^2+(Table389101115[[#This Row],[Spending Score (1-100)]]-$C$5)^2)</f>
        <v>1.636020782392513</v>
      </c>
      <c r="N151" s="27">
        <f>SQRT((Table389101115[[#This Row],[Annual Income (k$)]]-$B$6)^2+(Table389101115[[#This Row],[Spending Score (1-100)]]-$C$6)^2)</f>
        <v>1.6821157473709281</v>
      </c>
      <c r="O151" s="27">
        <f>SQRT((Table389101115[[#This Row],[Annual Income (k$)]]-$B$7)^2+(Table389101115[[#This Row],[Spending Score (1-100)]]-$C$7)^2)</f>
        <v>0.12191191051592769</v>
      </c>
      <c r="P151" s="27">
        <f>MIN(Table389101115[[#This Row],[DIst1]:[DIst5]])</f>
        <v>0.12191191051592769</v>
      </c>
      <c r="Q151" s="27" t="str">
        <f>IF(MIN(Table389101115[[#This Row],[DIst1]:[DIst5]])=Table389101115[[#This Row],[DIst1]],"Cluster1",IF(MIN(Table389101115[[#This Row],[DIst1]:[DIst5]])=Table389101115[[#This Row],[DIst2]],"Cluster2",IF(MIN(Table389101115[[#This Row],[DIst1]:[DIst5]])=Table389101115[[#This Row],[DIst3]],"Cluster3",IF(MIN(Table389101115[[#This Row],[DIst1]:[DIst5]])=Table389101115[[#This Row],[DIst4]],"Cluster4","Cluster5"))))</f>
        <v>Cluster5</v>
      </c>
    </row>
    <row r="152" spans="7:17" x14ac:dyDescent="0.3">
      <c r="G152" s="27">
        <v>76</v>
      </c>
      <c r="H152" s="27">
        <v>-0.25039145499999999</v>
      </c>
      <c r="I152" s="27">
        <v>0.147521931</v>
      </c>
      <c r="J152" s="27"/>
      <c r="K152" s="27">
        <f>SQRT((Table389101115[[#This Row],[Annual Income (k$)]]-$B$3)^2+(Table389101115[[#This Row],[Spending Score (1-100)]]-$C$3)^2)</f>
        <v>1.6980985223235256</v>
      </c>
      <c r="L152" s="27">
        <f>SQRT((Table389101115[[#This Row],[Annual Income (k$)]]-$B$4)^2+(Table389101115[[#This Row],[Spending Score (1-100)]]-$C$4)^2)</f>
        <v>1.5412469726129776</v>
      </c>
      <c r="M152" s="27">
        <f>SQRT((Table389101115[[#This Row],[Annual Income (k$)]]-$B$5)^2+(Table389101115[[#This Row],[Spending Score (1-100)]]-$C$5)^2)</f>
        <v>1.449627794984492</v>
      </c>
      <c r="N152" s="27">
        <f>SQRT((Table389101115[[#This Row],[Annual Income (k$)]]-$B$6)^2+(Table389101115[[#This Row],[Spending Score (1-100)]]-$C$6)^2)</f>
        <v>1.8845484853554482</v>
      </c>
      <c r="O152" s="27">
        <f>SQRT((Table389101115[[#This Row],[Annual Income (k$)]]-$B$7)^2+(Table389101115[[#This Row],[Spending Score (1-100)]]-$C$7)^2)</f>
        <v>0.16804771564864801</v>
      </c>
      <c r="P152" s="27">
        <f>MIN(Table389101115[[#This Row],[DIst1]:[DIst5]])</f>
        <v>0.16804771564864801</v>
      </c>
      <c r="Q152" s="27" t="str">
        <f>IF(MIN(Table389101115[[#This Row],[DIst1]:[DIst5]])=Table389101115[[#This Row],[DIst1]],"Cluster1",IF(MIN(Table389101115[[#This Row],[DIst1]:[DIst5]])=Table389101115[[#This Row],[DIst2]],"Cluster2",IF(MIN(Table389101115[[#This Row],[DIst1]:[DIst5]])=Table389101115[[#This Row],[DIst3]],"Cluster3",IF(MIN(Table389101115[[#This Row],[DIst1]:[DIst5]])=Table389101115[[#This Row],[DIst4]],"Cluster4","Cluster5"))))</f>
        <v>Cluster5</v>
      </c>
    </row>
    <row r="153" spans="7:17" x14ac:dyDescent="0.3">
      <c r="G153" s="27">
        <v>77</v>
      </c>
      <c r="H153" s="27">
        <v>-0.25039145499999999</v>
      </c>
      <c r="I153" s="27">
        <v>0.10870037</v>
      </c>
      <c r="J153" s="27"/>
      <c r="K153" s="27">
        <f>SQRT((Table389101115[[#This Row],[Annual Income (k$)]]-$B$3)^2+(Table389101115[[#This Row],[Spending Score (1-100)]]-$C$3)^2)</f>
        <v>1.6677268938409651</v>
      </c>
      <c r="L153" s="27">
        <f>SQRT((Table389101115[[#This Row],[Annual Income (k$)]]-$B$4)^2+(Table389101115[[#This Row],[Spending Score (1-100)]]-$C$4)^2)</f>
        <v>1.5694225981154886</v>
      </c>
      <c r="M153" s="27">
        <f>SQRT((Table389101115[[#This Row],[Annual Income (k$)]]-$B$5)^2+(Table389101115[[#This Row],[Spending Score (1-100)]]-$C$5)^2)</f>
        <v>1.4746326272770527</v>
      </c>
      <c r="N153" s="27">
        <f>SQRT((Table389101115[[#This Row],[Annual Income (k$)]]-$B$6)^2+(Table389101115[[#This Row],[Spending Score (1-100)]]-$C$6)^2)</f>
        <v>1.8545447101485606</v>
      </c>
      <c r="O153" s="27">
        <f>SQRT((Table389101115[[#This Row],[Annual Income (k$)]]-$B$7)^2+(Table389101115[[#This Row],[Spending Score (1-100)]]-$C$7)^2)</f>
        <v>0.13147729388053614</v>
      </c>
      <c r="P153" s="27">
        <f>MIN(Table389101115[[#This Row],[DIst1]:[DIst5]])</f>
        <v>0.13147729388053614</v>
      </c>
      <c r="Q153" s="27" t="str">
        <f>IF(MIN(Table389101115[[#This Row],[DIst1]:[DIst5]])=Table389101115[[#This Row],[DIst1]],"Cluster1",IF(MIN(Table389101115[[#This Row],[DIst1]:[DIst5]])=Table389101115[[#This Row],[DIst2]],"Cluster2",IF(MIN(Table389101115[[#This Row],[DIst1]:[DIst5]])=Table389101115[[#This Row],[DIst3]],"Cluster3",IF(MIN(Table389101115[[#This Row],[DIst1]:[DIst5]])=Table389101115[[#This Row],[DIst4]],"Cluster4","Cluster5"))))</f>
        <v>Cluster5</v>
      </c>
    </row>
    <row r="154" spans="7:17" x14ac:dyDescent="0.3">
      <c r="G154" s="27">
        <v>78</v>
      </c>
      <c r="H154" s="27">
        <v>-0.25039145499999999</v>
      </c>
      <c r="I154" s="27">
        <v>-8.5407434000000004E-2</v>
      </c>
      <c r="J154" s="27"/>
      <c r="K154" s="27">
        <f>SQRT((Table389101115[[#This Row],[Annual Income (k$)]]-$B$3)^2+(Table389101115[[#This Row],[Spending Score (1-100)]]-$C$3)^2)</f>
        <v>1.5216433245726073</v>
      </c>
      <c r="L154" s="27">
        <f>SQRT((Table389101115[[#This Row],[Annual Income (k$)]]-$B$4)^2+(Table389101115[[#This Row],[Spending Score (1-100)]]-$C$4)^2)</f>
        <v>1.7165447856609228</v>
      </c>
      <c r="M154" s="27">
        <f>SQRT((Table389101115[[#This Row],[Annual Income (k$)]]-$B$5)^2+(Table389101115[[#This Row],[Spending Score (1-100)]]-$C$5)^2)</f>
        <v>1.6079048473917528</v>
      </c>
      <c r="N154" s="27">
        <f>SQRT((Table389101115[[#This Row],[Annual Income (k$)]]-$B$6)^2+(Table389101115[[#This Row],[Spending Score (1-100)]]-$C$6)^2)</f>
        <v>1.7098581618893292</v>
      </c>
      <c r="O154" s="27">
        <f>SQRT((Table389101115[[#This Row],[Annual Income (k$)]]-$B$7)^2+(Table389101115[[#This Row],[Spending Score (1-100)]]-$C$7)^2)</f>
        <v>8.792557632833474E-2</v>
      </c>
      <c r="P154" s="27">
        <f>MIN(Table389101115[[#This Row],[DIst1]:[DIst5]])</f>
        <v>8.792557632833474E-2</v>
      </c>
      <c r="Q154" s="27" t="str">
        <f>IF(MIN(Table389101115[[#This Row],[DIst1]:[DIst5]])=Table389101115[[#This Row],[DIst1]],"Cluster1",IF(MIN(Table389101115[[#This Row],[DIst1]:[DIst5]])=Table389101115[[#This Row],[DIst2]],"Cluster2",IF(MIN(Table389101115[[#This Row],[DIst1]:[DIst5]])=Table389101115[[#This Row],[DIst3]],"Cluster3",IF(MIN(Table389101115[[#This Row],[DIst1]:[DIst5]])=Table389101115[[#This Row],[DIst4]],"Cluster4","Cluster5"))))</f>
        <v>Cluster5</v>
      </c>
    </row>
    <row r="155" spans="7:17" x14ac:dyDescent="0.3">
      <c r="G155" s="27">
        <v>79</v>
      </c>
      <c r="H155" s="27">
        <v>-0.25039145499999999</v>
      </c>
      <c r="I155" s="27">
        <v>6.9878809E-2</v>
      </c>
      <c r="J155" s="27"/>
      <c r="K155" s="27">
        <f>SQRT((Table389101115[[#This Row],[Annual Income (k$)]]-$B$3)^2+(Table389101115[[#This Row],[Spending Score (1-100)]]-$C$3)^2)</f>
        <v>1.6377123131247682</v>
      </c>
      <c r="L155" s="27">
        <f>SQRT((Table389101115[[#This Row],[Annual Income (k$)]]-$B$4)^2+(Table389101115[[#This Row],[Spending Score (1-100)]]-$C$4)^2)</f>
        <v>1.5980446112544622</v>
      </c>
      <c r="M155" s="27">
        <f>SQRT((Table389101115[[#This Row],[Annual Income (k$)]]-$B$5)^2+(Table389101115[[#This Row],[Spending Score (1-100)]]-$C$5)^2)</f>
        <v>1.5002254010865832</v>
      </c>
      <c r="N155" s="27">
        <f>SQRT((Table389101115[[#This Row],[Annual Income (k$)]]-$B$6)^2+(Table389101115[[#This Row],[Spending Score (1-100)]]-$C$6)^2)</f>
        <v>1.8248735291579679</v>
      </c>
      <c r="O155" s="27">
        <f>SQRT((Table389101115[[#This Row],[Annual Income (k$)]]-$B$7)^2+(Table389101115[[#This Row],[Spending Score (1-100)]]-$C$7)^2)</f>
        <v>9.6678591603944583E-2</v>
      </c>
      <c r="P155" s="27">
        <f>MIN(Table389101115[[#This Row],[DIst1]:[DIst5]])</f>
        <v>9.6678591603944583E-2</v>
      </c>
      <c r="Q155" s="27" t="str">
        <f>IF(MIN(Table389101115[[#This Row],[DIst1]:[DIst5]])=Table389101115[[#This Row],[DIst1]],"Cluster1",IF(MIN(Table389101115[[#This Row],[DIst1]:[DIst5]])=Table389101115[[#This Row],[DIst2]],"Cluster2",IF(MIN(Table389101115[[#This Row],[DIst1]:[DIst5]])=Table389101115[[#This Row],[DIst3]],"Cluster3",IF(MIN(Table389101115[[#This Row],[DIst1]:[DIst5]])=Table389101115[[#This Row],[DIst4]],"Cluster4","Cluster5"))))</f>
        <v>Cluster5</v>
      </c>
    </row>
    <row r="156" spans="7:17" x14ac:dyDescent="0.3">
      <c r="G156" s="27">
        <v>80</v>
      </c>
      <c r="H156" s="27">
        <v>-0.25039145499999999</v>
      </c>
      <c r="I156" s="27">
        <v>-0.31833679799999998</v>
      </c>
      <c r="J156" s="27"/>
      <c r="K156" s="27">
        <f>SQRT((Table389101115[[#This Row],[Annual Income (k$)]]-$B$3)^2+(Table389101115[[#This Row],[Spending Score (1-100)]]-$C$3)^2)</f>
        <v>1.3622666415993383</v>
      </c>
      <c r="L156" s="27">
        <f>SQRT((Table389101115[[#This Row],[Annual Income (k$)]]-$B$4)^2+(Table389101115[[#This Row],[Spending Score (1-100)]]-$C$4)^2)</f>
        <v>1.9042378913304954</v>
      </c>
      <c r="M156" s="27">
        <f>SQRT((Table389101115[[#This Row],[Annual Income (k$)]]-$B$5)^2+(Table389101115[[#This Row],[Spending Score (1-100)]]-$C$5)^2)</f>
        <v>1.782640577324099</v>
      </c>
      <c r="N156" s="27">
        <f>SQRT((Table389101115[[#This Row],[Annual Income (k$)]]-$B$6)^2+(Table389101115[[#This Row],[Spending Score (1-100)]]-$C$6)^2)</f>
        <v>1.5505544344069693</v>
      </c>
      <c r="O156" s="27">
        <f>SQRT((Table389101115[[#This Row],[Annual Income (k$)]]-$B$7)^2+(Table389101115[[#This Row],[Spending Score (1-100)]]-$C$7)^2)</f>
        <v>0.30940904440316191</v>
      </c>
      <c r="P156" s="27">
        <f>MIN(Table389101115[[#This Row],[DIst1]:[DIst5]])</f>
        <v>0.30940904440316191</v>
      </c>
      <c r="Q156" s="27" t="str">
        <f>IF(MIN(Table389101115[[#This Row],[DIst1]:[DIst5]])=Table389101115[[#This Row],[DIst1]],"Cluster1",IF(MIN(Table389101115[[#This Row],[DIst1]:[DIst5]])=Table389101115[[#This Row],[DIst2]],"Cluster2",IF(MIN(Table389101115[[#This Row],[DIst1]:[DIst5]])=Table389101115[[#This Row],[DIst3]],"Cluster3",IF(MIN(Table389101115[[#This Row],[DIst1]:[DIst5]])=Table389101115[[#This Row],[DIst4]],"Cluster4","Cluster5"))))</f>
        <v>Cluster5</v>
      </c>
    </row>
    <row r="157" spans="7:17" x14ac:dyDescent="0.3">
      <c r="G157" s="27">
        <v>81</v>
      </c>
      <c r="H157" s="27">
        <v>-0.25039145499999999</v>
      </c>
      <c r="I157" s="27">
        <v>3.1057248999999999E-2</v>
      </c>
      <c r="J157" s="27"/>
      <c r="K157" s="27">
        <f>SQRT((Table389101115[[#This Row],[Annual Income (k$)]]-$B$3)^2+(Table389101115[[#This Row],[Spending Score (1-100)]]-$C$3)^2)</f>
        <v>1.6080747738574186</v>
      </c>
      <c r="L157" s="27">
        <f>SQRT((Table389101115[[#This Row],[Annual Income (k$)]]-$B$4)^2+(Table389101115[[#This Row],[Spending Score (1-100)]]-$C$4)^2)</f>
        <v>1.627089454328952</v>
      </c>
      <c r="M157" s="27">
        <f>SQRT((Table389101115[[#This Row],[Annual Income (k$)]]-$B$5)^2+(Table389101115[[#This Row],[Spending Score (1-100)]]-$C$5)^2)</f>
        <v>1.5263765419515971</v>
      </c>
      <c r="N157" s="27">
        <f>SQRT((Table389101115[[#This Row],[Annual Income (k$)]]-$B$6)^2+(Table389101115[[#This Row],[Spending Score (1-100)]]-$C$6)^2)</f>
        <v>1.7955514313980425</v>
      </c>
      <c r="O157" s="27">
        <f>SQRT((Table389101115[[#This Row],[Annual Income (k$)]]-$B$7)^2+(Table389101115[[#This Row],[Spending Score (1-100)]]-$C$7)^2)</f>
        <v>6.6493974372854911E-2</v>
      </c>
      <c r="P157" s="27">
        <f>MIN(Table389101115[[#This Row],[DIst1]:[DIst5]])</f>
        <v>6.6493974372854911E-2</v>
      </c>
      <c r="Q157" s="27" t="str">
        <f>IF(MIN(Table389101115[[#This Row],[DIst1]:[DIst5]])=Table389101115[[#This Row],[DIst1]],"Cluster1",IF(MIN(Table389101115[[#This Row],[DIst1]:[DIst5]])=Table389101115[[#This Row],[DIst2]],"Cluster2",IF(MIN(Table389101115[[#This Row],[DIst1]:[DIst5]])=Table389101115[[#This Row],[DIst3]],"Cluster3",IF(MIN(Table389101115[[#This Row],[DIst1]:[DIst5]])=Table389101115[[#This Row],[DIst4]],"Cluster4","Cluster5"))))</f>
        <v>Cluster5</v>
      </c>
    </row>
    <row r="158" spans="7:17" x14ac:dyDescent="0.3">
      <c r="G158" s="27">
        <v>82</v>
      </c>
      <c r="H158" s="27">
        <v>-0.25039145499999999</v>
      </c>
      <c r="I158" s="27">
        <v>0.186343491</v>
      </c>
      <c r="J158" s="27"/>
      <c r="K158" s="27">
        <f>SQRT((Table389101115[[#This Row],[Annual Income (k$)]]-$B$3)^2+(Table389101115[[#This Row],[Spending Score (1-100)]]-$C$3)^2)</f>
        <v>1.7288083800819338</v>
      </c>
      <c r="L158" s="27">
        <f>SQRT((Table389101115[[#This Row],[Annual Income (k$)]]-$B$4)^2+(Table389101115[[#This Row],[Spending Score (1-100)]]-$C$4)^2)</f>
        <v>1.5135426650874082</v>
      </c>
      <c r="M158" s="27">
        <f>SQRT((Table389101115[[#This Row],[Annual Income (k$)]]-$B$5)^2+(Table389101115[[#This Row],[Spending Score (1-100)]]-$C$5)^2)</f>
        <v>1.4252418501844422</v>
      </c>
      <c r="N158" s="27">
        <f>SQRT((Table389101115[[#This Row],[Annual Income (k$)]]-$B$6)^2+(Table389101115[[#This Row],[Spending Score (1-100)]]-$C$6)^2)</f>
        <v>1.9148692199629975</v>
      </c>
      <c r="O158" s="27">
        <f>SQRT((Table389101115[[#This Row],[Annual Income (k$)]]-$B$7)^2+(Table389101115[[#This Row],[Spending Score (1-100)]]-$C$7)^2)</f>
        <v>0.20544589911127725</v>
      </c>
      <c r="P158" s="27">
        <f>MIN(Table389101115[[#This Row],[DIst1]:[DIst5]])</f>
        <v>0.20544589911127725</v>
      </c>
      <c r="Q158" s="27" t="str">
        <f>IF(MIN(Table389101115[[#This Row],[DIst1]:[DIst5]])=Table389101115[[#This Row],[DIst1]],"Cluster1",IF(MIN(Table389101115[[#This Row],[DIst1]:[DIst5]])=Table389101115[[#This Row],[DIst2]],"Cluster2",IF(MIN(Table389101115[[#This Row],[DIst1]:[DIst5]])=Table389101115[[#This Row],[DIst3]],"Cluster3",IF(MIN(Table389101115[[#This Row],[DIst1]:[DIst5]])=Table389101115[[#This Row],[DIst4]],"Cluster4","Cluster5"))))</f>
        <v>Cluster5</v>
      </c>
    </row>
    <row r="159" spans="7:17" x14ac:dyDescent="0.3">
      <c r="G159" s="27">
        <v>83</v>
      </c>
      <c r="H159" s="27">
        <v>-0.25039145499999999</v>
      </c>
      <c r="I159" s="27">
        <v>-0.35715835899999998</v>
      </c>
      <c r="J159" s="27"/>
      <c r="K159" s="27">
        <f>SQRT((Table389101115[[#This Row],[Annual Income (k$)]]-$B$3)^2+(Table389101115[[#This Row],[Spending Score (1-100)]]-$C$3)^2)</f>
        <v>1.3378025003220562</v>
      </c>
      <c r="L159" s="27">
        <f>SQRT((Table389101115[[#This Row],[Annual Income (k$)]]-$B$4)^2+(Table389101115[[#This Row],[Spending Score (1-100)]]-$C$4)^2)</f>
        <v>1.9364755959722872</v>
      </c>
      <c r="M159" s="27">
        <f>SQRT((Table389101115[[#This Row],[Annual Income (k$)]]-$B$5)^2+(Table389101115[[#This Row],[Spending Score (1-100)]]-$C$5)^2)</f>
        <v>1.8130357954247156</v>
      </c>
      <c r="N159" s="27">
        <f>SQRT((Table389101115[[#This Row],[Annual Income (k$)]]-$B$6)^2+(Table389101115[[#This Row],[Spending Score (1-100)]]-$C$6)^2)</f>
        <v>1.5258449686891924</v>
      </c>
      <c r="O159" s="27">
        <f>SQRT((Table389101115[[#This Row],[Annual Income (k$)]]-$B$7)^2+(Table389101115[[#This Row],[Spending Score (1-100)]]-$C$7)^2)</f>
        <v>0.34777999793031478</v>
      </c>
      <c r="P159" s="27">
        <f>MIN(Table389101115[[#This Row],[DIst1]:[DIst5]])</f>
        <v>0.34777999793031478</v>
      </c>
      <c r="Q159" s="27" t="str">
        <f>IF(MIN(Table389101115[[#This Row],[DIst1]:[DIst5]])=Table389101115[[#This Row],[DIst1]],"Cluster1",IF(MIN(Table389101115[[#This Row],[DIst1]:[DIst5]])=Table389101115[[#This Row],[DIst2]],"Cluster2",IF(MIN(Table389101115[[#This Row],[DIst1]:[DIst5]])=Table389101115[[#This Row],[DIst3]],"Cluster3",IF(MIN(Table389101115[[#This Row],[DIst1]:[DIst5]])=Table389101115[[#This Row],[DIst4]],"Cluster4","Cluster5"))))</f>
        <v>Cluster5</v>
      </c>
    </row>
    <row r="160" spans="7:17" x14ac:dyDescent="0.3">
      <c r="G160" s="27">
        <v>84</v>
      </c>
      <c r="H160" s="27">
        <v>-0.25039145499999999</v>
      </c>
      <c r="I160" s="27">
        <v>-0.240693676</v>
      </c>
      <c r="J160" s="27"/>
      <c r="K160" s="27">
        <f>SQRT((Table389101115[[#This Row],[Annual Income (k$)]]-$B$3)^2+(Table389101115[[#This Row],[Spending Score (1-100)]]-$C$3)^2)</f>
        <v>1.4131251997958256</v>
      </c>
      <c r="L160" s="27">
        <f>SQRT((Table389101115[[#This Row],[Annual Income (k$)]]-$B$4)^2+(Table389101115[[#This Row],[Spending Score (1-100)]]-$C$4)^2)</f>
        <v>1.8405252115455644</v>
      </c>
      <c r="M160" s="27">
        <f>SQRT((Table389101115[[#This Row],[Annual Income (k$)]]-$B$5)^2+(Table389101115[[#This Row],[Spending Score (1-100)]]-$C$5)^2)</f>
        <v>1.7228660349474032</v>
      </c>
      <c r="N160" s="27">
        <f>SQRT((Table389101115[[#This Row],[Annual Income (k$)]]-$B$6)^2+(Table389101115[[#This Row],[Spending Score (1-100)]]-$C$6)^2)</f>
        <v>1.6016535539310501</v>
      </c>
      <c r="O160" s="27">
        <f>SQRT((Table389101115[[#This Row],[Annual Income (k$)]]-$B$7)^2+(Table389101115[[#This Row],[Spending Score (1-100)]]-$C$7)^2)</f>
        <v>0.23311520316245848</v>
      </c>
      <c r="P160" s="27">
        <f>MIN(Table389101115[[#This Row],[DIst1]:[DIst5]])</f>
        <v>0.23311520316245848</v>
      </c>
      <c r="Q160" s="27" t="str">
        <f>IF(MIN(Table389101115[[#This Row],[DIst1]:[DIst5]])=Table389101115[[#This Row],[DIst1]],"Cluster1",IF(MIN(Table389101115[[#This Row],[DIst1]:[DIst5]])=Table389101115[[#This Row],[DIst2]],"Cluster2",IF(MIN(Table389101115[[#This Row],[DIst1]:[DIst5]])=Table389101115[[#This Row],[DIst3]],"Cluster3",IF(MIN(Table389101115[[#This Row],[DIst1]:[DIst5]])=Table389101115[[#This Row],[DIst4]],"Cluster4","Cluster5"))))</f>
        <v>Cluster5</v>
      </c>
    </row>
    <row r="161" spans="2:17" x14ac:dyDescent="0.3">
      <c r="G161" s="27">
        <v>85</v>
      </c>
      <c r="H161" s="27">
        <v>-0.25039145499999999</v>
      </c>
      <c r="I161" s="27">
        <v>0.26398661299999998</v>
      </c>
      <c r="J161" s="27"/>
      <c r="K161" s="27">
        <f>SQRT((Table389101115[[#This Row],[Annual Income (k$)]]-$B$3)^2+(Table389101115[[#This Row],[Spending Score (1-100)]]-$C$3)^2)</f>
        <v>1.7911730092385871</v>
      </c>
      <c r="L161" s="27">
        <f>SQRT((Table389101115[[#This Row],[Annual Income (k$)]]-$B$4)^2+(Table389101115[[#This Row],[Spending Score (1-100)]]-$C$4)^2)</f>
        <v>1.4596548952048809</v>
      </c>
      <c r="M161" s="27">
        <f>SQRT((Table389101115[[#This Row],[Annual Income (k$)]]-$B$5)^2+(Table389101115[[#This Row],[Spending Score (1-100)]]-$C$5)^2)</f>
        <v>1.3784571754210602</v>
      </c>
      <c r="N161" s="27">
        <f>SQRT((Table389101115[[#This Row],[Annual Income (k$)]]-$B$6)^2+(Table389101115[[#This Row],[Spending Score (1-100)]]-$C$6)^2)</f>
        <v>1.976403068410437</v>
      </c>
      <c r="O161" s="27">
        <f>SQRT((Table389101115[[#This Row],[Annual Income (k$)]]-$B$7)^2+(Table389101115[[#This Row],[Spending Score (1-100)]]-$C$7)^2)</f>
        <v>0.28140125292592799</v>
      </c>
      <c r="P161" s="27">
        <f>MIN(Table389101115[[#This Row],[DIst1]:[DIst5]])</f>
        <v>0.28140125292592799</v>
      </c>
      <c r="Q161" s="27" t="str">
        <f>IF(MIN(Table389101115[[#This Row],[DIst1]:[DIst5]])=Table389101115[[#This Row],[DIst1]],"Cluster1",IF(MIN(Table389101115[[#This Row],[DIst1]:[DIst5]])=Table389101115[[#This Row],[DIst2]],"Cluster2",IF(MIN(Table389101115[[#This Row],[DIst1]:[DIst5]])=Table389101115[[#This Row],[DIst3]],"Cluster3",IF(MIN(Table389101115[[#This Row],[DIst1]:[DIst5]])=Table389101115[[#This Row],[DIst4]],"Cluster4","Cluster5"))))</f>
        <v>Cluster5</v>
      </c>
    </row>
    <row r="162" spans="2:17" x14ac:dyDescent="0.3">
      <c r="G162" s="27">
        <v>86</v>
      </c>
      <c r="H162" s="27">
        <v>-0.25039145499999999</v>
      </c>
      <c r="I162" s="27">
        <v>-0.16305055500000001</v>
      </c>
      <c r="J162" s="27"/>
      <c r="K162" s="27">
        <f>SQRT((Table389101115[[#This Row],[Annual Income (k$)]]-$B$3)^2+(Table389101115[[#This Row],[Spending Score (1-100)]]-$C$3)^2)</f>
        <v>1.4663328968957094</v>
      </c>
      <c r="L162" s="27">
        <f>SQRT((Table389101115[[#This Row],[Annual Income (k$)]]-$B$4)^2+(Table389101115[[#This Row],[Spending Score (1-100)]]-$C$4)^2)</f>
        <v>1.7779204350922608</v>
      </c>
      <c r="M162" s="27">
        <f>SQRT((Table389101115[[#This Row],[Annual Income (k$)]]-$B$5)^2+(Table389101115[[#This Row],[Spending Score (1-100)]]-$C$5)^2)</f>
        <v>1.6645672807315484</v>
      </c>
      <c r="N162" s="27">
        <f>SQRT((Table389101115[[#This Row],[Annual Income (k$)]]-$B$6)^2+(Table389101115[[#This Row],[Spending Score (1-100)]]-$C$6)^2)</f>
        <v>1.6548190432978278</v>
      </c>
      <c r="O162" s="27">
        <f>SQRT((Table389101115[[#This Row],[Annual Income (k$)]]-$B$7)^2+(Table389101115[[#This Row],[Spending Score (1-100)]]-$C$7)^2)</f>
        <v>0.15814028019594317</v>
      </c>
      <c r="P162" s="27">
        <f>MIN(Table389101115[[#This Row],[DIst1]:[DIst5]])</f>
        <v>0.15814028019594317</v>
      </c>
      <c r="Q162" s="27" t="str">
        <f>IF(MIN(Table389101115[[#This Row],[DIst1]:[DIst5]])=Table389101115[[#This Row],[DIst1]],"Cluster1",IF(MIN(Table389101115[[#This Row],[DIst1]:[DIst5]])=Table389101115[[#This Row],[DIst2]],"Cluster2",IF(MIN(Table389101115[[#This Row],[DIst1]:[DIst5]])=Table389101115[[#This Row],[DIst3]],"Cluster3",IF(MIN(Table389101115[[#This Row],[DIst1]:[DIst5]])=Table389101115[[#This Row],[DIst4]],"Cluster4","Cluster5"))))</f>
        <v>Cluster5</v>
      </c>
    </row>
    <row r="163" spans="2:17" x14ac:dyDescent="0.3">
      <c r="G163" s="27">
        <v>87</v>
      </c>
      <c r="H163" s="27">
        <v>-0.135883168</v>
      </c>
      <c r="I163" s="27">
        <v>0.30280817399999999</v>
      </c>
      <c r="J163" s="27">
        <v>4</v>
      </c>
      <c r="K163" s="27">
        <f>SQRT((Table389101115[[#This Row],[Annual Income (k$)]]-$B$3)^2+(Table389101115[[#This Row],[Spending Score (1-100)]]-$C$3)^2)</f>
        <v>1.8909616921558507</v>
      </c>
      <c r="L163" s="27">
        <f>SQRT((Table389101115[[#This Row],[Annual Income (k$)]]-$B$4)^2+(Table389101115[[#This Row],[Spending Score (1-100)]]-$C$4)^2)</f>
        <v>1.3502203219305455</v>
      </c>
      <c r="M163" s="27">
        <f>SQRT((Table389101115[[#This Row],[Annual Income (k$)]]-$B$5)^2+(Table389101115[[#This Row],[Spending Score (1-100)]]-$C$5)^2)</f>
        <v>1.4520031582124708</v>
      </c>
      <c r="N163" s="27">
        <f>SQRT((Table389101115[[#This Row],[Annual Income (k$)]]-$B$6)^2+(Table389101115[[#This Row],[Spending Score (1-100)]]-$C$6)^2)</f>
        <v>1.9421233563277678</v>
      </c>
      <c r="O163" s="27">
        <f>SQRT((Table389101115[[#This Row],[Annual Income (k$)]]-$B$7)^2+(Table389101115[[#This Row],[Spending Score (1-100)]]-$C$7)^2)</f>
        <v>0.32233049312058037</v>
      </c>
      <c r="P163" s="27">
        <f>MIN(Table389101115[[#This Row],[DIst1]:[DIst5]])</f>
        <v>0.32233049312058037</v>
      </c>
      <c r="Q163" s="27" t="str">
        <f>IF(MIN(Table389101115[[#This Row],[DIst1]:[DIst5]])=Table389101115[[#This Row],[DIst1]],"Cluster1",IF(MIN(Table389101115[[#This Row],[DIst1]:[DIst5]])=Table389101115[[#This Row],[DIst2]],"Cluster2",IF(MIN(Table389101115[[#This Row],[DIst1]:[DIst5]])=Table389101115[[#This Row],[DIst3]],"Cluster3",IF(MIN(Table389101115[[#This Row],[DIst1]:[DIst5]])=Table389101115[[#This Row],[DIst4]],"Cluster4","Cluster5"))))</f>
        <v>Cluster5</v>
      </c>
    </row>
    <row r="164" spans="2:17" x14ac:dyDescent="0.3">
      <c r="G164" s="27">
        <v>88</v>
      </c>
      <c r="H164" s="27">
        <v>-0.135883168</v>
      </c>
      <c r="I164" s="27">
        <v>0.186343491</v>
      </c>
      <c r="J164" s="27"/>
      <c r="K164" s="27">
        <f>SQRT((Table389101115[[#This Row],[Annual Income (k$)]]-$B$3)^2+(Table389101115[[#This Row],[Spending Score (1-100)]]-$C$3)^2)</f>
        <v>1.800536386588881</v>
      </c>
      <c r="L164" s="27">
        <f>SQRT((Table389101115[[#This Row],[Annual Income (k$)]]-$B$4)^2+(Table389101115[[#This Row],[Spending Score (1-100)]]-$C$4)^2)</f>
        <v>1.4348874715026538</v>
      </c>
      <c r="M164" s="27">
        <f>SQRT((Table389101115[[#This Row],[Annual Income (k$)]]-$B$5)^2+(Table389101115[[#This Row],[Spending Score (1-100)]]-$C$5)^2)</f>
        <v>1.5167554355381774</v>
      </c>
      <c r="N164" s="27">
        <f>SQRT((Table389101115[[#This Row],[Annual Income (k$)]]-$B$6)^2+(Table389101115[[#This Row],[Spending Score (1-100)]]-$C$6)^2)</f>
        <v>1.8461187262762018</v>
      </c>
      <c r="O164" s="27">
        <f>SQRT((Table389101115[[#This Row],[Annual Income (k$)]]-$B$7)^2+(Table389101115[[#This Row],[Spending Score (1-100)]]-$C$7)^2)</f>
        <v>0.20954148627411448</v>
      </c>
      <c r="P164" s="27">
        <f>MIN(Table389101115[[#This Row],[DIst1]:[DIst5]])</f>
        <v>0.20954148627411448</v>
      </c>
      <c r="Q164" s="27" t="str">
        <f>IF(MIN(Table389101115[[#This Row],[DIst1]:[DIst5]])=Table389101115[[#This Row],[DIst1]],"Cluster1",IF(MIN(Table389101115[[#This Row],[DIst1]:[DIst5]])=Table389101115[[#This Row],[DIst2]],"Cluster2",IF(MIN(Table389101115[[#This Row],[DIst1]:[DIst5]])=Table389101115[[#This Row],[DIst3]],"Cluster3",IF(MIN(Table389101115[[#This Row],[DIst1]:[DIst5]])=Table389101115[[#This Row],[DIst4]],"Cluster4","Cluster5"))))</f>
        <v>Cluster5</v>
      </c>
    </row>
    <row r="165" spans="2:17" x14ac:dyDescent="0.3">
      <c r="G165" s="27">
        <v>89</v>
      </c>
      <c r="H165" s="27">
        <v>-9.7713738999999994E-2</v>
      </c>
      <c r="I165" s="27">
        <v>0.38045129500000002</v>
      </c>
      <c r="J165" s="27"/>
      <c r="K165" s="27">
        <f>SQRT((Table389101115[[#This Row],[Annual Income (k$)]]-$B$3)^2+(Table389101115[[#This Row],[Spending Score (1-100)]]-$C$3)^2)</f>
        <v>1.9757418162802691</v>
      </c>
      <c r="L165" s="27">
        <f>SQRT((Table389101115[[#This Row],[Annual Income (k$)]]-$B$4)^2+(Table389101115[[#This Row],[Spending Score (1-100)]]-$C$4)^2)</f>
        <v>1.2686551160962232</v>
      </c>
      <c r="M165" s="27">
        <f>SQRT((Table389101115[[#This Row],[Annual Income (k$)]]-$B$5)^2+(Table389101115[[#This Row],[Spending Score (1-100)]]-$C$5)^2)</f>
        <v>1.4459599752824166</v>
      </c>
      <c r="N165" s="27">
        <f>SQRT((Table389101115[[#This Row],[Annual Income (k$)]]-$B$6)^2+(Table389101115[[#This Row],[Spending Score (1-100)]]-$C$6)^2)</f>
        <v>1.9872119025066981</v>
      </c>
      <c r="O165" s="27">
        <f>SQRT((Table389101115[[#This Row],[Annual Income (k$)]]-$B$7)^2+(Table389101115[[#This Row],[Spending Score (1-100)]]-$C$7)^2)</f>
        <v>0.40663880424819288</v>
      </c>
      <c r="P165" s="27">
        <f>MIN(Table389101115[[#This Row],[DIst1]:[DIst5]])</f>
        <v>0.40663880424819288</v>
      </c>
      <c r="Q165" s="27" t="str">
        <f>IF(MIN(Table389101115[[#This Row],[DIst1]:[DIst5]])=Table389101115[[#This Row],[DIst1]],"Cluster1",IF(MIN(Table389101115[[#This Row],[DIst1]:[DIst5]])=Table389101115[[#This Row],[DIst2]],"Cluster2",IF(MIN(Table389101115[[#This Row],[DIst1]:[DIst5]])=Table389101115[[#This Row],[DIst3]],"Cluster3",IF(MIN(Table389101115[[#This Row],[DIst1]:[DIst5]])=Table389101115[[#This Row],[DIst4]],"Cluster4","Cluster5"))))</f>
        <v>Cluster5</v>
      </c>
    </row>
    <row r="166" spans="2:17" x14ac:dyDescent="0.3">
      <c r="G166" s="27">
        <v>90</v>
      </c>
      <c r="H166" s="27">
        <v>-9.7713738999999994E-2</v>
      </c>
      <c r="I166" s="27">
        <v>-0.16305055500000001</v>
      </c>
      <c r="J166" s="27"/>
      <c r="K166" s="27">
        <f>SQRT((Table389101115[[#This Row],[Annual Income (k$)]]-$B$3)^2+(Table389101115[[#This Row],[Spending Score (1-100)]]-$C$3)^2)</f>
        <v>1.5790810423401347</v>
      </c>
      <c r="L166" s="27">
        <f>SQRT((Table389101115[[#This Row],[Annual Income (k$)]]-$B$4)^2+(Table389101115[[#This Row],[Spending Score (1-100)]]-$C$4)^2)</f>
        <v>1.690448531368695</v>
      </c>
      <c r="M166" s="27">
        <f>SQRT((Table389101115[[#This Row],[Annual Income (k$)]]-$B$5)^2+(Table389101115[[#This Row],[Spending Score (1-100)]]-$C$5)^2)</f>
        <v>1.7707593887781623</v>
      </c>
      <c r="N166" s="27">
        <f>SQRT((Table389101115[[#This Row],[Annual Income (k$)]]-$B$6)^2+(Table389101115[[#This Row],[Spending Score (1-100)]]-$C$6)^2)</f>
        <v>1.5490300136633373</v>
      </c>
      <c r="O166" s="27">
        <f>SQRT((Table389101115[[#This Row],[Annual Income (k$)]]-$B$7)^2+(Table389101115[[#This Row],[Spending Score (1-100)]]-$C$7)^2)</f>
        <v>0.18193989521898152</v>
      </c>
      <c r="P166" s="27">
        <f>MIN(Table389101115[[#This Row],[DIst1]:[DIst5]])</f>
        <v>0.18193989521898152</v>
      </c>
      <c r="Q166" s="27" t="str">
        <f>IF(MIN(Table389101115[[#This Row],[DIst1]:[DIst5]])=Table389101115[[#This Row],[DIst1]],"Cluster1",IF(MIN(Table389101115[[#This Row],[DIst1]:[DIst5]])=Table389101115[[#This Row],[DIst2]],"Cluster2",IF(MIN(Table389101115[[#This Row],[DIst1]:[DIst5]])=Table389101115[[#This Row],[DIst3]],"Cluster3",IF(MIN(Table389101115[[#This Row],[DIst1]:[DIst5]])=Table389101115[[#This Row],[DIst4]],"Cluster4","Cluster5"))))</f>
        <v>Cluster5</v>
      </c>
    </row>
    <row r="167" spans="2:17" x14ac:dyDescent="0.3">
      <c r="B167">
        <v>-1.7008297640000001</v>
      </c>
      <c r="C167">
        <v>-1.7159129829999999</v>
      </c>
      <c r="G167" s="27">
        <v>91</v>
      </c>
      <c r="H167" s="27">
        <v>-5.9544310000000003E-2</v>
      </c>
      <c r="I167" s="27">
        <v>0.186343491</v>
      </c>
      <c r="J167" s="27"/>
      <c r="K167" s="27">
        <f>SQRT((Table389101115[[#This Row],[Annual Income (k$)]]-$B$3)^2+(Table389101115[[#This Row],[Spending Score (1-100)]]-$C$3)^2)</f>
        <v>1.8507482024283459</v>
      </c>
      <c r="L167" s="27">
        <f>SQRT((Table389101115[[#This Row],[Annual Income (k$)]]-$B$4)^2+(Table389101115[[#This Row],[Spending Score (1-100)]]-$C$4)^2)</f>
        <v>1.3852309844212731</v>
      </c>
      <c r="M167" s="27">
        <f>SQRT((Table389101115[[#This Row],[Annual Income (k$)]]-$B$5)^2+(Table389101115[[#This Row],[Spending Score (1-100)]]-$C$5)^2)</f>
        <v>1.5794317282326862</v>
      </c>
      <c r="N167" s="27">
        <f>SQRT((Table389101115[[#This Row],[Annual Income (k$)]]-$B$6)^2+(Table389101115[[#This Row],[Spending Score (1-100)]]-$C$6)^2)</f>
        <v>1.8028709195540054</v>
      </c>
      <c r="O167" s="27">
        <f>SQRT((Table389101115[[#This Row],[Annual Income (k$)]]-$B$7)^2+(Table389101115[[#This Row],[Spending Score (1-100)]]-$C$7)^2)</f>
        <v>0.24415111217722216</v>
      </c>
      <c r="P167" s="27">
        <f>MIN(Table389101115[[#This Row],[DIst1]:[DIst5]])</f>
        <v>0.24415111217722216</v>
      </c>
      <c r="Q167" s="27" t="str">
        <f>IF(MIN(Table389101115[[#This Row],[DIst1]:[DIst5]])=Table389101115[[#This Row],[DIst1]],"Cluster1",IF(MIN(Table389101115[[#This Row],[DIst1]:[DIst5]])=Table389101115[[#This Row],[DIst2]],"Cluster2",IF(MIN(Table389101115[[#This Row],[DIst1]:[DIst5]])=Table389101115[[#This Row],[DIst3]],"Cluster3",IF(MIN(Table389101115[[#This Row],[DIst1]:[DIst5]])=Table389101115[[#This Row],[DIst4]],"Cluster4","Cluster5"))))</f>
        <v>Cluster5</v>
      </c>
    </row>
    <row r="168" spans="2:17" x14ac:dyDescent="0.3">
      <c r="B168">
        <v>-1.5481520470000001</v>
      </c>
      <c r="C168">
        <v>1.040417827</v>
      </c>
      <c r="G168" s="27">
        <v>92</v>
      </c>
      <c r="H168" s="27">
        <v>-5.9544310000000003E-2</v>
      </c>
      <c r="I168" s="27">
        <v>-0.35715835899999998</v>
      </c>
      <c r="J168" s="27"/>
      <c r="K168" s="27">
        <f>SQRT((Table389101115[[#This Row],[Annual Income (k$)]]-$B$3)^2+(Table389101115[[#This Row],[Spending Score (1-100)]]-$C$3)^2)</f>
        <v>1.4920475942871858</v>
      </c>
      <c r="L168" s="27">
        <f>SQRT((Table389101115[[#This Row],[Annual Income (k$)]]-$B$4)^2+(Table389101115[[#This Row],[Spending Score (1-100)]]-$C$4)^2)</f>
        <v>1.837931232379781</v>
      </c>
      <c r="M168" s="27">
        <f>SQRT((Table389101115[[#This Row],[Annual Income (k$)]]-$B$5)^2+(Table389101115[[#This Row],[Spending Score (1-100)]]-$C$5)^2)</f>
        <v>1.9365921222916944</v>
      </c>
      <c r="N168" s="27">
        <f>SQRT((Table389101115[[#This Row],[Annual Income (k$)]]-$B$6)^2+(Table389101115[[#This Row],[Spending Score (1-100)]]-$C$6)^2)</f>
        <v>1.3826866208530149</v>
      </c>
      <c r="O168" s="27">
        <f>SQRT((Table389101115[[#This Row],[Annual Income (k$)]]-$B$7)^2+(Table389101115[[#This Row],[Spending Score (1-100)]]-$C$7)^2)</f>
        <v>0.37195789422479414</v>
      </c>
      <c r="P168" s="27">
        <f>MIN(Table389101115[[#This Row],[DIst1]:[DIst5]])</f>
        <v>0.37195789422479414</v>
      </c>
      <c r="Q168" s="27" t="str">
        <f>IF(MIN(Table389101115[[#This Row],[DIst1]:[DIst5]])=Table389101115[[#This Row],[DIst1]],"Cluster1",IF(MIN(Table389101115[[#This Row],[DIst1]:[DIst5]])=Table389101115[[#This Row],[DIst2]],"Cluster2",IF(MIN(Table389101115[[#This Row],[DIst1]:[DIst5]])=Table389101115[[#This Row],[DIst3]],"Cluster3",IF(MIN(Table389101115[[#This Row],[DIst1]:[DIst5]])=Table389101115[[#This Row],[DIst4]],"Cluster4","Cluster5"))))</f>
        <v>Cluster5</v>
      </c>
    </row>
    <row r="169" spans="2:17" x14ac:dyDescent="0.3">
      <c r="B169">
        <v>-1.013780039</v>
      </c>
      <c r="C169">
        <v>0.88513158400000003</v>
      </c>
      <c r="G169" s="27">
        <v>93</v>
      </c>
      <c r="H169" s="27">
        <v>-2.1374879999999999E-2</v>
      </c>
      <c r="I169" s="27">
        <v>-4.6585873E-2</v>
      </c>
      <c r="J169" s="27"/>
      <c r="K169" s="27">
        <f>SQRT((Table389101115[[#This Row],[Annual Income (k$)]]-$B$3)^2+(Table389101115[[#This Row],[Spending Score (1-100)]]-$C$3)^2)</f>
        <v>1.7132083636562905</v>
      </c>
      <c r="L169" s="27">
        <f>SQRT((Table389101115[[#This Row],[Annual Income (k$)]]-$B$4)^2+(Table389101115[[#This Row],[Spending Score (1-100)]]-$C$4)^2)</f>
        <v>1.5511980569734023</v>
      </c>
      <c r="M169" s="27">
        <f>SQRT((Table389101115[[#This Row],[Annual Income (k$)]]-$B$5)^2+(Table389101115[[#This Row],[Spending Score (1-100)]]-$C$5)^2)</f>
        <v>1.7498159785055394</v>
      </c>
      <c r="N169" s="27">
        <f>SQRT((Table389101115[[#This Row],[Annual Income (k$)]]-$B$6)^2+(Table389101115[[#This Row],[Spending Score (1-100)]]-$C$6)^2)</f>
        <v>1.5905393573089153</v>
      </c>
      <c r="O169" s="27">
        <f>SQRT((Table389101115[[#This Row],[Annual Income (k$)]]-$B$7)^2+(Table389101115[[#This Row],[Spending Score (1-100)]]-$C$7)^2)</f>
        <v>0.18231033144747905</v>
      </c>
      <c r="P169" s="27">
        <f>MIN(Table389101115[[#This Row],[DIst1]:[DIst5]])</f>
        <v>0.18231033144747905</v>
      </c>
      <c r="Q169" s="27" t="str">
        <f>IF(MIN(Table389101115[[#This Row],[DIst1]:[DIst5]])=Table389101115[[#This Row],[DIst1]],"Cluster1",IF(MIN(Table389101115[[#This Row],[DIst1]:[DIst5]])=Table389101115[[#This Row],[DIst2]],"Cluster2",IF(MIN(Table389101115[[#This Row],[DIst1]:[DIst5]])=Table389101115[[#This Row],[DIst3]],"Cluster3",IF(MIN(Table389101115[[#This Row],[DIst1]:[DIst5]])=Table389101115[[#This Row],[DIst4]],"Cluster4","Cluster5"))))</f>
        <v>Cluster5</v>
      </c>
    </row>
    <row r="170" spans="2:17" x14ac:dyDescent="0.3">
      <c r="B170">
        <v>-0.135883168</v>
      </c>
      <c r="C170">
        <v>0.30280817399999999</v>
      </c>
      <c r="G170" s="27">
        <v>94</v>
      </c>
      <c r="H170" s="27">
        <v>-2.1374879999999999E-2</v>
      </c>
      <c r="I170" s="27">
        <v>-0.39597991900000001</v>
      </c>
      <c r="J170" s="27"/>
      <c r="K170" s="27">
        <f>SQRT((Table389101115[[#This Row],[Annual Income (k$)]]-$B$3)^2+(Table389101115[[#This Row],[Spending Score (1-100)]]-$C$3)^2)</f>
        <v>1.5030651724457065</v>
      </c>
      <c r="L170" s="27">
        <f>SQRT((Table389101115[[#This Row],[Annual Income (k$)]]-$B$4)^2+(Table389101115[[#This Row],[Spending Score (1-100)]]-$C$4)^2)</f>
        <v>1.8545008364185633</v>
      </c>
      <c r="M170" s="27">
        <f>SQRT((Table389101115[[#This Row],[Annual Income (k$)]]-$B$5)^2+(Table389101115[[#This Row],[Spending Score (1-100)]]-$C$5)^2)</f>
        <v>1.991003296089306</v>
      </c>
      <c r="N170" s="27">
        <f>SQRT((Table389101115[[#This Row],[Annual Income (k$)]]-$B$6)^2+(Table389101115[[#This Row],[Spending Score (1-100)]]-$C$6)^2)</f>
        <v>1.3282641489886078</v>
      </c>
      <c r="O170" s="27">
        <f>SQRT((Table389101115[[#This Row],[Annual Income (k$)]]-$B$7)^2+(Table389101115[[#This Row],[Spending Score (1-100)]]-$C$7)^2)</f>
        <v>0.42285417527988711</v>
      </c>
      <c r="P170" s="27">
        <f>MIN(Table389101115[[#This Row],[DIst1]:[DIst5]])</f>
        <v>0.42285417527988711</v>
      </c>
      <c r="Q170" s="27" t="str">
        <f>IF(MIN(Table389101115[[#This Row],[DIst1]:[DIst5]])=Table389101115[[#This Row],[DIst1]],"Cluster1",IF(MIN(Table389101115[[#This Row],[DIst1]:[DIst5]])=Table389101115[[#This Row],[DIst2]],"Cluster2",IF(MIN(Table389101115[[#This Row],[DIst1]:[DIst5]])=Table389101115[[#This Row],[DIst3]],"Cluster3",IF(MIN(Table389101115[[#This Row],[DIst1]:[DIst5]])=Table389101115[[#This Row],[DIst4]],"Cluster4","Cluster5"))))</f>
        <v>Cluster5</v>
      </c>
    </row>
    <row r="171" spans="2:17" x14ac:dyDescent="0.3">
      <c r="G171" s="27">
        <v>95</v>
      </c>
      <c r="H171" s="27">
        <v>-2.1374879999999999E-2</v>
      </c>
      <c r="I171" s="27">
        <v>-0.31833679799999998</v>
      </c>
      <c r="J171" s="27"/>
      <c r="K171" s="27">
        <f>SQRT((Table389101115[[#This Row],[Annual Income (k$)]]-$B$3)^2+(Table389101115[[#This Row],[Spending Score (1-100)]]-$C$3)^2)</f>
        <v>1.5454127053088582</v>
      </c>
      <c r="L171" s="27">
        <f>SQRT((Table389101115[[#This Row],[Annual Income (k$)]]-$B$4)^2+(Table389101115[[#This Row],[Spending Score (1-100)]]-$C$4)^2)</f>
        <v>1.785644856725769</v>
      </c>
      <c r="M171" s="27">
        <f>SQRT((Table389101115[[#This Row],[Annual Income (k$)]]-$B$5)^2+(Table389101115[[#This Row],[Spending Score (1-100)]]-$C$5)^2)</f>
        <v>1.9345534796524355</v>
      </c>
      <c r="N171" s="27">
        <f>SQRT((Table389101115[[#This Row],[Annual Income (k$)]]-$B$6)^2+(Table389101115[[#This Row],[Spending Score (1-100)]]-$C$6)^2)</f>
        <v>1.3832222495390378</v>
      </c>
      <c r="O171" s="27">
        <f>SQRT((Table389101115[[#This Row],[Annual Income (k$)]]-$B$7)^2+(Table389101115[[#This Row],[Spending Score (1-100)]]-$C$7)^2)</f>
        <v>0.35405859220874975</v>
      </c>
      <c r="P171" s="27">
        <f>MIN(Table389101115[[#This Row],[DIst1]:[DIst5]])</f>
        <v>0.35405859220874975</v>
      </c>
      <c r="Q171" s="27" t="str">
        <f>IF(MIN(Table389101115[[#This Row],[DIst1]:[DIst5]])=Table389101115[[#This Row],[DIst1]],"Cluster1",IF(MIN(Table389101115[[#This Row],[DIst1]:[DIst5]])=Table389101115[[#This Row],[DIst2]],"Cluster2",IF(MIN(Table389101115[[#This Row],[DIst1]:[DIst5]])=Table389101115[[#This Row],[DIst3]],"Cluster3",IF(MIN(Table389101115[[#This Row],[DIst1]:[DIst5]])=Table389101115[[#This Row],[DIst4]],"Cluster4","Cluster5"))))</f>
        <v>Cluster5</v>
      </c>
    </row>
    <row r="172" spans="2:17" x14ac:dyDescent="0.3">
      <c r="G172" s="27">
        <v>96</v>
      </c>
      <c r="H172" s="27">
        <v>-2.1374879999999999E-2</v>
      </c>
      <c r="I172" s="27">
        <v>6.9878809E-2</v>
      </c>
      <c r="J172" s="27"/>
      <c r="K172" s="27">
        <f>SQRT((Table389101115[[#This Row],[Annual Income (k$)]]-$B$3)^2+(Table389101115[[#This Row],[Spending Score (1-100)]]-$C$3)^2)</f>
        <v>1.7929393875633897</v>
      </c>
      <c r="L172" s="27">
        <f>SQRT((Table389101115[[#This Row],[Annual Income (k$)]]-$B$4)^2+(Table389101115[[#This Row],[Spending Score (1-100)]]-$C$4)^2)</f>
        <v>1.4547000333855107</v>
      </c>
      <c r="M172" s="27">
        <f>SQRT((Table389101115[[#This Row],[Annual Income (k$)]]-$B$5)^2+(Table389101115[[#This Row],[Spending Score (1-100)]]-$C$5)^2)</f>
        <v>1.6779052392129745</v>
      </c>
      <c r="N172" s="27">
        <f>SQRT((Table389101115[[#This Row],[Annual Income (k$)]]-$B$6)^2+(Table389101115[[#This Row],[Spending Score (1-100)]]-$C$6)^2)</f>
        <v>1.6850068649658898</v>
      </c>
      <c r="O172" s="27">
        <f>SQRT((Table389101115[[#This Row],[Annual Income (k$)]]-$B$7)^2+(Table389101115[[#This Row],[Spending Score (1-100)]]-$C$7)^2)</f>
        <v>0.19740891578874098</v>
      </c>
      <c r="P172" s="27">
        <f>MIN(Table389101115[[#This Row],[DIst1]:[DIst5]])</f>
        <v>0.19740891578874098</v>
      </c>
      <c r="Q172" s="27" t="str">
        <f>IF(MIN(Table389101115[[#This Row],[DIst1]:[DIst5]])=Table389101115[[#This Row],[DIst1]],"Cluster1",IF(MIN(Table389101115[[#This Row],[DIst1]:[DIst5]])=Table389101115[[#This Row],[DIst2]],"Cluster2",IF(MIN(Table389101115[[#This Row],[DIst1]:[DIst5]])=Table389101115[[#This Row],[DIst3]],"Cluster3",IF(MIN(Table389101115[[#This Row],[DIst1]:[DIst5]])=Table389101115[[#This Row],[DIst4]],"Cluster4","Cluster5"))))</f>
        <v>Cluster5</v>
      </c>
    </row>
    <row r="173" spans="2:17" x14ac:dyDescent="0.3">
      <c r="G173" s="27">
        <v>97</v>
      </c>
      <c r="H173" s="27">
        <v>-2.1374879999999999E-2</v>
      </c>
      <c r="I173" s="27">
        <v>-0.124228994</v>
      </c>
      <c r="J173" s="27"/>
      <c r="K173" s="27">
        <f>SQRT((Table389101115[[#This Row],[Annual Income (k$)]]-$B$3)^2+(Table389101115[[#This Row],[Spending Score (1-100)]]-$C$3)^2)</f>
        <v>1.662464495948045</v>
      </c>
      <c r="L173" s="27">
        <f>SQRT((Table389101115[[#This Row],[Annual Income (k$)]]-$B$4)^2+(Table389101115[[#This Row],[Spending Score (1-100)]]-$C$4)^2)</f>
        <v>1.6169916604549155</v>
      </c>
      <c r="M173" s="27">
        <f>SQRT((Table389101115[[#This Row],[Annual Income (k$)]]-$B$5)^2+(Table389101115[[#This Row],[Spending Score (1-100)]]-$C$5)^2)</f>
        <v>1.8003482269086613</v>
      </c>
      <c r="N173" s="27">
        <f>SQRT((Table389101115[[#This Row],[Annual Income (k$)]]-$B$6)^2+(Table389101115[[#This Row],[Spending Score (1-100)]]-$C$6)^2)</f>
        <v>1.5292475682877433</v>
      </c>
      <c r="O173" s="27">
        <f>SQRT((Table389101115[[#This Row],[Annual Income (k$)]]-$B$7)^2+(Table389101115[[#This Row],[Spending Score (1-100)]]-$C$7)^2)</f>
        <v>0.21091714933595962</v>
      </c>
      <c r="P173" s="27">
        <f>MIN(Table389101115[[#This Row],[DIst1]:[DIst5]])</f>
        <v>0.21091714933595962</v>
      </c>
      <c r="Q173" s="27" t="str">
        <f>IF(MIN(Table389101115[[#This Row],[DIst1]:[DIst5]])=Table389101115[[#This Row],[DIst1]],"Cluster1",IF(MIN(Table389101115[[#This Row],[DIst1]:[DIst5]])=Table389101115[[#This Row],[DIst2]],"Cluster2",IF(MIN(Table389101115[[#This Row],[DIst1]:[DIst5]])=Table389101115[[#This Row],[DIst3]],"Cluster3",IF(MIN(Table389101115[[#This Row],[DIst1]:[DIst5]])=Table389101115[[#This Row],[DIst4]],"Cluster4","Cluster5"))))</f>
        <v>Cluster5</v>
      </c>
    </row>
    <row r="174" spans="2:17" x14ac:dyDescent="0.3">
      <c r="G174" s="27">
        <v>98</v>
      </c>
      <c r="H174" s="27">
        <v>-2.1374879999999999E-2</v>
      </c>
      <c r="I174" s="27">
        <v>-7.7643119999999998E-3</v>
      </c>
      <c r="J174" s="27"/>
      <c r="K174" s="27">
        <f>SQRT((Table389101115[[#This Row],[Annual Income (k$)]]-$B$3)^2+(Table389101115[[#This Row],[Spending Score (1-100)]]-$C$3)^2)</f>
        <v>1.7393250379582883</v>
      </c>
      <c r="L174" s="27">
        <f>SQRT((Table389101115[[#This Row],[Annual Income (k$)]]-$B$4)^2+(Table389101115[[#This Row],[Spending Score (1-100)]]-$C$4)^2)</f>
        <v>1.5187209889775628</v>
      </c>
      <c r="M174" s="27">
        <f>SQRT((Table389101115[[#This Row],[Annual Income (k$)]]-$B$5)^2+(Table389101115[[#This Row],[Spending Score (1-100)]]-$C$5)^2)</f>
        <v>1.7253053087742776</v>
      </c>
      <c r="N174" s="27">
        <f>SQRT((Table389101115[[#This Row],[Annual Income (k$)]]-$B$6)^2+(Table389101115[[#This Row],[Spending Score (1-100)]]-$C$6)^2)</f>
        <v>1.621710655497457</v>
      </c>
      <c r="O174" s="27">
        <f>SQRT((Table389101115[[#This Row],[Annual Income (k$)]]-$B$7)^2+(Table389101115[[#This Row],[Spending Score (1-100)]]-$C$7)^2)</f>
        <v>0.17925932101539105</v>
      </c>
      <c r="P174" s="27">
        <f>MIN(Table389101115[[#This Row],[DIst1]:[DIst5]])</f>
        <v>0.17925932101539105</v>
      </c>
      <c r="Q174" s="27" t="str">
        <f>IF(MIN(Table389101115[[#This Row],[DIst1]:[DIst5]])=Table389101115[[#This Row],[DIst1]],"Cluster1",IF(MIN(Table389101115[[#This Row],[DIst1]:[DIst5]])=Table389101115[[#This Row],[DIst2]],"Cluster2",IF(MIN(Table389101115[[#This Row],[DIst1]:[DIst5]])=Table389101115[[#This Row],[DIst3]],"Cluster3",IF(MIN(Table389101115[[#This Row],[DIst1]:[DIst5]])=Table389101115[[#This Row],[DIst4]],"Cluster4","Cluster5"))))</f>
        <v>Cluster5</v>
      </c>
    </row>
    <row r="175" spans="2:17" x14ac:dyDescent="0.3">
      <c r="G175" s="27">
        <v>99</v>
      </c>
      <c r="H175" s="27">
        <v>1.6794548999999999E-2</v>
      </c>
      <c r="I175" s="27">
        <v>-0.31833679799999998</v>
      </c>
      <c r="J175" s="27"/>
      <c r="K175" s="27">
        <f>SQRT((Table389101115[[#This Row],[Annual Income (k$)]]-$B$3)^2+(Table389101115[[#This Row],[Spending Score (1-100)]]-$C$3)^2)</f>
        <v>1.5771029677982089</v>
      </c>
      <c r="L175" s="27">
        <f>SQRT((Table389101115[[#This Row],[Annual Income (k$)]]-$B$4)^2+(Table389101115[[#This Row],[Spending Score (1-100)]]-$C$4)^2)</f>
        <v>1.7679913724736289</v>
      </c>
      <c r="M175" s="27">
        <f>SQRT((Table389101115[[#This Row],[Annual Income (k$)]]-$B$5)^2+(Table389101115[[#This Row],[Spending Score (1-100)]]-$C$5)^2)</f>
        <v>1.961328748251898</v>
      </c>
      <c r="N175" s="27">
        <f>SQRT((Table389101115[[#This Row],[Annual Income (k$)]]-$B$6)^2+(Table389101115[[#This Row],[Spending Score (1-100)]]-$C$6)^2)</f>
        <v>1.3570861869387754</v>
      </c>
      <c r="O175" s="27">
        <f>SQRT((Table389101115[[#This Row],[Annual Income (k$)]]-$B$7)^2+(Table389101115[[#This Row],[Spending Score (1-100)]]-$C$7)^2)</f>
        <v>0.37482406392575118</v>
      </c>
      <c r="P175" s="27">
        <f>MIN(Table389101115[[#This Row],[DIst1]:[DIst5]])</f>
        <v>0.37482406392575118</v>
      </c>
      <c r="Q175" s="27" t="str">
        <f>IF(MIN(Table389101115[[#This Row],[DIst1]:[DIst5]])=Table389101115[[#This Row],[DIst1]],"Cluster1",IF(MIN(Table389101115[[#This Row],[DIst1]:[DIst5]])=Table389101115[[#This Row],[DIst2]],"Cluster2",IF(MIN(Table389101115[[#This Row],[DIst1]:[DIst5]])=Table389101115[[#This Row],[DIst3]],"Cluster3",IF(MIN(Table389101115[[#This Row],[DIst1]:[DIst5]])=Table389101115[[#This Row],[DIst4]],"Cluster4","Cluster5"))))</f>
        <v>Cluster5</v>
      </c>
    </row>
    <row r="176" spans="2:17" x14ac:dyDescent="0.3">
      <c r="G176" s="27">
        <v>100</v>
      </c>
      <c r="H176" s="27">
        <v>1.6794548999999999E-2</v>
      </c>
      <c r="I176" s="27">
        <v>-4.6585873E-2</v>
      </c>
      <c r="J176" s="27"/>
      <c r="K176" s="27">
        <f>SQRT((Table389101115[[#This Row],[Annual Income (k$)]]-$B$3)^2+(Table389101115[[#This Row],[Spending Score (1-100)]]-$C$3)^2)</f>
        <v>1.7418485119578391</v>
      </c>
      <c r="L176" s="27">
        <f>SQRT((Table389101115[[#This Row],[Annual Income (k$)]]-$B$4)^2+(Table389101115[[#This Row],[Spending Score (1-100)]]-$C$4)^2)</f>
        <v>1.5308433462467848</v>
      </c>
      <c r="M176" s="27">
        <f>SQRT((Table389101115[[#This Row],[Annual Income (k$)]]-$B$5)^2+(Table389101115[[#This Row],[Spending Score (1-100)]]-$C$5)^2)</f>
        <v>1.7793732749811968</v>
      </c>
      <c r="N176" s="27">
        <f>SQRT((Table389101115[[#This Row],[Annual Income (k$)]]-$B$6)^2+(Table389101115[[#This Row],[Spending Score (1-100)]]-$C$6)^2)</f>
        <v>1.567863059807471</v>
      </c>
      <c r="O176" s="27">
        <f>SQRT((Table389101115[[#This Row],[Annual Income (k$)]]-$B$7)^2+(Table389101115[[#This Row],[Spending Score (1-100)]]-$C$7)^2)</f>
        <v>0.21993783015539534</v>
      </c>
      <c r="P176" s="27">
        <f>MIN(Table389101115[[#This Row],[DIst1]:[DIst5]])</f>
        <v>0.21993783015539534</v>
      </c>
      <c r="Q176" s="27" t="str">
        <f>IF(MIN(Table389101115[[#This Row],[DIst1]:[DIst5]])=Table389101115[[#This Row],[DIst1]],"Cluster1",IF(MIN(Table389101115[[#This Row],[DIst1]:[DIst5]])=Table389101115[[#This Row],[DIst2]],"Cluster2",IF(MIN(Table389101115[[#This Row],[DIst1]:[DIst5]])=Table389101115[[#This Row],[DIst3]],"Cluster3",IF(MIN(Table389101115[[#This Row],[DIst1]:[DIst5]])=Table389101115[[#This Row],[DIst4]],"Cluster4","Cluster5"))))</f>
        <v>Cluster5</v>
      </c>
    </row>
    <row r="177" spans="7:17" x14ac:dyDescent="0.3">
      <c r="G177" s="27">
        <v>101</v>
      </c>
      <c r="H177" s="27">
        <v>5.4963977999999997E-2</v>
      </c>
      <c r="I177" s="27">
        <v>-0.35715835899999998</v>
      </c>
      <c r="J177" s="27"/>
      <c r="K177" s="27">
        <f>SQRT((Table389101115[[#This Row],[Annual Income (k$)]]-$B$3)^2+(Table389101115[[#This Row],[Spending Score (1-100)]]-$C$3)^2)</f>
        <v>1.5884162080575002</v>
      </c>
      <c r="L177" s="27">
        <f>SQRT((Table389101115[[#This Row],[Annual Income (k$)]]-$B$4)^2+(Table389101115[[#This Row],[Spending Score (1-100)]]-$C$4)^2)</f>
        <v>1.7859980485904698</v>
      </c>
      <c r="M177" s="27">
        <f>SQRT((Table389101115[[#This Row],[Annual Income (k$)]]-$B$5)^2+(Table389101115[[#This Row],[Spending Score (1-100)]]-$C$5)^2)</f>
        <v>2.0157700588094554</v>
      </c>
      <c r="N177" s="27">
        <f>SQRT((Table389101115[[#This Row],[Annual Income (k$)]]-$B$6)^2+(Table389101115[[#This Row],[Spending Score (1-100)]]-$C$6)^2)</f>
        <v>1.3026740463276267</v>
      </c>
      <c r="O177" s="27">
        <f>SQRT((Table389101115[[#This Row],[Annual Income (k$)]]-$B$7)^2+(Table389101115[[#This Row],[Spending Score (1-100)]]-$C$7)^2)</f>
        <v>0.42867172976660534</v>
      </c>
      <c r="P177" s="27">
        <f>MIN(Table389101115[[#This Row],[DIst1]:[DIst5]])</f>
        <v>0.42867172976660534</v>
      </c>
      <c r="Q177" s="27" t="str">
        <f>IF(MIN(Table389101115[[#This Row],[DIst1]:[DIst5]])=Table389101115[[#This Row],[DIst1]],"Cluster1",IF(MIN(Table389101115[[#This Row],[DIst1]:[DIst5]])=Table389101115[[#This Row],[DIst2]],"Cluster2",IF(MIN(Table389101115[[#This Row],[DIst1]:[DIst5]])=Table389101115[[#This Row],[DIst3]],"Cluster3",IF(MIN(Table389101115[[#This Row],[DIst1]:[DIst5]])=Table389101115[[#This Row],[DIst4]],"Cluster4","Cluster5"))))</f>
        <v>Cluster5</v>
      </c>
    </row>
    <row r="178" spans="7:17" x14ac:dyDescent="0.3">
      <c r="G178" s="27">
        <v>102</v>
      </c>
      <c r="H178" s="27">
        <v>5.4963977999999997E-2</v>
      </c>
      <c r="I178" s="27">
        <v>-8.5407434000000004E-2</v>
      </c>
      <c r="J178" s="27"/>
      <c r="K178" s="27">
        <f>SQRT((Table389101115[[#This Row],[Annual Income (k$)]]-$B$3)^2+(Table389101115[[#This Row],[Spending Score (1-100)]]-$C$3)^2)</f>
        <v>1.7460667018668561</v>
      </c>
      <c r="L178" s="27">
        <f>SQRT((Table389101115[[#This Row],[Annual Income (k$)]]-$B$4)^2+(Table389101115[[#This Row],[Spending Score (1-100)]]-$C$4)^2)</f>
        <v>1.5447903731420796</v>
      </c>
      <c r="M178" s="27">
        <f>SQRT((Table389101115[[#This Row],[Annual Income (k$)]]-$B$5)^2+(Table389101115[[#This Row],[Spending Score (1-100)]]-$C$5)^2)</f>
        <v>1.83346342553301</v>
      </c>
      <c r="N178" s="27">
        <f>SQRT((Table389101115[[#This Row],[Annual Income (k$)]]-$B$6)^2+(Table389101115[[#This Row],[Spending Score (1-100)]]-$C$6)^2)</f>
        <v>1.5140580359685769</v>
      </c>
      <c r="O178" s="27">
        <f>SQRT((Table389101115[[#This Row],[Annual Income (k$)]]-$B$7)^2+(Table389101115[[#This Row],[Spending Score (1-100)]]-$C$7)^2)</f>
        <v>0.26559260515562844</v>
      </c>
      <c r="P178" s="27">
        <f>MIN(Table389101115[[#This Row],[DIst1]:[DIst5]])</f>
        <v>0.26559260515562844</v>
      </c>
      <c r="Q178" s="27" t="str">
        <f>IF(MIN(Table389101115[[#This Row],[DIst1]:[DIst5]])=Table389101115[[#This Row],[DIst1]],"Cluster1",IF(MIN(Table389101115[[#This Row],[DIst1]:[DIst5]])=Table389101115[[#This Row],[DIst2]],"Cluster2",IF(MIN(Table389101115[[#This Row],[DIst1]:[DIst5]])=Table389101115[[#This Row],[DIst3]],"Cluster3",IF(MIN(Table389101115[[#This Row],[DIst1]:[DIst5]])=Table389101115[[#This Row],[DIst4]],"Cluster4","Cluster5"))))</f>
        <v>Cluster5</v>
      </c>
    </row>
    <row r="179" spans="7:17" x14ac:dyDescent="0.3">
      <c r="G179" s="27">
        <v>103</v>
      </c>
      <c r="H179" s="27">
        <v>5.4963977999999997E-2</v>
      </c>
      <c r="I179" s="27">
        <v>0.34162973400000002</v>
      </c>
      <c r="J179" s="27"/>
      <c r="K179" s="27">
        <f>SQRT((Table389101115[[#This Row],[Annual Income (k$)]]-$B$3)^2+(Table389101115[[#This Row],[Spending Score (1-100)]]-$C$3)^2)</f>
        <v>2.0428486260336314</v>
      </c>
      <c r="L179" s="27">
        <f>SQRT((Table389101115[[#This Row],[Annual Income (k$)]]-$B$4)^2+(Table389101115[[#This Row],[Spending Score (1-100)]]-$C$4)^2)</f>
        <v>1.19259449669299</v>
      </c>
      <c r="M179" s="27">
        <f>SQRT((Table389101115[[#This Row],[Annual Income (k$)]]-$B$5)^2+(Table389101115[[#This Row],[Spending Score (1-100)]]-$C$5)^2)</f>
        <v>1.5991438591221454</v>
      </c>
      <c r="N179" s="27">
        <f>SQRT((Table389101115[[#This Row],[Annual Income (k$)]]-$B$6)^2+(Table389101115[[#This Row],[Spending Score (1-100)]]-$C$6)^2)</f>
        <v>1.8778785253724797</v>
      </c>
      <c r="O179" s="27">
        <f>SQRT((Table389101115[[#This Row],[Annual Income (k$)]]-$B$7)^2+(Table389101115[[#This Row],[Spending Score (1-100)]]-$C$7)^2)</f>
        <v>0.43707064172079424</v>
      </c>
      <c r="P179" s="27">
        <f>MIN(Table389101115[[#This Row],[DIst1]:[DIst5]])</f>
        <v>0.43707064172079424</v>
      </c>
      <c r="Q179" s="27" t="str">
        <f>IF(MIN(Table389101115[[#This Row],[DIst1]:[DIst5]])=Table389101115[[#This Row],[DIst1]],"Cluster1",IF(MIN(Table389101115[[#This Row],[DIst1]:[DIst5]])=Table389101115[[#This Row],[DIst2]],"Cluster2",IF(MIN(Table389101115[[#This Row],[DIst1]:[DIst5]])=Table389101115[[#This Row],[DIst3]],"Cluster3",IF(MIN(Table389101115[[#This Row],[DIst1]:[DIst5]])=Table389101115[[#This Row],[DIst4]],"Cluster4","Cluster5"))))</f>
        <v>Cluster5</v>
      </c>
    </row>
    <row r="180" spans="7:17" x14ac:dyDescent="0.3">
      <c r="G180" s="27">
        <v>104</v>
      </c>
      <c r="H180" s="27">
        <v>5.4963977999999997E-2</v>
      </c>
      <c r="I180" s="27">
        <v>0.186343491</v>
      </c>
      <c r="J180" s="27"/>
      <c r="K180" s="27">
        <f>SQRT((Table389101115[[#This Row],[Annual Income (k$)]]-$B$3)^2+(Table389101115[[#This Row],[Spending Score (1-100)]]-$C$3)^2)</f>
        <v>1.9292819739979283</v>
      </c>
      <c r="L180" s="27">
        <f>SQRT((Table389101115[[#This Row],[Annual Income (k$)]]-$B$4)^2+(Table389101115[[#This Row],[Spending Score (1-100)]]-$C$4)^2)</f>
        <v>1.3155465384442451</v>
      </c>
      <c r="M180" s="27">
        <f>SQRT((Table389101115[[#This Row],[Annual Income (k$)]]-$B$5)^2+(Table389101115[[#This Row],[Spending Score (1-100)]]-$C$5)^2)</f>
        <v>1.6755728769643281</v>
      </c>
      <c r="N180" s="27">
        <f>SQRT((Table389101115[[#This Row],[Annual Income (k$)]]-$B$6)^2+(Table389101115[[#This Row],[Spending Score (1-100)]]-$C$6)^2)</f>
        <v>1.7422631638369583</v>
      </c>
      <c r="O180" s="27">
        <f>SQRT((Table389101115[[#This Row],[Annual Income (k$)]]-$B$7)^2+(Table389101115[[#This Row],[Spending Score (1-100)]]-$C$7)^2)</f>
        <v>0.32406255939605988</v>
      </c>
      <c r="P180" s="27">
        <f>MIN(Table389101115[[#This Row],[DIst1]:[DIst5]])</f>
        <v>0.32406255939605988</v>
      </c>
      <c r="Q180" s="27" t="str">
        <f>IF(MIN(Table389101115[[#This Row],[DIst1]:[DIst5]])=Table389101115[[#This Row],[DIst1]],"Cluster1",IF(MIN(Table389101115[[#This Row],[DIst1]:[DIst5]])=Table389101115[[#This Row],[DIst2]],"Cluster2",IF(MIN(Table389101115[[#This Row],[DIst1]:[DIst5]])=Table389101115[[#This Row],[DIst3]],"Cluster3",IF(MIN(Table389101115[[#This Row],[DIst1]:[DIst5]])=Table389101115[[#This Row],[DIst4]],"Cluster4","Cluster5"))))</f>
        <v>Cluster5</v>
      </c>
    </row>
    <row r="181" spans="7:17" x14ac:dyDescent="0.3">
      <c r="G181" s="27">
        <v>105</v>
      </c>
      <c r="H181" s="27">
        <v>5.4963977999999997E-2</v>
      </c>
      <c r="I181" s="27">
        <v>0.225165052</v>
      </c>
      <c r="J181" s="27"/>
      <c r="K181" s="27">
        <f>SQRT((Table389101115[[#This Row],[Annual Income (k$)]]-$B$3)^2+(Table389101115[[#This Row],[Spending Score (1-100)]]-$C$3)^2)</f>
        <v>1.9571364256450072</v>
      </c>
      <c r="L181" s="27">
        <f>SQRT((Table389101115[[#This Row],[Annual Income (k$)]]-$B$4)^2+(Table389101115[[#This Row],[Spending Score (1-100)]]-$C$4)^2)</f>
        <v>1.2841518945366228</v>
      </c>
      <c r="M181" s="27">
        <f>SQRT((Table389101115[[#This Row],[Annual Income (k$)]]-$B$5)^2+(Table389101115[[#This Row],[Spending Score (1-100)]]-$C$5)^2)</f>
        <v>1.6554311459243347</v>
      </c>
      <c r="N181" s="27">
        <f>SQRT((Table389101115[[#This Row],[Annual Income (k$)]]-$B$6)^2+(Table389101115[[#This Row],[Spending Score (1-100)]]-$C$6)^2)</f>
        <v>1.7758649436527927</v>
      </c>
      <c r="O181" s="27">
        <f>SQRT((Table389101115[[#This Row],[Annual Income (k$)]]-$B$7)^2+(Table389101115[[#This Row],[Spending Score (1-100)]]-$C$7)^2)</f>
        <v>0.34928319834651167</v>
      </c>
      <c r="P181" s="27">
        <f>MIN(Table389101115[[#This Row],[DIst1]:[DIst5]])</f>
        <v>0.34928319834651167</v>
      </c>
      <c r="Q181" s="27" t="str">
        <f>IF(MIN(Table389101115[[#This Row],[DIst1]:[DIst5]])=Table389101115[[#This Row],[DIst1]],"Cluster1",IF(MIN(Table389101115[[#This Row],[DIst1]:[DIst5]])=Table389101115[[#This Row],[DIst2]],"Cluster2",IF(MIN(Table389101115[[#This Row],[DIst1]:[DIst5]])=Table389101115[[#This Row],[DIst3]],"Cluster3",IF(MIN(Table389101115[[#This Row],[DIst1]:[DIst5]])=Table389101115[[#This Row],[DIst4]],"Cluster4","Cluster5"))))</f>
        <v>Cluster5</v>
      </c>
    </row>
    <row r="182" spans="7:17" x14ac:dyDescent="0.3">
      <c r="G182" s="27">
        <v>106</v>
      </c>
      <c r="H182" s="27">
        <v>5.4963977999999997E-2</v>
      </c>
      <c r="I182" s="27">
        <v>-0.31833679799999998</v>
      </c>
      <c r="J182" s="27"/>
      <c r="K182" s="27">
        <f>SQRT((Table389101115[[#This Row],[Annual Income (k$)]]-$B$3)^2+(Table389101115[[#This Row],[Spending Score (1-100)]]-$C$3)^2)</f>
        <v>1.6090745548190624</v>
      </c>
      <c r="L182" s="27">
        <f>SQRT((Table389101115[[#This Row],[Annual Income (k$)]]-$B$4)^2+(Table389101115[[#This Row],[Spending Score (1-100)]]-$C$4)^2)</f>
        <v>1.7509920738117442</v>
      </c>
      <c r="M182" s="27">
        <f>SQRT((Table389101115[[#This Row],[Annual Income (k$)]]-$B$5)^2+(Table389101115[[#This Row],[Spending Score (1-100)]]-$C$5)^2)</f>
        <v>1.9884761910628299</v>
      </c>
      <c r="N182" s="27">
        <f>SQRT((Table389101115[[#This Row],[Annual Income (k$)]]-$B$6)^2+(Table389101115[[#This Row],[Spending Score (1-100)]]-$C$6)^2)</f>
        <v>1.3315313952590773</v>
      </c>
      <c r="O182" s="27">
        <f>SQRT((Table389101115[[#This Row],[Annual Income (k$)]]-$B$7)^2+(Table389101115[[#This Row],[Spending Score (1-100)]]-$C$7)^2)</f>
        <v>0.39817393397755396</v>
      </c>
      <c r="P182" s="27">
        <f>MIN(Table389101115[[#This Row],[DIst1]:[DIst5]])</f>
        <v>0.39817393397755396</v>
      </c>
      <c r="Q182" s="27" t="str">
        <f>IF(MIN(Table389101115[[#This Row],[DIst1]:[DIst5]])=Table389101115[[#This Row],[DIst1]],"Cluster1",IF(MIN(Table389101115[[#This Row],[DIst1]:[DIst5]])=Table389101115[[#This Row],[DIst2]],"Cluster2",IF(MIN(Table389101115[[#This Row],[DIst1]:[DIst5]])=Table389101115[[#This Row],[DIst3]],"Cluster3",IF(MIN(Table389101115[[#This Row],[DIst1]:[DIst5]])=Table389101115[[#This Row],[DIst4]],"Cluster4","Cluster5"))))</f>
        <v>Cluster5</v>
      </c>
    </row>
    <row r="183" spans="7:17" x14ac:dyDescent="0.3">
      <c r="G183" s="27">
        <v>107</v>
      </c>
      <c r="H183" s="27">
        <v>9.3133407000000001E-2</v>
      </c>
      <c r="I183" s="27">
        <v>-7.7643119999999998E-3</v>
      </c>
      <c r="J183" s="27"/>
      <c r="K183" s="27">
        <f>SQRT((Table389101115[[#This Row],[Annual Income (k$)]]-$B$3)^2+(Table389101115[[#This Row],[Spending Score (1-100)]]-$C$3)^2)</f>
        <v>1.8250624765890451</v>
      </c>
      <c r="L183" s="27">
        <f>SQRT((Table389101115[[#This Row],[Annual Income (k$)]]-$B$4)^2+(Table389101115[[#This Row],[Spending Score (1-100)]]-$C$4)^2)</f>
        <v>1.4584418708306772</v>
      </c>
      <c r="M183" s="27">
        <f>SQRT((Table389101115[[#This Row],[Annual Income (k$)]]-$B$5)^2+(Table389101115[[#This Row],[Spending Score (1-100)]]-$C$5)^2)</f>
        <v>1.8161386840210894</v>
      </c>
      <c r="N183" s="27">
        <f>SQRT((Table389101115[[#This Row],[Annual Income (k$)]]-$B$6)^2+(Table389101115[[#This Row],[Spending Score (1-100)]]-$C$6)^2)</f>
        <v>1.5568635982306456</v>
      </c>
      <c r="O183" s="27">
        <f>SQRT((Table389101115[[#This Row],[Annual Income (k$)]]-$B$7)^2+(Table389101115[[#This Row],[Spending Score (1-100)]]-$C$7)^2)</f>
        <v>0.29373817010211128</v>
      </c>
      <c r="P183" s="27">
        <f>MIN(Table389101115[[#This Row],[DIst1]:[DIst5]])</f>
        <v>0.29373817010211128</v>
      </c>
      <c r="Q183" s="27" t="str">
        <f>IF(MIN(Table389101115[[#This Row],[DIst1]:[DIst5]])=Table389101115[[#This Row],[DIst1]],"Cluster1",IF(MIN(Table389101115[[#This Row],[DIst1]:[DIst5]])=Table389101115[[#This Row],[DIst2]],"Cluster2",IF(MIN(Table389101115[[#This Row],[DIst1]:[DIst5]])=Table389101115[[#This Row],[DIst3]],"Cluster3",IF(MIN(Table389101115[[#This Row],[DIst1]:[DIst5]])=Table389101115[[#This Row],[DIst4]],"Cluster4","Cluster5"))))</f>
        <v>Cluster5</v>
      </c>
    </row>
    <row r="184" spans="7:17" x14ac:dyDescent="0.3">
      <c r="G184" s="27">
        <v>108</v>
      </c>
      <c r="H184" s="27">
        <v>9.3133407000000001E-2</v>
      </c>
      <c r="I184" s="27">
        <v>-0.16305055500000001</v>
      </c>
      <c r="J184" s="27"/>
      <c r="K184" s="27">
        <f>SQRT((Table389101115[[#This Row],[Annual Income (k$)]]-$B$3)^2+(Table389101115[[#This Row],[Spending Score (1-100)]]-$C$3)^2)</f>
        <v>1.7286594942957985</v>
      </c>
      <c r="L184" s="27">
        <f>SQRT((Table389101115[[#This Row],[Annual Income (k$)]]-$B$4)^2+(Table389101115[[#This Row],[Spending Score (1-100)]]-$C$4)^2)</f>
        <v>1.5949752127610428</v>
      </c>
      <c r="M184" s="27">
        <f>SQRT((Table389101115[[#This Row],[Annual Income (k$)]]-$B$5)^2+(Table389101115[[#This Row],[Spending Score (1-100)]]-$C$5)^2)</f>
        <v>1.9123690232034507</v>
      </c>
      <c r="N184" s="27">
        <f>SQRT((Table389101115[[#This Row],[Annual Income (k$)]]-$B$6)^2+(Table389101115[[#This Row],[Spending Score (1-100)]]-$C$6)^2)</f>
        <v>1.4287720661335521</v>
      </c>
      <c r="O184" s="27">
        <f>SQRT((Table389101115[[#This Row],[Annual Income (k$)]]-$B$7)^2+(Table389101115[[#This Row],[Spending Score (1-100)]]-$C$7)^2)</f>
        <v>0.32981826296136663</v>
      </c>
      <c r="P184" s="27">
        <f>MIN(Table389101115[[#This Row],[DIst1]:[DIst5]])</f>
        <v>0.32981826296136663</v>
      </c>
      <c r="Q184" s="27" t="str">
        <f>IF(MIN(Table389101115[[#This Row],[DIst1]:[DIst5]])=Table389101115[[#This Row],[DIst1]],"Cluster1",IF(MIN(Table389101115[[#This Row],[DIst1]:[DIst5]])=Table389101115[[#This Row],[DIst2]],"Cluster2",IF(MIN(Table389101115[[#This Row],[DIst1]:[DIst5]])=Table389101115[[#This Row],[DIst3]],"Cluster3",IF(MIN(Table389101115[[#This Row],[DIst1]:[DIst5]])=Table389101115[[#This Row],[DIst4]],"Cluster4","Cluster5"))))</f>
        <v>Cluster5</v>
      </c>
    </row>
    <row r="185" spans="7:17" x14ac:dyDescent="0.3">
      <c r="G185" s="27">
        <v>109</v>
      </c>
      <c r="H185" s="27">
        <v>9.3133407000000001E-2</v>
      </c>
      <c r="I185" s="27">
        <v>-0.27951523700000003</v>
      </c>
      <c r="J185" s="27"/>
      <c r="K185" s="27">
        <f>SQRT((Table389101115[[#This Row],[Annual Income (k$)]]-$B$3)^2+(Table389101115[[#This Row],[Spending Score (1-100)]]-$C$3)^2)</f>
        <v>1.6622186936916969</v>
      </c>
      <c r="L185" s="27">
        <f>SQRT((Table389101115[[#This Row],[Annual Income (k$)]]-$B$4)^2+(Table389101115[[#This Row],[Spending Score (1-100)]]-$C$4)^2)</f>
        <v>1.6994897006930729</v>
      </c>
      <c r="M185" s="27">
        <f>SQRT((Table389101115[[#This Row],[Annual Income (k$)]]-$B$5)^2+(Table389101115[[#This Row],[Spending Score (1-100)]]-$C$5)^2)</f>
        <v>1.9894474952550303</v>
      </c>
      <c r="N185" s="27">
        <f>SQRT((Table389101115[[#This Row],[Annual Income (k$)]]-$B$6)^2+(Table389101115[[#This Row],[Spending Score (1-100)]]-$C$6)^2)</f>
        <v>1.3364928049725762</v>
      </c>
      <c r="O185" s="27">
        <f>SQRT((Table389101115[[#This Row],[Annual Income (k$)]]-$B$7)^2+(Table389101115[[#This Row],[Spending Score (1-100)]]-$C$7)^2)</f>
        <v>0.39661436196373567</v>
      </c>
      <c r="P185" s="27">
        <f>MIN(Table389101115[[#This Row],[DIst1]:[DIst5]])</f>
        <v>0.39661436196373567</v>
      </c>
      <c r="Q185" s="27" t="str">
        <f>IF(MIN(Table389101115[[#This Row],[DIst1]:[DIst5]])=Table389101115[[#This Row],[DIst1]],"Cluster1",IF(MIN(Table389101115[[#This Row],[DIst1]:[DIst5]])=Table389101115[[#This Row],[DIst2]],"Cluster2",IF(MIN(Table389101115[[#This Row],[DIst1]:[DIst5]])=Table389101115[[#This Row],[DIst3]],"Cluster3",IF(MIN(Table389101115[[#This Row],[DIst1]:[DIst5]])=Table389101115[[#This Row],[DIst4]],"Cluster4","Cluster5"))))</f>
        <v>Cluster5</v>
      </c>
    </row>
    <row r="186" spans="7:17" x14ac:dyDescent="0.3">
      <c r="G186" s="27">
        <v>110</v>
      </c>
      <c r="H186" s="27">
        <v>9.3133407000000001E-2</v>
      </c>
      <c r="I186" s="27">
        <v>-8.5407434000000004E-2</v>
      </c>
      <c r="J186" s="27"/>
      <c r="K186" s="27">
        <f>SQRT((Table389101115[[#This Row],[Annual Income (k$)]]-$B$3)^2+(Table389101115[[#This Row],[Spending Score (1-100)]]-$C$3)^2)</f>
        <v>1.7758180903225473</v>
      </c>
      <c r="L186" s="27">
        <f>SQRT((Table389101115[[#This Row],[Annual Income (k$)]]-$B$4)^2+(Table389101115[[#This Row],[Spending Score (1-100)]]-$C$4)^2)</f>
        <v>1.5262604158475654</v>
      </c>
      <c r="M186" s="27">
        <f>SQRT((Table389101115[[#This Row],[Annual Income (k$)]]-$B$5)^2+(Table389101115[[#This Row],[Spending Score (1-100)]]-$C$5)^2)</f>
        <v>1.8632576437766182</v>
      </c>
      <c r="N186" s="27">
        <f>SQRT((Table389101115[[#This Row],[Annual Income (k$)]]-$B$6)^2+(Table389101115[[#This Row],[Spending Score (1-100)]]-$C$6)^2)</f>
        <v>1.4921724044767604</v>
      </c>
      <c r="O186" s="27">
        <f>SQRT((Table389101115[[#This Row],[Annual Income (k$)]]-$B$7)^2+(Table389101115[[#This Row],[Spending Score (1-100)]]-$C$7)^2)</f>
        <v>0.3024940418174738</v>
      </c>
      <c r="P186" s="27">
        <f>MIN(Table389101115[[#This Row],[DIst1]:[DIst5]])</f>
        <v>0.3024940418174738</v>
      </c>
      <c r="Q186" s="27" t="str">
        <f>IF(MIN(Table389101115[[#This Row],[DIst1]:[DIst5]])=Table389101115[[#This Row],[DIst1]],"Cluster1",IF(MIN(Table389101115[[#This Row],[DIst1]:[DIst5]])=Table389101115[[#This Row],[DIst2]],"Cluster2",IF(MIN(Table389101115[[#This Row],[DIst1]:[DIst5]])=Table389101115[[#This Row],[DIst3]],"Cluster3",IF(MIN(Table389101115[[#This Row],[DIst1]:[DIst5]])=Table389101115[[#This Row],[DIst4]],"Cluster4","Cluster5"))))</f>
        <v>Cluster5</v>
      </c>
    </row>
    <row r="187" spans="7:17" x14ac:dyDescent="0.3">
      <c r="G187" s="27">
        <v>111</v>
      </c>
      <c r="H187" s="27">
        <v>9.3133407000000001E-2</v>
      </c>
      <c r="I187" s="27">
        <v>6.9878809E-2</v>
      </c>
      <c r="J187" s="27"/>
      <c r="K187" s="27">
        <f>SQRT((Table389101115[[#This Row],[Annual Income (k$)]]-$B$3)^2+(Table389101115[[#This Row],[Spending Score (1-100)]]-$C$3)^2)</f>
        <v>1.8762284251286998</v>
      </c>
      <c r="L187" s="27">
        <f>SQRT((Table389101115[[#This Row],[Annual Income (k$)]]-$B$4)^2+(Table389101115[[#This Row],[Spending Score (1-100)]]-$C$4)^2)</f>
        <v>1.39165061540708</v>
      </c>
      <c r="M187" s="27">
        <f>SQRT((Table389101115[[#This Row],[Annual Income (k$)]]-$B$5)^2+(Table389101115[[#This Row],[Spending Score (1-100)]]-$C$5)^2)</f>
        <v>1.7711711670224022</v>
      </c>
      <c r="N187" s="27">
        <f>SQRT((Table389101115[[#This Row],[Annual Income (k$)]]-$B$6)^2+(Table389101115[[#This Row],[Spending Score (1-100)]]-$C$6)^2)</f>
        <v>1.6226912671003864</v>
      </c>
      <c r="O187" s="27">
        <f>SQRT((Table389101115[[#This Row],[Annual Income (k$)]]-$B$7)^2+(Table389101115[[#This Row],[Spending Score (1-100)]]-$C$7)^2)</f>
        <v>0.30515322124618655</v>
      </c>
      <c r="P187" s="27">
        <f>MIN(Table389101115[[#This Row],[DIst1]:[DIst5]])</f>
        <v>0.30515322124618655</v>
      </c>
      <c r="Q187" s="27" t="str">
        <f>IF(MIN(Table389101115[[#This Row],[DIst1]:[DIst5]])=Table389101115[[#This Row],[DIst1]],"Cluster1",IF(MIN(Table389101115[[#This Row],[DIst1]:[DIst5]])=Table389101115[[#This Row],[DIst2]],"Cluster2",IF(MIN(Table389101115[[#This Row],[DIst1]:[DIst5]])=Table389101115[[#This Row],[DIst3]],"Cluster3",IF(MIN(Table389101115[[#This Row],[DIst1]:[DIst5]])=Table389101115[[#This Row],[DIst4]],"Cluster4","Cluster5"))))</f>
        <v>Cluster5</v>
      </c>
    </row>
    <row r="188" spans="7:17" x14ac:dyDescent="0.3">
      <c r="G188" s="27">
        <v>112</v>
      </c>
      <c r="H188" s="27">
        <v>9.3133407000000001E-2</v>
      </c>
      <c r="I188" s="27">
        <v>0.147521931</v>
      </c>
      <c r="J188" s="27"/>
      <c r="K188" s="27">
        <f>SQRT((Table389101115[[#This Row],[Annual Income (k$)]]-$B$3)^2+(Table389101115[[#This Row],[Spending Score (1-100)]]-$C$3)^2)</f>
        <v>1.929163050189844</v>
      </c>
      <c r="L188" s="27">
        <f>SQRT((Table389101115[[#This Row],[Annual Income (k$)]]-$B$4)^2+(Table389101115[[#This Row],[Spending Score (1-100)]]-$C$4)^2)</f>
        <v>1.3260418871182569</v>
      </c>
      <c r="M188" s="27">
        <f>SQRT((Table389101115[[#This Row],[Annual Income (k$)]]-$B$5)^2+(Table389101115[[#This Row],[Spending Score (1-100)]]-$C$5)^2)</f>
        <v>1.7285230090507038</v>
      </c>
      <c r="N188" s="27">
        <f>SQRT((Table389101115[[#This Row],[Annual Income (k$)]]-$B$6)^2+(Table389101115[[#This Row],[Spending Score (1-100)]]-$C$6)^2)</f>
        <v>1.6895225788837256</v>
      </c>
      <c r="O188" s="27">
        <f>SQRT((Table389101115[[#This Row],[Annual Income (k$)]]-$B$7)^2+(Table389101115[[#This Row],[Spending Score (1-100)]]-$C$7)^2)</f>
        <v>0.33468159957955651</v>
      </c>
      <c r="P188" s="27">
        <f>MIN(Table389101115[[#This Row],[DIst1]:[DIst5]])</f>
        <v>0.33468159957955651</v>
      </c>
      <c r="Q188" s="27" t="str">
        <f>IF(MIN(Table389101115[[#This Row],[DIst1]:[DIst5]])=Table389101115[[#This Row],[DIst1]],"Cluster1",IF(MIN(Table389101115[[#This Row],[DIst1]:[DIst5]])=Table389101115[[#This Row],[DIst2]],"Cluster2",IF(MIN(Table389101115[[#This Row],[DIst1]:[DIst5]])=Table389101115[[#This Row],[DIst3]],"Cluster3",IF(MIN(Table389101115[[#This Row],[DIst1]:[DIst5]])=Table389101115[[#This Row],[DIst4]],"Cluster4","Cluster5"))))</f>
        <v>Cluster5</v>
      </c>
    </row>
    <row r="189" spans="7:17" x14ac:dyDescent="0.3">
      <c r="G189" s="27">
        <v>113</v>
      </c>
      <c r="H189" s="27">
        <v>0.13130283600000001</v>
      </c>
      <c r="I189" s="27">
        <v>-0.31833679799999998</v>
      </c>
      <c r="J189" s="27"/>
      <c r="K189" s="27">
        <f>SQRT((Table389101115[[#This Row],[Annual Income (k$)]]-$B$3)^2+(Table389101115[[#This Row],[Spending Score (1-100)]]-$C$3)^2)</f>
        <v>1.6737970781082669</v>
      </c>
      <c r="L189" s="27">
        <f>SQRT((Table389101115[[#This Row],[Annual Income (k$)]]-$B$4)^2+(Table389101115[[#This Row],[Spending Score (1-100)]]-$C$4)^2)</f>
        <v>1.7190329180191406</v>
      </c>
      <c r="M189" s="27">
        <f>SQRT((Table389101115[[#This Row],[Annual Income (k$)]]-$B$5)^2+(Table389101115[[#This Row],[Spending Score (1-100)]]-$C$5)^2)</f>
        <v>2.0438280753756226</v>
      </c>
      <c r="N189" s="27">
        <f>SQRT((Table389101115[[#This Row],[Annual Income (k$)]]-$B$6)^2+(Table389101115[[#This Row],[Spending Score (1-100)]]-$C$6)^2)</f>
        <v>1.2823038501006001</v>
      </c>
      <c r="O189" s="27">
        <f>SQRT((Table389101115[[#This Row],[Annual Income (k$)]]-$B$7)^2+(Table389101115[[#This Row],[Spending Score (1-100)]]-$C$7)^2)</f>
        <v>0.45097973254124152</v>
      </c>
      <c r="P189" s="27">
        <f>MIN(Table389101115[[#This Row],[DIst1]:[DIst5]])</f>
        <v>0.45097973254124152</v>
      </c>
      <c r="Q189" s="27" t="str">
        <f>IF(MIN(Table389101115[[#This Row],[DIst1]:[DIst5]])=Table389101115[[#This Row],[DIst1]],"Cluster1",IF(MIN(Table389101115[[#This Row],[DIst1]:[DIst5]])=Table389101115[[#This Row],[DIst2]],"Cluster2",IF(MIN(Table389101115[[#This Row],[DIst1]:[DIst5]])=Table389101115[[#This Row],[DIst3]],"Cluster3",IF(MIN(Table389101115[[#This Row],[DIst1]:[DIst5]])=Table389101115[[#This Row],[DIst4]],"Cluster4","Cluster5"))))</f>
        <v>Cluster5</v>
      </c>
    </row>
    <row r="190" spans="7:17" x14ac:dyDescent="0.3">
      <c r="G190" s="27">
        <v>114</v>
      </c>
      <c r="H190" s="27">
        <v>0.13130283600000001</v>
      </c>
      <c r="I190" s="27">
        <v>-0.16305055500000001</v>
      </c>
      <c r="J190" s="27"/>
      <c r="K190" s="27">
        <f>SQRT((Table389101115[[#This Row],[Annual Income (k$)]]-$B$3)^2+(Table389101115[[#This Row],[Spending Score (1-100)]]-$C$3)^2)</f>
        <v>1.7595335803524736</v>
      </c>
      <c r="L190" s="27">
        <f>SQRT((Table389101115[[#This Row],[Annual Income (k$)]]-$B$4)^2+(Table389101115[[#This Row],[Spending Score (1-100)]]-$C$4)^2)</f>
        <v>1.5779585862668399</v>
      </c>
      <c r="M190" s="27">
        <f>SQRT((Table389101115[[#This Row],[Annual Income (k$)]]-$B$5)^2+(Table389101115[[#This Row],[Spending Score (1-100)]]-$C$5)^2)</f>
        <v>1.9417028624002299</v>
      </c>
      <c r="N190" s="27">
        <f>SQRT((Table389101115[[#This Row],[Annual Income (k$)]]-$B$6)^2+(Table389101115[[#This Row],[Spending Score (1-100)]]-$C$6)^2)</f>
        <v>1.406595242415118</v>
      </c>
      <c r="O190" s="27">
        <f>SQRT((Table389101115[[#This Row],[Annual Income (k$)]]-$B$7)^2+(Table389101115[[#This Row],[Spending Score (1-100)]]-$C$7)^2)</f>
        <v>0.36422123856928401</v>
      </c>
      <c r="P190" s="27">
        <f>MIN(Table389101115[[#This Row],[DIst1]:[DIst5]])</f>
        <v>0.36422123856928401</v>
      </c>
      <c r="Q190" s="27" t="str">
        <f>IF(MIN(Table389101115[[#This Row],[DIst1]:[DIst5]])=Table389101115[[#This Row],[DIst1]],"Cluster1",IF(MIN(Table389101115[[#This Row],[DIst1]:[DIst5]])=Table389101115[[#This Row],[DIst2]],"Cluster2",IF(MIN(Table389101115[[#This Row],[DIst1]:[DIst5]])=Table389101115[[#This Row],[DIst3]],"Cluster3",IF(MIN(Table389101115[[#This Row],[DIst1]:[DIst5]])=Table389101115[[#This Row],[DIst4]],"Cluster4","Cluster5"))))</f>
        <v>Cluster5</v>
      </c>
    </row>
    <row r="191" spans="7:17" x14ac:dyDescent="0.3">
      <c r="G191" s="27">
        <v>115</v>
      </c>
      <c r="H191" s="27">
        <v>0.16947226600000001</v>
      </c>
      <c r="I191" s="27">
        <v>-8.5407434000000004E-2</v>
      </c>
      <c r="J191" s="27"/>
      <c r="K191" s="27">
        <f>SQRT((Table389101115[[#This Row],[Annual Income (k$)]]-$B$3)^2+(Table389101115[[#This Row],[Spending Score (1-100)]]-$C$3)^2)</f>
        <v>1.8362552245837649</v>
      </c>
      <c r="L191" s="27">
        <f>SQRT((Table389101115[[#This Row],[Annual Income (k$)]]-$B$4)^2+(Table389101115[[#This Row],[Spending Score (1-100)]]-$C$4)^2)</f>
        <v>1.4914420564023709</v>
      </c>
      <c r="M191" s="27">
        <f>SQRT((Table389101115[[#This Row],[Annual Income (k$)]]-$B$5)^2+(Table389101115[[#This Row],[Spending Score (1-100)]]-$C$5)^2)</f>
        <v>1.9237339500770492</v>
      </c>
      <c r="N191" s="27">
        <f>SQRT((Table389101115[[#This Row],[Annual Income (k$)]]-$B$6)^2+(Table389101115[[#This Row],[Spending Score (1-100)]]-$C$6)^2)</f>
        <v>1.4504252520595706</v>
      </c>
      <c r="O191" s="27">
        <f>SQRT((Table389101115[[#This Row],[Annual Income (k$)]]-$B$7)^2+(Table389101115[[#This Row],[Spending Score (1-100)]]-$C$7)^2)</f>
        <v>0.37705504210882229</v>
      </c>
      <c r="P191" s="27">
        <f>MIN(Table389101115[[#This Row],[DIst1]:[DIst5]])</f>
        <v>0.37705504210882229</v>
      </c>
      <c r="Q191" s="27" t="str">
        <f>IF(MIN(Table389101115[[#This Row],[DIst1]:[DIst5]])=Table389101115[[#This Row],[DIst1]],"Cluster1",IF(MIN(Table389101115[[#This Row],[DIst1]:[DIst5]])=Table389101115[[#This Row],[DIst2]],"Cluster2",IF(MIN(Table389101115[[#This Row],[DIst1]:[DIst5]])=Table389101115[[#This Row],[DIst3]],"Cluster3",IF(MIN(Table389101115[[#This Row],[DIst1]:[DIst5]])=Table389101115[[#This Row],[DIst4]],"Cluster4","Cluster5"))))</f>
        <v>Cluster5</v>
      </c>
    </row>
    <row r="192" spans="7:17" x14ac:dyDescent="0.3">
      <c r="G192" s="27">
        <v>116</v>
      </c>
      <c r="H192" s="27">
        <v>0.16947226600000001</v>
      </c>
      <c r="I192" s="27">
        <v>-7.7643119999999998E-3</v>
      </c>
      <c r="J192" s="27"/>
      <c r="K192" s="27">
        <f>SQRT((Table389101115[[#This Row],[Annual Income (k$)]]-$B$3)^2+(Table389101115[[#This Row],[Spending Score (1-100)]]-$C$3)^2)</f>
        <v>1.8839204875332964</v>
      </c>
      <c r="L192" s="27">
        <f>SQRT((Table389101115[[#This Row],[Annual Income (k$)]]-$B$4)^2+(Table389101115[[#This Row],[Spending Score (1-100)]]-$C$4)^2)</f>
        <v>1.4219638677598792</v>
      </c>
      <c r="M192" s="27">
        <f>SQRT((Table389101115[[#This Row],[Annual Income (k$)]]-$B$5)^2+(Table389101115[[#This Row],[Spending Score (1-100)]]-$C$5)^2)</f>
        <v>1.8781328449246892</v>
      </c>
      <c r="N192" s="27">
        <f>SQRT((Table389101115[[#This Row],[Annual Income (k$)]]-$B$6)^2+(Table389101115[[#This Row],[Spending Score (1-100)]]-$C$6)^2)</f>
        <v>1.5168978840468417</v>
      </c>
      <c r="O192" s="27">
        <f>SQRT((Table389101115[[#This Row],[Annual Income (k$)]]-$B$7)^2+(Table389101115[[#This Row],[Spending Score (1-100)]]-$C$7)^2)</f>
        <v>0.37006752359475026</v>
      </c>
      <c r="P192" s="27">
        <f>MIN(Table389101115[[#This Row],[DIst1]:[DIst5]])</f>
        <v>0.37006752359475026</v>
      </c>
      <c r="Q192" s="27" t="str">
        <f>IF(MIN(Table389101115[[#This Row],[DIst1]:[DIst5]])=Table389101115[[#This Row],[DIst1]],"Cluster1",IF(MIN(Table389101115[[#This Row],[DIst1]:[DIst5]])=Table389101115[[#This Row],[DIst2]],"Cluster2",IF(MIN(Table389101115[[#This Row],[DIst1]:[DIst5]])=Table389101115[[#This Row],[DIst3]],"Cluster3",IF(MIN(Table389101115[[#This Row],[DIst1]:[DIst5]])=Table389101115[[#This Row],[DIst4]],"Cluster4","Cluster5"))))</f>
        <v>Cluster5</v>
      </c>
    </row>
    <row r="193" spans="7:17" x14ac:dyDescent="0.3">
      <c r="G193" s="27">
        <v>117</v>
      </c>
      <c r="H193" s="27">
        <v>0.16947226600000001</v>
      </c>
      <c r="I193" s="27">
        <v>-0.27951523700000003</v>
      </c>
      <c r="J193" s="27"/>
      <c r="K193" s="27">
        <f>SQRT((Table389101115[[#This Row],[Annual Income (k$)]]-$B$3)^2+(Table389101115[[#This Row],[Spending Score (1-100)]]-$C$3)^2)</f>
        <v>1.7266367149902972</v>
      </c>
      <c r="L193" s="27">
        <f>SQRT((Table389101115[[#This Row],[Annual Income (k$)]]-$B$4)^2+(Table389101115[[#This Row],[Spending Score (1-100)]]-$C$4)^2)</f>
        <v>1.668290680122736</v>
      </c>
      <c r="M193" s="27">
        <f>SQRT((Table389101115[[#This Row],[Annual Income (k$)]]-$B$5)^2+(Table389101115[[#This Row],[Spending Score (1-100)]]-$C$5)^2)</f>
        <v>2.0461975955326421</v>
      </c>
      <c r="N193" s="27">
        <f>SQRT((Table389101115[[#This Row],[Annual Income (k$)]]-$B$6)^2+(Table389101115[[#This Row],[Spending Score (1-100)]]-$C$6)^2)</f>
        <v>1.2897162264907647</v>
      </c>
      <c r="O193" s="27">
        <f>SQRT((Table389101115[[#This Row],[Annual Income (k$)]]-$B$7)^2+(Table389101115[[#This Row],[Spending Score (1-100)]]-$C$7)^2)</f>
        <v>0.45603816897329469</v>
      </c>
      <c r="P193" s="27">
        <f>MIN(Table389101115[[#This Row],[DIst1]:[DIst5]])</f>
        <v>0.45603816897329469</v>
      </c>
      <c r="Q193" s="27" t="str">
        <f>IF(MIN(Table389101115[[#This Row],[DIst1]:[DIst5]])=Table389101115[[#This Row],[DIst1]],"Cluster1",IF(MIN(Table389101115[[#This Row],[DIst1]:[DIst5]])=Table389101115[[#This Row],[DIst2]],"Cluster2",IF(MIN(Table389101115[[#This Row],[DIst1]:[DIst5]])=Table389101115[[#This Row],[DIst3]],"Cluster3",IF(MIN(Table389101115[[#This Row],[DIst1]:[DIst5]])=Table389101115[[#This Row],[DIst4]],"Cluster4","Cluster5"))))</f>
        <v>Cluster5</v>
      </c>
    </row>
    <row r="194" spans="7:17" x14ac:dyDescent="0.3">
      <c r="G194" s="27">
        <v>118</v>
      </c>
      <c r="H194" s="27">
        <v>0.16947226600000001</v>
      </c>
      <c r="I194" s="27">
        <v>0.34162973400000002</v>
      </c>
      <c r="J194" s="27"/>
      <c r="K194" s="27">
        <f>SQRT((Table389101115[[#This Row],[Annual Income (k$)]]-$B$3)^2+(Table389101115[[#This Row],[Spending Score (1-100)]]-$C$3)^2)</f>
        <v>2.1204515630710521</v>
      </c>
      <c r="L194" s="27">
        <f>SQRT((Table389101115[[#This Row],[Annual Income (k$)]]-$B$4)^2+(Table389101115[[#This Row],[Spending Score (1-100)]]-$C$4)^2)</f>
        <v>1.12263250629745</v>
      </c>
      <c r="M194" s="27">
        <f>SQRT((Table389101115[[#This Row],[Annual Income (k$)]]-$B$5)^2+(Table389101115[[#This Row],[Spending Score (1-100)]]-$C$5)^2)</f>
        <v>1.7018887331667356</v>
      </c>
      <c r="N194" s="27">
        <f>SQRT((Table389101115[[#This Row],[Annual Income (k$)]]-$B$6)^2+(Table389101115[[#This Row],[Spending Score (1-100)]]-$C$6)^2)</f>
        <v>1.8269618035378201</v>
      </c>
      <c r="O194" s="27">
        <f>SQRT((Table389101115[[#This Row],[Annual Income (k$)]]-$B$7)^2+(Table389101115[[#This Row],[Spending Score (1-100)]]-$C$7)^2)</f>
        <v>0.51250543286931027</v>
      </c>
      <c r="P194" s="27">
        <f>MIN(Table389101115[[#This Row],[DIst1]:[DIst5]])</f>
        <v>0.51250543286931027</v>
      </c>
      <c r="Q194" s="27" t="str">
        <f>IF(MIN(Table389101115[[#This Row],[DIst1]:[DIst5]])=Table389101115[[#This Row],[DIst1]],"Cluster1",IF(MIN(Table389101115[[#This Row],[DIst1]:[DIst5]])=Table389101115[[#This Row],[DIst2]],"Cluster2",IF(MIN(Table389101115[[#This Row],[DIst1]:[DIst5]])=Table389101115[[#This Row],[DIst3]],"Cluster3",IF(MIN(Table389101115[[#This Row],[DIst1]:[DIst5]])=Table389101115[[#This Row],[DIst4]],"Cluster4","Cluster5"))))</f>
        <v>Cluster5</v>
      </c>
    </row>
    <row r="195" spans="7:17" x14ac:dyDescent="0.3">
      <c r="G195" s="27">
        <v>119</v>
      </c>
      <c r="H195" s="27">
        <v>0.24581112399999999</v>
      </c>
      <c r="I195" s="27">
        <v>-0.27951523700000003</v>
      </c>
      <c r="J195" s="27"/>
      <c r="K195" s="27">
        <f>SQRT((Table389101115[[#This Row],[Annual Income (k$)]]-$B$3)^2+(Table389101115[[#This Row],[Spending Score (1-100)]]-$C$3)^2)</f>
        <v>1.7919913351199563</v>
      </c>
      <c r="L195" s="27">
        <f>SQRT((Table389101115[[#This Row],[Annual Income (k$)]]-$B$4)^2+(Table389101115[[#This Row],[Spending Score (1-100)]]-$C$4)^2)</f>
        <v>1.6400541417712831</v>
      </c>
      <c r="M195" s="27">
        <f>SQRT((Table389101115[[#This Row],[Annual Income (k$)]]-$B$5)^2+(Table389101115[[#This Row],[Spending Score (1-100)]]-$C$5)^2)</f>
        <v>2.1041870409040064</v>
      </c>
      <c r="N195" s="27">
        <f>SQRT((Table389101115[[#This Row],[Annual Income (k$)]]-$B$6)^2+(Table389101115[[#This Row],[Spending Score (1-100)]]-$C$6)^2)</f>
        <v>1.2458644052105847</v>
      </c>
      <c r="O195" s="27">
        <f>SQRT((Table389101115[[#This Row],[Annual Income (k$)]]-$B$7)^2+(Table389101115[[#This Row],[Spending Score (1-100)]]-$C$7)^2)</f>
        <v>0.51989798316519142</v>
      </c>
      <c r="P195" s="27">
        <f>MIN(Table389101115[[#This Row],[DIst1]:[DIst5]])</f>
        <v>0.51989798316519142</v>
      </c>
      <c r="Q195" s="27" t="str">
        <f>IF(MIN(Table389101115[[#This Row],[DIst1]:[DIst5]])=Table389101115[[#This Row],[DIst1]],"Cluster1",IF(MIN(Table389101115[[#This Row],[DIst1]:[DIst5]])=Table389101115[[#This Row],[DIst2]],"Cluster2",IF(MIN(Table389101115[[#This Row],[DIst1]:[DIst5]])=Table389101115[[#This Row],[DIst3]],"Cluster3",IF(MIN(Table389101115[[#This Row],[DIst1]:[DIst5]])=Table389101115[[#This Row],[DIst4]],"Cluster4","Cluster5"))))</f>
        <v>Cluster5</v>
      </c>
    </row>
    <row r="196" spans="7:17" x14ac:dyDescent="0.3">
      <c r="G196" s="27">
        <v>120</v>
      </c>
      <c r="H196" s="27">
        <v>0.24581112399999999</v>
      </c>
      <c r="I196" s="27">
        <v>0.26398661299999998</v>
      </c>
      <c r="J196" s="27"/>
      <c r="K196" s="27">
        <f>SQRT((Table389101115[[#This Row],[Annual Income (k$)]]-$B$3)^2+(Table389101115[[#This Row],[Spending Score (1-100)]]-$C$3)^2)</f>
        <v>2.1200693835844451</v>
      </c>
      <c r="L196" s="27">
        <f>SQRT((Table389101115[[#This Row],[Annual Income (k$)]]-$B$4)^2+(Table389101115[[#This Row],[Spending Score (1-100)]]-$C$4)^2)</f>
        <v>1.1467561266801065</v>
      </c>
      <c r="M196" s="27">
        <f>SQRT((Table389101115[[#This Row],[Annual Income (k$)]]-$B$5)^2+(Table389101115[[#This Row],[Spending Score (1-100)]]-$C$5)^2)</f>
        <v>1.8044990994810031</v>
      </c>
      <c r="N196" s="27">
        <f>SQRT((Table389101115[[#This Row],[Annual Income (k$)]]-$B$6)^2+(Table389101115[[#This Row],[Spending Score (1-100)]]-$C$6)^2)</f>
        <v>1.7248471637080927</v>
      </c>
      <c r="O196" s="27">
        <f>SQRT((Table389101115[[#This Row],[Annual Income (k$)]]-$B$7)^2+(Table389101115[[#This Row],[Spending Score (1-100)]]-$C$7)^2)</f>
        <v>0.52530882754244324</v>
      </c>
      <c r="P196" s="27">
        <f>MIN(Table389101115[[#This Row],[DIst1]:[DIst5]])</f>
        <v>0.52530882754244324</v>
      </c>
      <c r="Q196" s="27" t="str">
        <f>IF(MIN(Table389101115[[#This Row],[DIst1]:[DIst5]])=Table389101115[[#This Row],[DIst1]],"Cluster1",IF(MIN(Table389101115[[#This Row],[DIst1]:[DIst5]])=Table389101115[[#This Row],[DIst2]],"Cluster2",IF(MIN(Table389101115[[#This Row],[DIst1]:[DIst5]])=Table389101115[[#This Row],[DIst3]],"Cluster3",IF(MIN(Table389101115[[#This Row],[DIst1]:[DIst5]])=Table389101115[[#This Row],[DIst4]],"Cluster4","Cluster5"))))</f>
        <v>Cluster5</v>
      </c>
    </row>
    <row r="197" spans="7:17" x14ac:dyDescent="0.3">
      <c r="G197" s="27">
        <v>121</v>
      </c>
      <c r="H197" s="27">
        <v>0.24581112399999999</v>
      </c>
      <c r="I197" s="27">
        <v>0.225165052</v>
      </c>
      <c r="J197" s="27"/>
      <c r="K197" s="27">
        <f>SQRT((Table389101115[[#This Row],[Annual Income (k$)]]-$B$3)^2+(Table389101115[[#This Row],[Spending Score (1-100)]]-$C$3)^2)</f>
        <v>2.0936632753673656</v>
      </c>
      <c r="L197" s="27">
        <f>SQRT((Table389101115[[#This Row],[Annual Income (k$)]]-$B$4)^2+(Table389101115[[#This Row],[Spending Score (1-100)]]-$C$4)^2)</f>
        <v>1.180530386500934</v>
      </c>
      <c r="M197" s="27">
        <f>SQRT((Table389101115[[#This Row],[Annual Income (k$)]]-$B$5)^2+(Table389101115[[#This Row],[Spending Score (1-100)]]-$C$5)^2)</f>
        <v>1.8221676541835978</v>
      </c>
      <c r="N197" s="27">
        <f>SQRT((Table389101115[[#This Row],[Annual Income (k$)]]-$B$6)^2+(Table389101115[[#This Row],[Spending Score (1-100)]]-$C$6)^2)</f>
        <v>1.689339558798979</v>
      </c>
      <c r="O197" s="27">
        <f>SQRT((Table389101115[[#This Row],[Annual Income (k$)]]-$B$7)^2+(Table389101115[[#This Row],[Spending Score (1-100)]]-$C$7)^2)</f>
        <v>0.50591790524967506</v>
      </c>
      <c r="P197" s="27">
        <f>MIN(Table389101115[[#This Row],[DIst1]:[DIst5]])</f>
        <v>0.50591790524967506</v>
      </c>
      <c r="Q197" s="27" t="str">
        <f>IF(MIN(Table389101115[[#This Row],[DIst1]:[DIst5]])=Table389101115[[#This Row],[DIst1]],"Cluster1",IF(MIN(Table389101115[[#This Row],[DIst1]:[DIst5]])=Table389101115[[#This Row],[DIst2]],"Cluster2",IF(MIN(Table389101115[[#This Row],[DIst1]:[DIst5]])=Table389101115[[#This Row],[DIst3]],"Cluster3",IF(MIN(Table389101115[[#This Row],[DIst1]:[DIst5]])=Table389101115[[#This Row],[DIst4]],"Cluster4","Cluster5"))))</f>
        <v>Cluster5</v>
      </c>
    </row>
    <row r="198" spans="7:17" x14ac:dyDescent="0.3">
      <c r="G198" s="27">
        <v>122</v>
      </c>
      <c r="H198" s="27">
        <v>0.24581112399999999</v>
      </c>
      <c r="I198" s="27">
        <v>-0.39597991900000001</v>
      </c>
      <c r="J198" s="27">
        <v>5</v>
      </c>
      <c r="K198" s="27">
        <f>SQRT((Table389101115[[#This Row],[Annual Income (k$)]]-$B$3)^2+(Table389101115[[#This Row],[Spending Score (1-100)]]-$C$3)^2)</f>
        <v>1.7358192094486256</v>
      </c>
      <c r="L198" s="27">
        <f>SQRT((Table389101115[[#This Row],[Annual Income (k$)]]-$B$4)^2+(Table389101115[[#This Row],[Spending Score (1-100)]]-$C$4)^2)</f>
        <v>1.7496356608412962</v>
      </c>
      <c r="M198" s="27">
        <f>SQRT((Table389101115[[#This Row],[Annual Income (k$)]]-$B$5)^2+(Table389101115[[#This Row],[Spending Score (1-100)]]-$C$5)^2)</f>
        <v>2.1807056662657329</v>
      </c>
      <c r="N198" s="27">
        <f>SQRT((Table389101115[[#This Row],[Annual Income (k$)]]-$B$6)^2+(Table389101115[[#This Row],[Spending Score (1-100)]]-$C$6)^2)</f>
        <v>1.1507082867770491</v>
      </c>
      <c r="O198" s="27">
        <f>SQRT((Table389101115[[#This Row],[Annual Income (k$)]]-$B$7)^2+(Table389101115[[#This Row],[Spending Score (1-100)]]-$C$7)^2)</f>
        <v>0.58817074284514004</v>
      </c>
      <c r="P198" s="27">
        <f>MIN(Table389101115[[#This Row],[DIst1]:[DIst5]])</f>
        <v>0.58817074284514004</v>
      </c>
      <c r="Q198" s="27" t="str">
        <f>IF(MIN(Table389101115[[#This Row],[DIst1]:[DIst5]])=Table389101115[[#This Row],[DIst1]],"Cluster1",IF(MIN(Table389101115[[#This Row],[DIst1]:[DIst5]])=Table389101115[[#This Row],[DIst2]],"Cluster2",IF(MIN(Table389101115[[#This Row],[DIst1]:[DIst5]])=Table389101115[[#This Row],[DIst3]],"Cluster3",IF(MIN(Table389101115[[#This Row],[DIst1]:[DIst5]])=Table389101115[[#This Row],[DIst4]],"Cluster4","Cluster5"))))</f>
        <v>Cluster5</v>
      </c>
    </row>
    <row r="199" spans="7:17" x14ac:dyDescent="0.3">
      <c r="G199" s="27">
        <v>123</v>
      </c>
      <c r="H199" s="27">
        <v>0.322149982</v>
      </c>
      <c r="I199" s="27">
        <v>0.30280817399999999</v>
      </c>
      <c r="J199" s="27"/>
      <c r="K199" s="27">
        <f>SQRT((Table389101115[[#This Row],[Annual Income (k$)]]-$B$3)^2+(Table389101115[[#This Row],[Spending Score (1-100)]]-$C$3)^2)</f>
        <v>2.2024056259175362</v>
      </c>
      <c r="L199" s="27">
        <f>SQRT((Table389101115[[#This Row],[Annual Income (k$)]]-$B$4)^2+(Table389101115[[#This Row],[Spending Score (1-100)]]-$C$4)^2)</f>
        <v>1.0759649152922584</v>
      </c>
      <c r="M199" s="27">
        <f>SQRT((Table389101115[[#This Row],[Annual Income (k$)]]-$B$5)^2+(Table389101115[[#This Row],[Spending Score (1-100)]]-$C$5)^2)</f>
        <v>1.8567409654892033</v>
      </c>
      <c r="N199" s="27">
        <f>SQRT((Table389101115[[#This Row],[Annual Income (k$)]]-$B$6)^2+(Table389101115[[#This Row],[Spending Score (1-100)]]-$C$6)^2)</f>
        <v>1.7319950843914549</v>
      </c>
      <c r="O199" s="27">
        <f>SQRT((Table389101115[[#This Row],[Annual Income (k$)]]-$B$7)^2+(Table389101115[[#This Row],[Spending Score (1-100)]]-$C$7)^2)</f>
        <v>0.61068680414183973</v>
      </c>
      <c r="P199" s="27">
        <f>MIN(Table389101115[[#This Row],[DIst1]:[DIst5]])</f>
        <v>0.61068680414183973</v>
      </c>
      <c r="Q199" s="27" t="str">
        <f>IF(MIN(Table389101115[[#This Row],[DIst1]:[DIst5]])=Table389101115[[#This Row],[DIst1]],"Cluster1",IF(MIN(Table389101115[[#This Row],[DIst1]:[DIst5]])=Table389101115[[#This Row],[DIst2]],"Cluster2",IF(MIN(Table389101115[[#This Row],[DIst1]:[DIst5]])=Table389101115[[#This Row],[DIst3]],"Cluster3",IF(MIN(Table389101115[[#This Row],[DIst1]:[DIst5]])=Table389101115[[#This Row],[DIst4]],"Cluster4","Cluster5"))))</f>
        <v>Cluster5</v>
      </c>
    </row>
    <row r="200" spans="7:17" x14ac:dyDescent="0.3">
      <c r="G200" s="27">
        <v>127</v>
      </c>
      <c r="H200" s="27">
        <v>0.39848884099999998</v>
      </c>
      <c r="I200" s="27">
        <v>-0.59008772300000001</v>
      </c>
      <c r="J200" s="27"/>
      <c r="K200" s="27">
        <f>SQRT((Table389101115[[#This Row],[Annual Income (k$)]]-$B$3)^2+(Table389101115[[#This Row],[Spending Score (1-100)]]-$C$3)^2)</f>
        <v>1.7994336436584935</v>
      </c>
      <c r="L200" s="27">
        <f>SQRT((Table389101115[[#This Row],[Annual Income (k$)]]-$B$4)^2+(Table389101115[[#This Row],[Spending Score (1-100)]]-$C$4)^2)</f>
        <v>1.8943921812411013</v>
      </c>
      <c r="M200" s="27">
        <f>SQRT((Table389101115[[#This Row],[Annual Income (k$)]]-$B$5)^2+(Table389101115[[#This Row],[Spending Score (1-100)]]-$C$5)^2)</f>
        <v>2.4245703368282814</v>
      </c>
      <c r="N200" s="27">
        <f>SQRT((Table389101115[[#This Row],[Annual Income (k$)]]-$B$6)^2+(Table389101115[[#This Row],[Spending Score (1-100)]]-$C$6)^2)</f>
        <v>0.90383585196682281</v>
      </c>
      <c r="O200" s="27">
        <f>SQRT((Table389101115[[#This Row],[Annual Income (k$)]]-$B$7)^2+(Table389101115[[#This Row],[Spending Score (1-100)]]-$C$7)^2)</f>
        <v>0.8318209828233909</v>
      </c>
      <c r="P200" s="27">
        <f>MIN(Table389101115[[#This Row],[DIst1]:[DIst5]])</f>
        <v>0.8318209828233909</v>
      </c>
      <c r="Q200" s="27" t="str">
        <f>IF(MIN(Table389101115[[#This Row],[DIst1]:[DIst5]])=Table389101115[[#This Row],[DIst1]],"Cluster1",IF(MIN(Table389101115[[#This Row],[DIst1]:[DIst5]])=Table389101115[[#This Row],[DIst2]],"Cluster2",IF(MIN(Table389101115[[#This Row],[DIst1]:[DIst5]])=Table389101115[[#This Row],[DIst3]],"Cluster3",IF(MIN(Table389101115[[#This Row],[DIst1]:[DIst5]])=Table389101115[[#This Row],[DIst4]],"Cluster4","Cluster5"))))</f>
        <v>Cluster5</v>
      </c>
    </row>
    <row r="201" spans="7:17" x14ac:dyDescent="0.3">
      <c r="G201" s="27">
        <v>143</v>
      </c>
      <c r="H201" s="27">
        <v>0.58933598600000003</v>
      </c>
      <c r="I201" s="27">
        <v>-0.39597991900000001</v>
      </c>
      <c r="J201" s="27"/>
      <c r="K201" s="27">
        <f>SQRT((Table389101115[[#This Row],[Annual Income (k$)]]-$B$3)^2+(Table389101115[[#This Row],[Spending Score (1-100)]]-$C$3)^2)</f>
        <v>2.0474656665109996</v>
      </c>
      <c r="L201" s="27">
        <f>SQRT((Table389101115[[#This Row],[Annual Income (k$)]]-$B$4)^2+(Table389101115[[#This Row],[Spending Score (1-100)]]-$C$4)^2)</f>
        <v>1.6688575872257874</v>
      </c>
      <c r="M201" s="27">
        <f>SQRT((Table389101115[[#This Row],[Annual Income (k$)]]-$B$5)^2+(Table389101115[[#This Row],[Spending Score (1-100)]]-$C$5)^2)</f>
        <v>2.4459689484250635</v>
      </c>
      <c r="N201" s="27">
        <f>SQRT((Table389101115[[#This Row],[Annual Income (k$)]]-$B$6)^2+(Table389101115[[#This Row],[Spending Score (1-100)]]-$C$6)^2)</f>
        <v>0.98387446206810891</v>
      </c>
      <c r="O201" s="27">
        <f>SQRT((Table389101115[[#This Row],[Annual Income (k$)]]-$B$7)^2+(Table389101115[[#This Row],[Spending Score (1-100)]]-$C$7)^2)</f>
        <v>0.87785671157167999</v>
      </c>
      <c r="P201" s="27">
        <f>MIN(Table389101115[[#This Row],[DIst1]:[DIst5]])</f>
        <v>0.87785671157167999</v>
      </c>
      <c r="Q201" s="27" t="str">
        <f>IF(MIN(Table389101115[[#This Row],[DIst1]:[DIst5]])=Table389101115[[#This Row],[DIst1]],"Cluster1",IF(MIN(Table389101115[[#This Row],[DIst1]:[DIst5]])=Table389101115[[#This Row],[DIst2]],"Cluster2",IF(MIN(Table389101115[[#This Row],[DIst1]:[DIst5]])=Table389101115[[#This Row],[DIst3]],"Cluster3",IF(MIN(Table389101115[[#This Row],[DIst1]:[DIst5]])=Table389101115[[#This Row],[DIst4]],"Cluster4","Cluster5"))))</f>
        <v>Cluster5</v>
      </c>
    </row>
    <row r="202" spans="7:17" x14ac:dyDescent="0.3">
      <c r="K202" s="1" t="s">
        <v>43</v>
      </c>
      <c r="L202" s="1"/>
      <c r="M202" s="1"/>
      <c r="N202" s="1"/>
      <c r="O202" s="1"/>
      <c r="P202" s="1">
        <f>SUM(P2:P201)</f>
        <v>99.023517706047116</v>
      </c>
    </row>
  </sheetData>
  <conditionalFormatting sqref="G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I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69881-AB8A-4A24-849B-982EA12D3BF3}">
  <dimension ref="A1:M202"/>
  <sheetViews>
    <sheetView workbookViewId="0">
      <selection activeCell="L202" sqref="L202"/>
    </sheetView>
  </sheetViews>
  <sheetFormatPr defaultRowHeight="14.4" x14ac:dyDescent="0.3"/>
  <cols>
    <col min="1" max="1" width="15.77734375" customWidth="1"/>
    <col min="2" max="2" width="18.44140625" customWidth="1"/>
    <col min="3" max="3" width="21.33203125" customWidth="1"/>
    <col min="4" max="4" width="15.44140625" customWidth="1"/>
    <col min="7" max="7" width="12.5546875" customWidth="1"/>
    <col min="8" max="8" width="18.44140625" customWidth="1"/>
    <col min="9" max="9" width="21.33203125" customWidth="1"/>
    <col min="10" max="10" width="14.33203125" customWidth="1"/>
  </cols>
  <sheetData>
    <row r="1" spans="1:13" x14ac:dyDescent="0.3">
      <c r="G1" t="s">
        <v>0</v>
      </c>
      <c r="H1" t="s">
        <v>4</v>
      </c>
      <c r="I1" t="s">
        <v>5</v>
      </c>
      <c r="J1" t="s">
        <v>12</v>
      </c>
      <c r="K1" t="s">
        <v>13</v>
      </c>
      <c r="L1" t="s">
        <v>15</v>
      </c>
      <c r="M1" t="s">
        <v>6</v>
      </c>
    </row>
    <row r="2" spans="1:13" x14ac:dyDescent="0.3">
      <c r="G2">
        <v>1</v>
      </c>
      <c r="H2">
        <v>-1.7389991929999999</v>
      </c>
      <c r="I2">
        <v>-0.43480148000000002</v>
      </c>
      <c r="K2">
        <f>SQRT((Table3[[#This Row],[Annual Income (k$)]]-$B$3)^2+(Table3[[#This Row],[Spending Score (1-100)]]-$C$3)^2)</f>
        <v>1.7089001879591204</v>
      </c>
      <c r="L2">
        <f>Table3[[#This Row],[DIst1]]</f>
        <v>1.7089001879591204</v>
      </c>
      <c r="M2" t="s">
        <v>16</v>
      </c>
    </row>
    <row r="3" spans="1:13" x14ac:dyDescent="0.3">
      <c r="A3" t="s">
        <v>14</v>
      </c>
      <c r="B3">
        <v>-8.3794751732553643E-2</v>
      </c>
      <c r="C3">
        <v>-9.786056732517109E-3</v>
      </c>
      <c r="G3">
        <v>2</v>
      </c>
      <c r="H3">
        <v>-1.7389991929999999</v>
      </c>
      <c r="I3">
        <v>1.1957040699999999</v>
      </c>
      <c r="K3">
        <f>SQRT((Table3[[#This Row],[Annual Income (k$)]]-$B$3)^2+(Table3[[#This Row],[Spending Score (1-100)]]-$C$3)^2)</f>
        <v>2.0476591972398772</v>
      </c>
      <c r="L3">
        <f>Table3[[#This Row],[DIst1]]</f>
        <v>2.0476591972398772</v>
      </c>
      <c r="M3" t="s">
        <v>16</v>
      </c>
    </row>
    <row r="4" spans="1:13" x14ac:dyDescent="0.3">
      <c r="G4">
        <v>3</v>
      </c>
      <c r="H4">
        <v>-1.7008297640000001</v>
      </c>
      <c r="I4">
        <v>-1.7159129829999999</v>
      </c>
      <c r="J4">
        <v>1</v>
      </c>
      <c r="K4">
        <f>SQRT((Table3[[#This Row],[Annual Income (k$)]]-$B$3)^2+(Table3[[#This Row],[Spending Score (1-100)]]-$C$3)^2)</f>
        <v>2.3506746519741326</v>
      </c>
      <c r="L4">
        <f>Table3[[#This Row],[DIst1]]</f>
        <v>2.3506746519741326</v>
      </c>
      <c r="M4" t="s">
        <v>16</v>
      </c>
    </row>
    <row r="5" spans="1:13" x14ac:dyDescent="0.3">
      <c r="G5">
        <v>4</v>
      </c>
      <c r="H5">
        <v>-1.7008297640000001</v>
      </c>
      <c r="I5">
        <v>1.040417827</v>
      </c>
      <c r="K5">
        <f>SQRT((Table3[[#This Row],[Annual Income (k$)]]-$B$3)^2+(Table3[[#This Row],[Spending Score (1-100)]]-$C$3)^2)</f>
        <v>1.928141703378059</v>
      </c>
      <c r="L5">
        <f>Table3[[#This Row],[DIst1]]</f>
        <v>1.928141703378059</v>
      </c>
      <c r="M5" t="s">
        <v>16</v>
      </c>
    </row>
    <row r="6" spans="1:13" x14ac:dyDescent="0.3">
      <c r="G6">
        <v>5</v>
      </c>
      <c r="H6">
        <v>-1.662660335</v>
      </c>
      <c r="I6">
        <v>-0.39597991900000001</v>
      </c>
      <c r="K6">
        <f>SQRT((Table3[[#This Row],[Annual Income (k$)]]-$B$3)^2+(Table3[[#This Row],[Spending Score (1-100)]]-$C$3)^2)</f>
        <v>1.6254114030852402</v>
      </c>
      <c r="L6">
        <f>Table3[[#This Row],[DIst1]]</f>
        <v>1.6254114030852402</v>
      </c>
      <c r="M6" t="s">
        <v>16</v>
      </c>
    </row>
    <row r="7" spans="1:13" x14ac:dyDescent="0.3">
      <c r="G7">
        <v>6</v>
      </c>
      <c r="H7">
        <v>-1.662660335</v>
      </c>
      <c r="I7">
        <v>1.001596266</v>
      </c>
      <c r="K7">
        <f>SQRT((Table3[[#This Row],[Annual Income (k$)]]-$B$3)^2+(Table3[[#This Row],[Spending Score (1-100)]]-$C$3)^2)</f>
        <v>1.8750228619305618</v>
      </c>
      <c r="L7">
        <f>Table3[[#This Row],[DIst1]]</f>
        <v>1.8750228619305618</v>
      </c>
      <c r="M7" t="s">
        <v>16</v>
      </c>
    </row>
    <row r="8" spans="1:13" x14ac:dyDescent="0.3">
      <c r="G8">
        <v>7</v>
      </c>
      <c r="H8">
        <v>-1.6244909059999999</v>
      </c>
      <c r="I8">
        <v>-1.7159129829999999</v>
      </c>
      <c r="K8">
        <f>SQRT((Table3[[#This Row],[Annual Income (k$)]]-$B$3)^2+(Table3[[#This Row],[Spending Score (1-100)]]-$C$3)^2)</f>
        <v>2.2988287731602428</v>
      </c>
      <c r="L8">
        <f>Table3[[#This Row],[DIst1]]</f>
        <v>2.2988287731602428</v>
      </c>
      <c r="M8" t="s">
        <v>16</v>
      </c>
    </row>
    <row r="9" spans="1:13" x14ac:dyDescent="0.3">
      <c r="G9">
        <v>8</v>
      </c>
      <c r="H9">
        <v>-1.6244909059999999</v>
      </c>
      <c r="I9">
        <v>1.7003843590000001</v>
      </c>
      <c r="K9">
        <f>SQRT((Table3[[#This Row],[Annual Income (k$)]]-$B$3)^2+(Table3[[#This Row],[Spending Score (1-100)]]-$C$3)^2)</f>
        <v>2.3018313340949264</v>
      </c>
      <c r="L9">
        <f>Table3[[#This Row],[DIst1]]</f>
        <v>2.3018313340949264</v>
      </c>
      <c r="M9" t="s">
        <v>16</v>
      </c>
    </row>
    <row r="10" spans="1:13" x14ac:dyDescent="0.3">
      <c r="G10">
        <v>9</v>
      </c>
      <c r="H10">
        <v>-1.586321476</v>
      </c>
      <c r="I10">
        <v>-1.832377666</v>
      </c>
      <c r="K10">
        <f>SQRT((Table3[[#This Row],[Annual Income (k$)]]-$B$3)^2+(Table3[[#This Row],[Spending Score (1-100)]]-$C$3)^2)</f>
        <v>2.3620810170927871</v>
      </c>
      <c r="L10">
        <f>Table3[[#This Row],[DIst1]]</f>
        <v>2.3620810170927871</v>
      </c>
      <c r="M10" t="s">
        <v>16</v>
      </c>
    </row>
    <row r="11" spans="1:13" x14ac:dyDescent="0.3">
      <c r="G11">
        <v>10</v>
      </c>
      <c r="H11">
        <v>-1.586321476</v>
      </c>
      <c r="I11">
        <v>0.84631002399999999</v>
      </c>
      <c r="K11">
        <f>SQRT((Table3[[#This Row],[Annual Income (k$)]]-$B$3)^2+(Table3[[#This Row],[Spending Score (1-100)]]-$C$3)^2)</f>
        <v>1.7293024768916045</v>
      </c>
      <c r="L11">
        <f>Table3[[#This Row],[DIst1]]</f>
        <v>1.7293024768916045</v>
      </c>
      <c r="M11" t="s">
        <v>16</v>
      </c>
    </row>
    <row r="12" spans="1:13" x14ac:dyDescent="0.3">
      <c r="G12">
        <v>11</v>
      </c>
      <c r="H12">
        <v>-1.586321476</v>
      </c>
      <c r="I12">
        <v>-1.4053404979999999</v>
      </c>
      <c r="K12">
        <f>SQRT((Table3[[#This Row],[Annual Income (k$)]]-$B$3)^2+(Table3[[#This Row],[Spending Score (1-100)]]-$C$3)^2)</f>
        <v>2.050648374460931</v>
      </c>
      <c r="L12">
        <f>Table3[[#This Row],[DIst1]]</f>
        <v>2.050648374460931</v>
      </c>
      <c r="M12" t="s">
        <v>16</v>
      </c>
    </row>
    <row r="13" spans="1:13" x14ac:dyDescent="0.3">
      <c r="G13">
        <v>12</v>
      </c>
      <c r="H13">
        <v>-1.586321476</v>
      </c>
      <c r="I13">
        <v>1.894492163</v>
      </c>
      <c r="K13">
        <f>SQRT((Table3[[#This Row],[Annual Income (k$)]]-$B$3)^2+(Table3[[#This Row],[Spending Score (1-100)]]-$C$3)^2)</f>
        <v>2.4256673505007869</v>
      </c>
      <c r="L13">
        <f>Table3[[#This Row],[DIst1]]</f>
        <v>2.4256673505007869</v>
      </c>
      <c r="M13" t="s">
        <v>16</v>
      </c>
    </row>
    <row r="14" spans="1:13" x14ac:dyDescent="0.3">
      <c r="G14">
        <v>13</v>
      </c>
      <c r="H14">
        <v>-1.5481520470000001</v>
      </c>
      <c r="I14">
        <v>-1.3665189369999999</v>
      </c>
      <c r="K14">
        <f>SQRT((Table3[[#This Row],[Annual Income (k$)]]-$B$3)^2+(Table3[[#This Row],[Spending Score (1-100)]]-$C$3)^2)</f>
        <v>1.9962631080601301</v>
      </c>
      <c r="L14">
        <f>Table3[[#This Row],[DIst1]]</f>
        <v>1.9962631080601301</v>
      </c>
      <c r="M14" t="s">
        <v>16</v>
      </c>
    </row>
    <row r="15" spans="1:13" x14ac:dyDescent="0.3">
      <c r="G15">
        <v>14</v>
      </c>
      <c r="H15">
        <v>-1.5481520470000001</v>
      </c>
      <c r="I15">
        <v>1.040417827</v>
      </c>
      <c r="K15">
        <f>SQRT((Table3[[#This Row],[Annual Income (k$)]]-$B$3)^2+(Table3[[#This Row],[Spending Score (1-100)]]-$C$3)^2)</f>
        <v>1.8020184476330572</v>
      </c>
      <c r="L15">
        <f>Table3[[#This Row],[DIst1]]</f>
        <v>1.8020184476330572</v>
      </c>
      <c r="M15" t="s">
        <v>16</v>
      </c>
    </row>
    <row r="16" spans="1:13" x14ac:dyDescent="0.3">
      <c r="G16">
        <v>15</v>
      </c>
      <c r="H16">
        <v>-1.5481520470000001</v>
      </c>
      <c r="I16">
        <v>-1.4441620580000001</v>
      </c>
      <c r="K16">
        <f>SQRT((Table3[[#This Row],[Annual Income (k$)]]-$B$3)^2+(Table3[[#This Row],[Spending Score (1-100)]]-$C$3)^2)</f>
        <v>2.0498236024631691</v>
      </c>
      <c r="L16">
        <f>Table3[[#This Row],[DIst1]]</f>
        <v>2.0498236024631691</v>
      </c>
      <c r="M16" t="s">
        <v>16</v>
      </c>
    </row>
    <row r="17" spans="7:13" x14ac:dyDescent="0.3">
      <c r="G17">
        <v>16</v>
      </c>
      <c r="H17">
        <v>-1.5481520470000001</v>
      </c>
      <c r="I17">
        <v>1.1180609480000001</v>
      </c>
      <c r="K17">
        <f>SQRT((Table3[[#This Row],[Annual Income (k$)]]-$B$3)^2+(Table3[[#This Row],[Spending Score (1-100)]]-$C$3)^2)</f>
        <v>1.8483455181018245</v>
      </c>
      <c r="L17">
        <f>Table3[[#This Row],[DIst1]]</f>
        <v>1.8483455181018245</v>
      </c>
      <c r="M17" t="s">
        <v>16</v>
      </c>
    </row>
    <row r="18" spans="7:13" x14ac:dyDescent="0.3">
      <c r="G18">
        <v>17</v>
      </c>
      <c r="H18">
        <v>-1.509982618</v>
      </c>
      <c r="I18">
        <v>-0.59008772300000001</v>
      </c>
      <c r="K18">
        <f>SQRT((Table3[[#This Row],[Annual Income (k$)]]-$B$3)^2+(Table3[[#This Row],[Spending Score (1-100)]]-$C$3)^2)</f>
        <v>1.5397278505506446</v>
      </c>
      <c r="L18">
        <f>Table3[[#This Row],[DIst1]]</f>
        <v>1.5397278505506446</v>
      </c>
      <c r="M18" t="s">
        <v>16</v>
      </c>
    </row>
    <row r="19" spans="7:13" x14ac:dyDescent="0.3">
      <c r="G19">
        <v>18</v>
      </c>
      <c r="H19">
        <v>-1.509982618</v>
      </c>
      <c r="I19">
        <v>0.61338065900000005</v>
      </c>
      <c r="K19">
        <f>SQRT((Table3[[#This Row],[Annual Income (k$)]]-$B$3)^2+(Table3[[#This Row],[Spending Score (1-100)]]-$C$3)^2)</f>
        <v>1.5563895995172106</v>
      </c>
      <c r="L19">
        <f>Table3[[#This Row],[DIst1]]</f>
        <v>1.5563895995172106</v>
      </c>
      <c r="M19" t="s">
        <v>16</v>
      </c>
    </row>
    <row r="20" spans="7:13" x14ac:dyDescent="0.3">
      <c r="G20">
        <v>19</v>
      </c>
      <c r="H20">
        <v>-1.43364376</v>
      </c>
      <c r="I20">
        <v>-0.82301708699999998</v>
      </c>
      <c r="K20">
        <f>SQRT((Table3[[#This Row],[Annual Income (k$)]]-$B$3)^2+(Table3[[#This Row],[Spending Score (1-100)]]-$C$3)^2)</f>
        <v>1.5758924626098445</v>
      </c>
      <c r="L20">
        <f>Table3[[#This Row],[DIst1]]</f>
        <v>1.5758924626098445</v>
      </c>
      <c r="M20" t="s">
        <v>16</v>
      </c>
    </row>
    <row r="21" spans="7:13" x14ac:dyDescent="0.3">
      <c r="G21">
        <v>20</v>
      </c>
      <c r="H21">
        <v>-1.43364376</v>
      </c>
      <c r="I21">
        <v>1.855670602</v>
      </c>
      <c r="K21">
        <f>SQRT((Table3[[#This Row],[Annual Income (k$)]]-$B$3)^2+(Table3[[#This Row],[Spending Score (1-100)]]-$C$3)^2)</f>
        <v>2.3026117542325921</v>
      </c>
      <c r="L21">
        <f>Table3[[#This Row],[DIst1]]</f>
        <v>2.3026117542325921</v>
      </c>
      <c r="M21" t="s">
        <v>16</v>
      </c>
    </row>
    <row r="22" spans="7:13" x14ac:dyDescent="0.3">
      <c r="G22">
        <v>21</v>
      </c>
      <c r="H22">
        <v>-1.395474331</v>
      </c>
      <c r="I22">
        <v>-0.59008772300000001</v>
      </c>
      <c r="K22">
        <f>SQRT((Table3[[#This Row],[Annual Income (k$)]]-$B$3)^2+(Table3[[#This Row],[Spending Score (1-100)]]-$C$3)^2)</f>
        <v>1.4343128468155202</v>
      </c>
      <c r="L22">
        <f>Table3[[#This Row],[DIst1]]</f>
        <v>1.4343128468155202</v>
      </c>
      <c r="M22" t="s">
        <v>16</v>
      </c>
    </row>
    <row r="23" spans="7:13" x14ac:dyDescent="0.3">
      <c r="G23">
        <v>22</v>
      </c>
      <c r="H23">
        <v>-1.395474331</v>
      </c>
      <c r="I23">
        <v>0.88513158400000003</v>
      </c>
      <c r="K23">
        <f>SQRT((Table3[[#This Row],[Annual Income (k$)]]-$B$3)^2+(Table3[[#This Row],[Spending Score (1-100)]]-$C$3)^2)</f>
        <v>1.5878856704314324</v>
      </c>
      <c r="L23">
        <f>Table3[[#This Row],[DIst1]]</f>
        <v>1.5878856704314324</v>
      </c>
      <c r="M23" t="s">
        <v>16</v>
      </c>
    </row>
    <row r="24" spans="7:13" x14ac:dyDescent="0.3">
      <c r="G24">
        <v>23</v>
      </c>
      <c r="H24">
        <v>-1.357304901</v>
      </c>
      <c r="I24">
        <v>-1.754734544</v>
      </c>
      <c r="K24">
        <f>SQRT((Table3[[#This Row],[Annual Income (k$)]]-$B$3)^2+(Table3[[#This Row],[Spending Score (1-100)]]-$C$3)^2)</f>
        <v>2.1602484402272508</v>
      </c>
      <c r="L24">
        <f>Table3[[#This Row],[DIst1]]</f>
        <v>2.1602484402272508</v>
      </c>
      <c r="M24" t="s">
        <v>16</v>
      </c>
    </row>
    <row r="25" spans="7:13" x14ac:dyDescent="0.3">
      <c r="G25">
        <v>24</v>
      </c>
      <c r="H25">
        <v>-1.357304901</v>
      </c>
      <c r="I25">
        <v>0.88513158400000003</v>
      </c>
      <c r="K25">
        <f>SQRT((Table3[[#This Row],[Annual Income (k$)]]-$B$3)^2+(Table3[[#This Row],[Spending Score (1-100)]]-$C$3)^2)</f>
        <v>1.5565043154393912</v>
      </c>
      <c r="L25">
        <f>Table3[[#This Row],[DIst1]]</f>
        <v>1.5565043154393912</v>
      </c>
      <c r="M25" t="s">
        <v>16</v>
      </c>
    </row>
    <row r="26" spans="7:13" x14ac:dyDescent="0.3">
      <c r="G26">
        <v>25</v>
      </c>
      <c r="H26">
        <v>-1.242796614</v>
      </c>
      <c r="I26">
        <v>-1.4053404979999999</v>
      </c>
      <c r="K26">
        <f>SQRT((Table3[[#This Row],[Annual Income (k$)]]-$B$3)^2+(Table3[[#This Row],[Spending Score (1-100)]]-$C$3)^2)</f>
        <v>1.8140720810598472</v>
      </c>
      <c r="L26">
        <f>Table3[[#This Row],[DIst1]]</f>
        <v>1.8140720810598472</v>
      </c>
      <c r="M26" t="s">
        <v>16</v>
      </c>
    </row>
    <row r="27" spans="7:13" x14ac:dyDescent="0.3">
      <c r="G27">
        <v>26</v>
      </c>
      <c r="H27">
        <v>-1.242796614</v>
      </c>
      <c r="I27">
        <v>1.2345256309999999</v>
      </c>
      <c r="K27">
        <f>SQRT((Table3[[#This Row],[Annual Income (k$)]]-$B$3)^2+(Table3[[#This Row],[Spending Score (1-100)]]-$C$3)^2)</f>
        <v>1.7004696095394218</v>
      </c>
      <c r="L27">
        <f>Table3[[#This Row],[DIst1]]</f>
        <v>1.7004696095394218</v>
      </c>
      <c r="M27" t="s">
        <v>16</v>
      </c>
    </row>
    <row r="28" spans="7:13" x14ac:dyDescent="0.3">
      <c r="G28">
        <v>27</v>
      </c>
      <c r="H28">
        <v>-1.242796614</v>
      </c>
      <c r="I28">
        <v>-0.70655240500000005</v>
      </c>
      <c r="K28">
        <f>SQRT((Table3[[#This Row],[Annual Income (k$)]]-$B$3)^2+(Table3[[#This Row],[Spending Score (1-100)]]-$C$3)^2)</f>
        <v>1.3523197332056542</v>
      </c>
      <c r="L28">
        <f>Table3[[#This Row],[DIst1]]</f>
        <v>1.3523197332056542</v>
      </c>
      <c r="M28" t="s">
        <v>16</v>
      </c>
    </row>
    <row r="29" spans="7:13" x14ac:dyDescent="0.3">
      <c r="G29">
        <v>28</v>
      </c>
      <c r="H29">
        <v>-1.242796614</v>
      </c>
      <c r="I29">
        <v>0.41927285600000003</v>
      </c>
      <c r="K29">
        <f>SQRT((Table3[[#This Row],[Annual Income (k$)]]-$B$3)^2+(Table3[[#This Row],[Spending Score (1-100)]]-$C$3)^2)</f>
        <v>1.2358708942824967</v>
      </c>
      <c r="L29">
        <f>Table3[[#This Row],[DIst1]]</f>
        <v>1.2358708942824967</v>
      </c>
      <c r="M29" t="s">
        <v>16</v>
      </c>
    </row>
    <row r="30" spans="7:13" x14ac:dyDescent="0.3">
      <c r="G30">
        <v>29</v>
      </c>
      <c r="H30">
        <v>-1.2046271850000001</v>
      </c>
      <c r="I30">
        <v>-0.74537396600000005</v>
      </c>
      <c r="K30">
        <f>SQRT((Table3[[#This Row],[Annual Income (k$)]]-$B$3)^2+(Table3[[#This Row],[Spending Score (1-100)]]-$C$3)^2)</f>
        <v>1.3406546593827702</v>
      </c>
      <c r="L30">
        <f>Table3[[#This Row],[DIst1]]</f>
        <v>1.3406546593827702</v>
      </c>
      <c r="M30" t="s">
        <v>16</v>
      </c>
    </row>
    <row r="31" spans="7:13" x14ac:dyDescent="0.3">
      <c r="G31">
        <v>30</v>
      </c>
      <c r="H31">
        <v>-1.2046271850000001</v>
      </c>
      <c r="I31">
        <v>1.428633434</v>
      </c>
      <c r="K31">
        <f>SQRT((Table3[[#This Row],[Annual Income (k$)]]-$B$3)^2+(Table3[[#This Row],[Spending Score (1-100)]]-$C$3)^2)</f>
        <v>1.8235448924508053</v>
      </c>
      <c r="L31">
        <f>Table3[[#This Row],[DIst1]]</f>
        <v>1.8235448924508053</v>
      </c>
      <c r="M31" t="s">
        <v>16</v>
      </c>
    </row>
    <row r="32" spans="7:13" x14ac:dyDescent="0.3">
      <c r="G32">
        <v>31</v>
      </c>
      <c r="H32">
        <v>-1.1664577549999999</v>
      </c>
      <c r="I32">
        <v>-1.793556105</v>
      </c>
      <c r="K32">
        <f>SQRT((Table3[[#This Row],[Annual Income (k$)]]-$B$3)^2+(Table3[[#This Row],[Spending Score (1-100)]]-$C$3)^2)</f>
        <v>2.0866228130019722</v>
      </c>
      <c r="L32">
        <f>Table3[[#This Row],[DIst1]]</f>
        <v>2.0866228130019722</v>
      </c>
      <c r="M32" t="s">
        <v>16</v>
      </c>
    </row>
    <row r="33" spans="7:13" x14ac:dyDescent="0.3">
      <c r="G33">
        <v>32</v>
      </c>
      <c r="H33">
        <v>-1.1664577549999999</v>
      </c>
      <c r="I33">
        <v>0.88513158400000003</v>
      </c>
      <c r="K33">
        <f>SQRT((Table3[[#This Row],[Annual Income (k$)]]-$B$3)^2+(Table3[[#This Row],[Spending Score (1-100)]]-$C$3)^2)</f>
        <v>1.4046482699730709</v>
      </c>
      <c r="L33">
        <f>Table3[[#This Row],[DIst1]]</f>
        <v>1.4046482699730709</v>
      </c>
      <c r="M33" t="s">
        <v>16</v>
      </c>
    </row>
    <row r="34" spans="7:13" x14ac:dyDescent="0.3">
      <c r="G34">
        <v>33</v>
      </c>
      <c r="H34">
        <v>-1.0519494680000001</v>
      </c>
      <c r="I34">
        <v>-1.793556105</v>
      </c>
      <c r="K34">
        <f>SQRT((Table3[[#This Row],[Annual Income (k$)]]-$B$3)^2+(Table3[[#This Row],[Spending Score (1-100)]]-$C$3)^2)</f>
        <v>2.0295711713874627</v>
      </c>
      <c r="L34">
        <f>Table3[[#This Row],[DIst1]]</f>
        <v>2.0295711713874627</v>
      </c>
      <c r="M34" t="s">
        <v>16</v>
      </c>
    </row>
    <row r="35" spans="7:13" x14ac:dyDescent="0.3">
      <c r="G35">
        <v>34</v>
      </c>
      <c r="H35">
        <v>-1.0519494680000001</v>
      </c>
      <c r="I35">
        <v>1.6227412379999999</v>
      </c>
      <c r="K35">
        <f>SQRT((Table3[[#This Row],[Annual Income (k$)]]-$B$3)^2+(Table3[[#This Row],[Spending Score (1-100)]]-$C$3)^2)</f>
        <v>1.8980171028411652</v>
      </c>
      <c r="L35">
        <f>Table3[[#This Row],[DIst1]]</f>
        <v>1.8980171028411652</v>
      </c>
      <c r="M35" t="s">
        <v>16</v>
      </c>
    </row>
    <row r="36" spans="7:13" x14ac:dyDescent="0.3">
      <c r="G36">
        <v>35</v>
      </c>
      <c r="H36">
        <v>-1.0519494680000001</v>
      </c>
      <c r="I36">
        <v>-1.4053404979999999</v>
      </c>
      <c r="K36">
        <f>SQRT((Table3[[#This Row],[Annual Income (k$)]]-$B$3)^2+(Table3[[#This Row],[Spending Score (1-100)]]-$C$3)^2)</f>
        <v>1.6984980874797284</v>
      </c>
      <c r="L36">
        <f>Table3[[#This Row],[DIst1]]</f>
        <v>1.6984980874797284</v>
      </c>
      <c r="M36" t="s">
        <v>16</v>
      </c>
    </row>
    <row r="37" spans="7:13" x14ac:dyDescent="0.3">
      <c r="G37">
        <v>36</v>
      </c>
      <c r="H37">
        <v>-1.0519494680000001</v>
      </c>
      <c r="I37">
        <v>1.1957040699999999</v>
      </c>
      <c r="K37">
        <f>SQRT((Table3[[#This Row],[Annual Income (k$)]]-$B$3)^2+(Table3[[#This Row],[Spending Score (1-100)]]-$C$3)^2)</f>
        <v>1.546133888212945</v>
      </c>
      <c r="L37">
        <f>Table3[[#This Row],[DIst1]]</f>
        <v>1.546133888212945</v>
      </c>
      <c r="M37" t="s">
        <v>16</v>
      </c>
    </row>
    <row r="38" spans="7:13" x14ac:dyDescent="0.3">
      <c r="G38">
        <v>37</v>
      </c>
      <c r="H38">
        <v>-1.013780039</v>
      </c>
      <c r="I38">
        <v>-1.288875816</v>
      </c>
      <c r="K38">
        <f>SQRT((Table3[[#This Row],[Annual Income (k$)]]-$B$3)^2+(Table3[[#This Row],[Spending Score (1-100)]]-$C$3)^2)</f>
        <v>1.5814370827816269</v>
      </c>
      <c r="L38">
        <f>Table3[[#This Row],[DIst1]]</f>
        <v>1.5814370827816269</v>
      </c>
      <c r="M38" t="s">
        <v>16</v>
      </c>
    </row>
    <row r="39" spans="7:13" x14ac:dyDescent="0.3">
      <c r="G39">
        <v>38</v>
      </c>
      <c r="H39">
        <v>-1.013780039</v>
      </c>
      <c r="I39">
        <v>0.88513158400000003</v>
      </c>
      <c r="K39">
        <f>SQRT((Table3[[#This Row],[Annual Income (k$)]]-$B$3)^2+(Table3[[#This Row],[Spending Score (1-100)]]-$C$3)^2)</f>
        <v>1.2906394609759029</v>
      </c>
      <c r="L39">
        <f>Table3[[#This Row],[DIst1]]</f>
        <v>1.2906394609759029</v>
      </c>
      <c r="M39" t="s">
        <v>16</v>
      </c>
    </row>
    <row r="40" spans="7:13" x14ac:dyDescent="0.3">
      <c r="G40">
        <v>39</v>
      </c>
      <c r="H40">
        <v>-0.89927175100000001</v>
      </c>
      <c r="I40">
        <v>-0.93948176900000002</v>
      </c>
      <c r="K40">
        <f>SQRT((Table3[[#This Row],[Annual Income (k$)]]-$B$3)^2+(Table3[[#This Row],[Spending Score (1-100)]]-$C$3)^2)</f>
        <v>1.2366635976460134</v>
      </c>
      <c r="L40">
        <f>Table3[[#This Row],[DIst1]]</f>
        <v>1.2366635976460134</v>
      </c>
      <c r="M40" t="s">
        <v>16</v>
      </c>
    </row>
    <row r="41" spans="7:13" x14ac:dyDescent="0.3">
      <c r="G41">
        <v>40</v>
      </c>
      <c r="H41">
        <v>-0.89927175100000001</v>
      </c>
      <c r="I41">
        <v>0.96277470600000004</v>
      </c>
      <c r="K41">
        <f>SQRT((Table3[[#This Row],[Annual Income (k$)]]-$B$3)^2+(Table3[[#This Row],[Spending Score (1-100)]]-$C$3)^2)</f>
        <v>1.2692033617750522</v>
      </c>
      <c r="L41">
        <f>Table3[[#This Row],[DIst1]]</f>
        <v>1.2692033617750522</v>
      </c>
      <c r="M41" t="s">
        <v>16</v>
      </c>
    </row>
    <row r="42" spans="7:13" x14ac:dyDescent="0.3">
      <c r="G42">
        <v>41</v>
      </c>
      <c r="H42">
        <v>-0.86110232200000003</v>
      </c>
      <c r="I42">
        <v>-0.59008772300000001</v>
      </c>
      <c r="K42">
        <f>SQRT((Table3[[#This Row],[Annual Income (k$)]]-$B$3)^2+(Table3[[#This Row],[Spending Score (1-100)]]-$C$3)^2)</f>
        <v>0.97002942360935529</v>
      </c>
      <c r="L42">
        <f>Table3[[#This Row],[DIst1]]</f>
        <v>0.97002942360935529</v>
      </c>
      <c r="M42" t="s">
        <v>16</v>
      </c>
    </row>
    <row r="43" spans="7:13" x14ac:dyDescent="0.3">
      <c r="G43">
        <v>42</v>
      </c>
      <c r="H43">
        <v>-0.86110232200000003</v>
      </c>
      <c r="I43">
        <v>1.6227412379999999</v>
      </c>
      <c r="K43">
        <f>SQRT((Table3[[#This Row],[Annual Income (k$)]]-$B$3)^2+(Table3[[#This Row],[Spending Score (1-100)]]-$C$3)^2)</f>
        <v>1.8081350687494979</v>
      </c>
      <c r="L43">
        <f>Table3[[#This Row],[DIst1]]</f>
        <v>1.8081350687494979</v>
      </c>
      <c r="M43" t="s">
        <v>16</v>
      </c>
    </row>
    <row r="44" spans="7:13" x14ac:dyDescent="0.3">
      <c r="G44">
        <v>43</v>
      </c>
      <c r="H44">
        <v>-0.82293289300000005</v>
      </c>
      <c r="I44">
        <v>-0.551266162</v>
      </c>
      <c r="K44">
        <f>SQRT((Table3[[#This Row],[Annual Income (k$)]]-$B$3)^2+(Table3[[#This Row],[Spending Score (1-100)]]-$C$3)^2)</f>
        <v>0.91625645769990616</v>
      </c>
      <c r="L44">
        <f>Table3[[#This Row],[DIst1]]</f>
        <v>0.91625645769990616</v>
      </c>
      <c r="M44" t="s">
        <v>16</v>
      </c>
    </row>
    <row r="45" spans="7:13" x14ac:dyDescent="0.3">
      <c r="G45">
        <v>44</v>
      </c>
      <c r="H45">
        <v>-0.82293289300000005</v>
      </c>
      <c r="I45">
        <v>0.41927285600000003</v>
      </c>
      <c r="K45">
        <f>SQRT((Table3[[#This Row],[Annual Income (k$)]]-$B$3)^2+(Table3[[#This Row],[Spending Score (1-100)]]-$C$3)^2)</f>
        <v>0.85464421981986471</v>
      </c>
      <c r="L45">
        <f>Table3[[#This Row],[DIst1]]</f>
        <v>0.85464421981986471</v>
      </c>
      <c r="M45" t="s">
        <v>16</v>
      </c>
    </row>
    <row r="46" spans="7:13" x14ac:dyDescent="0.3">
      <c r="G46">
        <v>45</v>
      </c>
      <c r="H46">
        <v>-0.82293289300000005</v>
      </c>
      <c r="I46">
        <v>-0.86183864799999998</v>
      </c>
      <c r="K46">
        <f>SQRT((Table3[[#This Row],[Annual Income (k$)]]-$B$3)^2+(Table3[[#This Row],[Spending Score (1-100)]]-$C$3)^2)</f>
        <v>1.1279711034250512</v>
      </c>
      <c r="L46">
        <f>Table3[[#This Row],[DIst1]]</f>
        <v>1.1279711034250512</v>
      </c>
      <c r="M46" t="s">
        <v>16</v>
      </c>
    </row>
    <row r="47" spans="7:13" x14ac:dyDescent="0.3">
      <c r="G47">
        <v>46</v>
      </c>
      <c r="H47">
        <v>-0.82293289300000005</v>
      </c>
      <c r="I47">
        <v>0.57455909900000002</v>
      </c>
      <c r="K47">
        <f>SQRT((Table3[[#This Row],[Annual Income (k$)]]-$B$3)^2+(Table3[[#This Row],[Spending Score (1-100)]]-$C$3)^2)</f>
        <v>0.94222314390188655</v>
      </c>
      <c r="L47">
        <f>Table3[[#This Row],[DIst1]]</f>
        <v>0.94222314390188655</v>
      </c>
      <c r="M47" t="s">
        <v>16</v>
      </c>
    </row>
    <row r="48" spans="7:13" x14ac:dyDescent="0.3">
      <c r="G48">
        <v>47</v>
      </c>
      <c r="H48">
        <v>-0.78476346399999997</v>
      </c>
      <c r="I48">
        <v>0.186343491</v>
      </c>
      <c r="K48">
        <f>SQRT((Table3[[#This Row],[Annual Income (k$)]]-$B$3)^2+(Table3[[#This Row],[Spending Score (1-100)]]-$C$3)^2)</f>
        <v>0.7278900569946285</v>
      </c>
      <c r="L48">
        <f>Table3[[#This Row],[DIst1]]</f>
        <v>0.7278900569946285</v>
      </c>
      <c r="M48" t="s">
        <v>16</v>
      </c>
    </row>
    <row r="49" spans="7:13" x14ac:dyDescent="0.3">
      <c r="G49">
        <v>48</v>
      </c>
      <c r="H49">
        <v>-0.78476346399999997</v>
      </c>
      <c r="I49">
        <v>-0.124228994</v>
      </c>
      <c r="K49">
        <f>SQRT((Table3[[#This Row],[Annual Income (k$)]]-$B$3)^2+(Table3[[#This Row],[Spending Score (1-100)]]-$C$3)^2)</f>
        <v>0.71024947833017871</v>
      </c>
      <c r="L49">
        <f>Table3[[#This Row],[DIst1]]</f>
        <v>0.71024947833017871</v>
      </c>
      <c r="M49" t="s">
        <v>16</v>
      </c>
    </row>
    <row r="50" spans="7:13" x14ac:dyDescent="0.3">
      <c r="G50">
        <v>49</v>
      </c>
      <c r="H50">
        <v>-0.78476346399999997</v>
      </c>
      <c r="I50">
        <v>-0.31833679799999998</v>
      </c>
      <c r="K50">
        <f>SQRT((Table3[[#This Row],[Annual Income (k$)]]-$B$3)^2+(Table3[[#This Row],[Spending Score (1-100)]]-$C$3)^2)</f>
        <v>0.76587250604431223</v>
      </c>
      <c r="L50">
        <f>Table3[[#This Row],[DIst1]]</f>
        <v>0.76587250604431223</v>
      </c>
      <c r="M50" t="s">
        <v>16</v>
      </c>
    </row>
    <row r="51" spans="7:13" x14ac:dyDescent="0.3">
      <c r="G51">
        <v>50</v>
      </c>
      <c r="H51">
        <v>-0.78476346399999997</v>
      </c>
      <c r="I51">
        <v>-0.31833679799999998</v>
      </c>
      <c r="K51">
        <f>SQRT((Table3[[#This Row],[Annual Income (k$)]]-$B$3)^2+(Table3[[#This Row],[Spending Score (1-100)]]-$C$3)^2)</f>
        <v>0.76587250604431223</v>
      </c>
      <c r="L51">
        <f>Table3[[#This Row],[DIst1]]</f>
        <v>0.76587250604431223</v>
      </c>
      <c r="M51" t="s">
        <v>16</v>
      </c>
    </row>
    <row r="52" spans="7:13" x14ac:dyDescent="0.3">
      <c r="G52">
        <v>51</v>
      </c>
      <c r="H52">
        <v>-0.70842460500000004</v>
      </c>
      <c r="I52">
        <v>6.9878809E-2</v>
      </c>
      <c r="K52">
        <f>SQRT((Table3[[#This Row],[Annual Income (k$)]]-$B$3)^2+(Table3[[#This Row],[Spending Score (1-100)]]-$C$3)^2)</f>
        <v>0.62968956194706893</v>
      </c>
      <c r="L52">
        <f>Table3[[#This Row],[DIst1]]</f>
        <v>0.62968956194706893</v>
      </c>
      <c r="M52" t="s">
        <v>16</v>
      </c>
    </row>
    <row r="53" spans="7:13" x14ac:dyDescent="0.3">
      <c r="G53">
        <v>52</v>
      </c>
      <c r="H53">
        <v>-0.70842460500000004</v>
      </c>
      <c r="I53">
        <v>0.38045129500000002</v>
      </c>
      <c r="K53">
        <f>SQRT((Table3[[#This Row],[Annual Income (k$)]]-$B$3)^2+(Table3[[#This Row],[Spending Score (1-100)]]-$C$3)^2)</f>
        <v>0.73651045089674039</v>
      </c>
      <c r="L53">
        <f>Table3[[#This Row],[DIst1]]</f>
        <v>0.73651045089674039</v>
      </c>
      <c r="M53" t="s">
        <v>16</v>
      </c>
    </row>
    <row r="54" spans="7:13" x14ac:dyDescent="0.3">
      <c r="G54">
        <v>53</v>
      </c>
      <c r="H54">
        <v>-0.67025517599999995</v>
      </c>
      <c r="I54">
        <v>0.147521931</v>
      </c>
      <c r="K54">
        <f>SQRT((Table3[[#This Row],[Annual Income (k$)]]-$B$3)^2+(Table3[[#This Row],[Spending Score (1-100)]]-$C$3)^2)</f>
        <v>0.60719159433938708</v>
      </c>
      <c r="L54">
        <f>Table3[[#This Row],[DIst1]]</f>
        <v>0.60719159433938708</v>
      </c>
      <c r="M54" t="s">
        <v>16</v>
      </c>
    </row>
    <row r="55" spans="7:13" x14ac:dyDescent="0.3">
      <c r="G55">
        <v>54</v>
      </c>
      <c r="H55">
        <v>-0.67025517599999995</v>
      </c>
      <c r="I55">
        <v>0.38045129500000002</v>
      </c>
      <c r="K55">
        <f>SQRT((Table3[[#This Row],[Annual Income (k$)]]-$B$3)^2+(Table3[[#This Row],[Spending Score (1-100)]]-$C$3)^2)</f>
        <v>0.70442957058826072</v>
      </c>
      <c r="L55">
        <f>Table3[[#This Row],[DIst1]]</f>
        <v>0.70442957058826072</v>
      </c>
      <c r="M55" t="s">
        <v>16</v>
      </c>
    </row>
    <row r="56" spans="7:13" x14ac:dyDescent="0.3">
      <c r="G56">
        <v>55</v>
      </c>
      <c r="H56">
        <v>-0.67025517599999995</v>
      </c>
      <c r="I56">
        <v>-0.20187211599999999</v>
      </c>
      <c r="K56">
        <f>SQRT((Table3[[#This Row],[Annual Income (k$)]]-$B$3)^2+(Table3[[#This Row],[Spending Score (1-100)]]-$C$3)^2)</f>
        <v>0.61711658817184945</v>
      </c>
      <c r="L56">
        <f>Table3[[#This Row],[DIst1]]</f>
        <v>0.61711658817184945</v>
      </c>
      <c r="M56" t="s">
        <v>16</v>
      </c>
    </row>
    <row r="57" spans="7:13" x14ac:dyDescent="0.3">
      <c r="G57">
        <v>56</v>
      </c>
      <c r="H57">
        <v>-0.67025517599999995</v>
      </c>
      <c r="I57">
        <v>-0.35715835899999998</v>
      </c>
      <c r="K57">
        <f>SQRT((Table3[[#This Row],[Annual Income (k$)]]-$B$3)^2+(Table3[[#This Row],[Spending Score (1-100)]]-$C$3)^2)</f>
        <v>0.68161818169306831</v>
      </c>
      <c r="L57">
        <f>Table3[[#This Row],[DIst1]]</f>
        <v>0.68161818169306831</v>
      </c>
      <c r="M57" t="s">
        <v>16</v>
      </c>
    </row>
    <row r="58" spans="7:13" x14ac:dyDescent="0.3">
      <c r="G58">
        <v>57</v>
      </c>
      <c r="H58">
        <v>-0.63208574699999998</v>
      </c>
      <c r="I58">
        <v>-7.7643119999999998E-3</v>
      </c>
      <c r="K58">
        <f>SQRT((Table3[[#This Row],[Annual Income (k$)]]-$B$3)^2+(Table3[[#This Row],[Spending Score (1-100)]]-$C$3)^2)</f>
        <v>0.54829472270224366</v>
      </c>
      <c r="L58">
        <f>Table3[[#This Row],[DIst1]]</f>
        <v>0.54829472270224366</v>
      </c>
      <c r="M58" t="s">
        <v>16</v>
      </c>
    </row>
    <row r="59" spans="7:13" x14ac:dyDescent="0.3">
      <c r="G59">
        <v>58</v>
      </c>
      <c r="H59">
        <v>-0.63208574699999998</v>
      </c>
      <c r="I59">
        <v>-0.16305055500000001</v>
      </c>
      <c r="K59">
        <f>SQRT((Table3[[#This Row],[Annual Income (k$)]]-$B$3)^2+(Table3[[#This Row],[Spending Score (1-100)]]-$C$3)^2)</f>
        <v>0.56930924981116382</v>
      </c>
      <c r="L59">
        <f>Table3[[#This Row],[DIst1]]</f>
        <v>0.56930924981116382</v>
      </c>
      <c r="M59" t="s">
        <v>16</v>
      </c>
    </row>
    <row r="60" spans="7:13" x14ac:dyDescent="0.3">
      <c r="G60">
        <v>59</v>
      </c>
      <c r="H60">
        <v>-0.55574688900000002</v>
      </c>
      <c r="I60">
        <v>3.1057248999999999E-2</v>
      </c>
      <c r="K60">
        <f>SQRT((Table3[[#This Row],[Annual Income (k$)]]-$B$3)^2+(Table3[[#This Row],[Spending Score (1-100)]]-$C$3)^2)</f>
        <v>0.4737161549857366</v>
      </c>
      <c r="L60">
        <f>Table3[[#This Row],[DIst1]]</f>
        <v>0.4737161549857366</v>
      </c>
      <c r="M60" t="s">
        <v>16</v>
      </c>
    </row>
    <row r="61" spans="7:13" x14ac:dyDescent="0.3">
      <c r="G61">
        <v>60</v>
      </c>
      <c r="H61">
        <v>-0.55574688900000002</v>
      </c>
      <c r="I61">
        <v>-0.16305055500000001</v>
      </c>
      <c r="K61">
        <f>SQRT((Table3[[#This Row],[Annual Income (k$)]]-$B$3)^2+(Table3[[#This Row],[Spending Score (1-100)]]-$C$3)^2)</f>
        <v>0.49621449626194297</v>
      </c>
      <c r="L61">
        <f>Table3[[#This Row],[DIst1]]</f>
        <v>0.49621449626194297</v>
      </c>
      <c r="M61" t="s">
        <v>16</v>
      </c>
    </row>
    <row r="62" spans="7:13" x14ac:dyDescent="0.3">
      <c r="G62">
        <v>61</v>
      </c>
      <c r="H62">
        <v>-0.55574688900000002</v>
      </c>
      <c r="I62">
        <v>0.225165052</v>
      </c>
      <c r="K62">
        <f>SQRT((Table3[[#This Row],[Annual Income (k$)]]-$B$3)^2+(Table3[[#This Row],[Spending Score (1-100)]]-$C$3)^2)</f>
        <v>0.52720095159810709</v>
      </c>
      <c r="L62">
        <f>Table3[[#This Row],[DIst1]]</f>
        <v>0.52720095159810709</v>
      </c>
      <c r="M62" t="s">
        <v>16</v>
      </c>
    </row>
    <row r="63" spans="7:13" x14ac:dyDescent="0.3">
      <c r="G63">
        <v>62</v>
      </c>
      <c r="H63">
        <v>-0.55574688900000002</v>
      </c>
      <c r="I63">
        <v>0.186343491</v>
      </c>
      <c r="K63">
        <f>SQRT((Table3[[#This Row],[Annual Income (k$)]]-$B$3)^2+(Table3[[#This Row],[Spending Score (1-100)]]-$C$3)^2)</f>
        <v>0.5110827911063649</v>
      </c>
      <c r="L63">
        <f>Table3[[#This Row],[DIst1]]</f>
        <v>0.5110827911063649</v>
      </c>
      <c r="M63" t="s">
        <v>16</v>
      </c>
    </row>
    <row r="64" spans="7:13" x14ac:dyDescent="0.3">
      <c r="G64">
        <v>63</v>
      </c>
      <c r="H64">
        <v>-0.51757746000000004</v>
      </c>
      <c r="I64">
        <v>6.9878809E-2</v>
      </c>
      <c r="K64">
        <f>SQRT((Table3[[#This Row],[Annual Income (k$)]]-$B$3)^2+(Table3[[#This Row],[Spending Score (1-100)]]-$C$3)^2)</f>
        <v>0.44103733268740469</v>
      </c>
      <c r="L64">
        <f>Table3[[#This Row],[DIst1]]</f>
        <v>0.44103733268740469</v>
      </c>
      <c r="M64" t="s">
        <v>16</v>
      </c>
    </row>
    <row r="65" spans="7:13" x14ac:dyDescent="0.3">
      <c r="G65">
        <v>64</v>
      </c>
      <c r="H65">
        <v>-0.51757746000000004</v>
      </c>
      <c r="I65">
        <v>0.34162973400000002</v>
      </c>
      <c r="K65">
        <f>SQRT((Table3[[#This Row],[Annual Income (k$)]]-$B$3)^2+(Table3[[#This Row],[Spending Score (1-100)]]-$C$3)^2)</f>
        <v>0.55826561417303933</v>
      </c>
      <c r="L65">
        <f>Table3[[#This Row],[DIst1]]</f>
        <v>0.55826561417303933</v>
      </c>
      <c r="M65" t="s">
        <v>16</v>
      </c>
    </row>
    <row r="66" spans="7:13" x14ac:dyDescent="0.3">
      <c r="G66">
        <v>65</v>
      </c>
      <c r="H66">
        <v>-0.47940802999999999</v>
      </c>
      <c r="I66">
        <v>3.1057248999999999E-2</v>
      </c>
      <c r="K66">
        <f>SQRT((Table3[[#This Row],[Annual Income (k$)]]-$B$3)^2+(Table3[[#This Row],[Spending Score (1-100)]]-$C$3)^2)</f>
        <v>0.39771603131465016</v>
      </c>
      <c r="L66">
        <f>Table3[[#This Row],[DIst1]]</f>
        <v>0.39771603131465016</v>
      </c>
      <c r="M66" t="s">
        <v>16</v>
      </c>
    </row>
    <row r="67" spans="7:13" x14ac:dyDescent="0.3">
      <c r="G67">
        <v>66</v>
      </c>
      <c r="H67">
        <v>-0.47940802999999999</v>
      </c>
      <c r="I67">
        <v>0.34162973400000002</v>
      </c>
      <c r="K67">
        <f>SQRT((Table3[[#This Row],[Annual Income (k$)]]-$B$3)^2+(Table3[[#This Row],[Spending Score (1-100)]]-$C$3)^2)</f>
        <v>0.52915302504821438</v>
      </c>
      <c r="L67">
        <f>Table3[[#This Row],[DIst1]]</f>
        <v>0.52915302504821438</v>
      </c>
      <c r="M67" t="s">
        <v>16</v>
      </c>
    </row>
    <row r="68" spans="7:13" x14ac:dyDescent="0.3">
      <c r="G68">
        <v>67</v>
      </c>
      <c r="H68">
        <v>-0.47940802999999999</v>
      </c>
      <c r="I68">
        <v>-7.7643119999999998E-3</v>
      </c>
      <c r="K68">
        <f>SQRT((Table3[[#This Row],[Annual Income (k$)]]-$B$3)^2+(Table3[[#This Row],[Spending Score (1-100)]]-$C$3)^2)</f>
        <v>0.39561844420259201</v>
      </c>
      <c r="L68">
        <f>Table3[[#This Row],[DIst1]]</f>
        <v>0.39561844420259201</v>
      </c>
      <c r="M68" t="s">
        <v>16</v>
      </c>
    </row>
    <row r="69" spans="7:13" x14ac:dyDescent="0.3">
      <c r="G69">
        <v>68</v>
      </c>
      <c r="H69">
        <v>-0.47940802999999999</v>
      </c>
      <c r="I69">
        <v>-8.5407434000000004E-2</v>
      </c>
      <c r="K69">
        <f>SQRT((Table3[[#This Row],[Annual Income (k$)]]-$B$3)^2+(Table3[[#This Row],[Spending Score (1-100)]]-$C$3)^2)</f>
        <v>0.4027759409912004</v>
      </c>
      <c r="L69">
        <f>Table3[[#This Row],[DIst1]]</f>
        <v>0.4027759409912004</v>
      </c>
      <c r="M69" t="s">
        <v>16</v>
      </c>
    </row>
    <row r="70" spans="7:13" x14ac:dyDescent="0.3">
      <c r="G70">
        <v>69</v>
      </c>
      <c r="H70">
        <v>-0.47940802999999999</v>
      </c>
      <c r="I70">
        <v>0.34162973400000002</v>
      </c>
      <c r="K70">
        <f>SQRT((Table3[[#This Row],[Annual Income (k$)]]-$B$3)^2+(Table3[[#This Row],[Spending Score (1-100)]]-$C$3)^2)</f>
        <v>0.52915302504821438</v>
      </c>
      <c r="L70">
        <f>Table3[[#This Row],[DIst1]]</f>
        <v>0.52915302504821438</v>
      </c>
      <c r="M70" t="s">
        <v>16</v>
      </c>
    </row>
    <row r="71" spans="7:13" x14ac:dyDescent="0.3">
      <c r="G71">
        <v>70</v>
      </c>
      <c r="H71">
        <v>-0.47940802999999999</v>
      </c>
      <c r="I71">
        <v>-0.124228994</v>
      </c>
      <c r="K71">
        <f>SQRT((Table3[[#This Row],[Annual Income (k$)]]-$B$3)^2+(Table3[[#This Row],[Spending Score (1-100)]]-$C$3)^2)</f>
        <v>0.4118337672313005</v>
      </c>
      <c r="L71">
        <f>Table3[[#This Row],[DIst1]]</f>
        <v>0.4118337672313005</v>
      </c>
      <c r="M71" t="s">
        <v>16</v>
      </c>
    </row>
    <row r="72" spans="7:13" x14ac:dyDescent="0.3">
      <c r="G72">
        <v>71</v>
      </c>
      <c r="H72">
        <v>-0.44123860100000001</v>
      </c>
      <c r="I72">
        <v>0.186343491</v>
      </c>
      <c r="K72">
        <f>SQRT((Table3[[#This Row],[Annual Income (k$)]]-$B$3)^2+(Table3[[#This Row],[Spending Score (1-100)]]-$C$3)^2)</f>
        <v>0.40771669682868106</v>
      </c>
      <c r="L72">
        <f>Table3[[#This Row],[DIst1]]</f>
        <v>0.40771669682868106</v>
      </c>
      <c r="M72" t="s">
        <v>16</v>
      </c>
    </row>
    <row r="73" spans="7:13" x14ac:dyDescent="0.3">
      <c r="G73">
        <v>72</v>
      </c>
      <c r="H73">
        <v>-0.44123860100000001</v>
      </c>
      <c r="I73">
        <v>-0.31833679799999998</v>
      </c>
      <c r="K73">
        <f>SQRT((Table3[[#This Row],[Annual Income (k$)]]-$B$3)^2+(Table3[[#This Row],[Spending Score (1-100)]]-$C$3)^2)</f>
        <v>0.47219663839955711</v>
      </c>
      <c r="L73">
        <f>Table3[[#This Row],[DIst1]]</f>
        <v>0.47219663839955711</v>
      </c>
      <c r="M73" t="s">
        <v>16</v>
      </c>
    </row>
    <row r="74" spans="7:13" x14ac:dyDescent="0.3">
      <c r="G74">
        <v>73</v>
      </c>
      <c r="H74">
        <v>-0.40306917199999998</v>
      </c>
      <c r="I74">
        <v>-4.6585873E-2</v>
      </c>
      <c r="K74">
        <f>SQRT((Table3[[#This Row],[Annual Income (k$)]]-$B$3)^2+(Table3[[#This Row],[Spending Score (1-100)]]-$C$3)^2)</f>
        <v>0.32138821060274514</v>
      </c>
      <c r="L74">
        <f>Table3[[#This Row],[DIst1]]</f>
        <v>0.32138821060274514</v>
      </c>
      <c r="M74" t="s">
        <v>16</v>
      </c>
    </row>
    <row r="75" spans="7:13" x14ac:dyDescent="0.3">
      <c r="G75">
        <v>74</v>
      </c>
      <c r="H75">
        <v>-0.40306917199999998</v>
      </c>
      <c r="I75">
        <v>0.225165052</v>
      </c>
      <c r="K75">
        <f>SQRT((Table3[[#This Row],[Annual Income (k$)]]-$B$3)^2+(Table3[[#This Row],[Spending Score (1-100)]]-$C$3)^2)</f>
        <v>0.39640658285622987</v>
      </c>
      <c r="L75">
        <f>Table3[[#This Row],[DIst1]]</f>
        <v>0.39640658285622987</v>
      </c>
      <c r="M75" t="s">
        <v>16</v>
      </c>
    </row>
    <row r="76" spans="7:13" x14ac:dyDescent="0.3">
      <c r="G76">
        <v>75</v>
      </c>
      <c r="H76">
        <v>-0.25039145499999999</v>
      </c>
      <c r="I76">
        <v>-0.124228994</v>
      </c>
      <c r="K76">
        <f>SQRT((Table3[[#This Row],[Annual Income (k$)]]-$B$3)^2+(Table3[[#This Row],[Spending Score (1-100)]]-$C$3)^2)</f>
        <v>0.20211790477340347</v>
      </c>
      <c r="L76">
        <f>Table3[[#This Row],[DIst1]]</f>
        <v>0.20211790477340347</v>
      </c>
      <c r="M76" t="s">
        <v>16</v>
      </c>
    </row>
    <row r="77" spans="7:13" x14ac:dyDescent="0.3">
      <c r="G77">
        <v>76</v>
      </c>
      <c r="H77">
        <v>-0.25039145499999999</v>
      </c>
      <c r="I77">
        <v>0.147521931</v>
      </c>
      <c r="K77">
        <f>SQRT((Table3[[#This Row],[Annual Income (k$)]]-$B$3)^2+(Table3[[#This Row],[Spending Score (1-100)]]-$C$3)^2)</f>
        <v>0.2291293620294774</v>
      </c>
      <c r="L77">
        <f>Table3[[#This Row],[DIst1]]</f>
        <v>0.2291293620294774</v>
      </c>
      <c r="M77" t="s">
        <v>16</v>
      </c>
    </row>
    <row r="78" spans="7:13" x14ac:dyDescent="0.3">
      <c r="G78">
        <v>77</v>
      </c>
      <c r="H78">
        <v>-0.25039145499999999</v>
      </c>
      <c r="I78">
        <v>0.10870037</v>
      </c>
      <c r="K78">
        <f>SQRT((Table3[[#This Row],[Annual Income (k$)]]-$B$3)^2+(Table3[[#This Row],[Spending Score (1-100)]]-$C$3)^2)</f>
        <v>0.20443457354229913</v>
      </c>
      <c r="L78">
        <f>Table3[[#This Row],[DIst1]]</f>
        <v>0.20443457354229913</v>
      </c>
      <c r="M78" t="s">
        <v>16</v>
      </c>
    </row>
    <row r="79" spans="7:13" x14ac:dyDescent="0.3">
      <c r="G79">
        <v>78</v>
      </c>
      <c r="H79">
        <v>-0.25039145499999999</v>
      </c>
      <c r="I79">
        <v>-8.5407434000000004E-2</v>
      </c>
      <c r="K79">
        <f>SQRT((Table3[[#This Row],[Annual Income (k$)]]-$B$3)^2+(Table3[[#This Row],[Spending Score (1-100)]]-$C$3)^2)</f>
        <v>0.182956427160711</v>
      </c>
      <c r="L79">
        <f>Table3[[#This Row],[DIst1]]</f>
        <v>0.182956427160711</v>
      </c>
      <c r="M79" t="s">
        <v>16</v>
      </c>
    </row>
    <row r="80" spans="7:13" x14ac:dyDescent="0.3">
      <c r="G80">
        <v>79</v>
      </c>
      <c r="H80">
        <v>-0.25039145499999999</v>
      </c>
      <c r="I80">
        <v>6.9878809E-2</v>
      </c>
      <c r="K80">
        <f>SQRT((Table3[[#This Row],[Annual Income (k$)]]-$B$3)^2+(Table3[[#This Row],[Spending Score (1-100)]]-$C$3)^2)</f>
        <v>0.18466443179930875</v>
      </c>
      <c r="L80">
        <f>Table3[[#This Row],[DIst1]]</f>
        <v>0.18466443179930875</v>
      </c>
      <c r="M80" t="s">
        <v>16</v>
      </c>
    </row>
    <row r="81" spans="7:13" x14ac:dyDescent="0.3">
      <c r="G81">
        <v>80</v>
      </c>
      <c r="H81">
        <v>-0.25039145499999999</v>
      </c>
      <c r="I81">
        <v>-0.31833679799999998</v>
      </c>
      <c r="K81">
        <f>SQRT((Table3[[#This Row],[Annual Income (k$)]]-$B$3)^2+(Table3[[#This Row],[Spending Score (1-100)]]-$C$3)^2)</f>
        <v>0.35065370592123324</v>
      </c>
      <c r="L81">
        <f>Table3[[#This Row],[DIst1]]</f>
        <v>0.35065370592123324</v>
      </c>
      <c r="M81" t="s">
        <v>16</v>
      </c>
    </row>
    <row r="82" spans="7:13" x14ac:dyDescent="0.3">
      <c r="G82">
        <v>81</v>
      </c>
      <c r="H82">
        <v>-0.25039145499999999</v>
      </c>
      <c r="I82">
        <v>3.1057248999999999E-2</v>
      </c>
      <c r="K82">
        <f>SQRT((Table3[[#This Row],[Annual Income (k$)]]-$B$3)^2+(Table3[[#This Row],[Spending Score (1-100)]]-$C$3)^2)</f>
        <v>0.17153028060007783</v>
      </c>
      <c r="L82">
        <f>Table3[[#This Row],[DIst1]]</f>
        <v>0.17153028060007783</v>
      </c>
      <c r="M82" t="s">
        <v>16</v>
      </c>
    </row>
    <row r="83" spans="7:13" x14ac:dyDescent="0.3">
      <c r="G83">
        <v>82</v>
      </c>
      <c r="H83">
        <v>-0.25039145499999999</v>
      </c>
      <c r="I83">
        <v>0.186343491</v>
      </c>
      <c r="K83">
        <f>SQRT((Table3[[#This Row],[Annual Income (k$)]]-$B$3)^2+(Table3[[#This Row],[Spending Score (1-100)]]-$C$3)^2)</f>
        <v>0.25733491996490349</v>
      </c>
      <c r="L83">
        <f>Table3[[#This Row],[DIst1]]</f>
        <v>0.25733491996490349</v>
      </c>
      <c r="M83" t="s">
        <v>16</v>
      </c>
    </row>
    <row r="84" spans="7:13" x14ac:dyDescent="0.3">
      <c r="G84">
        <v>83</v>
      </c>
      <c r="H84">
        <v>-0.25039145499999999</v>
      </c>
      <c r="I84">
        <v>-0.35715835899999998</v>
      </c>
      <c r="K84">
        <f>SQRT((Table3[[#This Row],[Annual Income (k$)]]-$B$3)^2+(Table3[[#This Row],[Spending Score (1-100)]]-$C$3)^2)</f>
        <v>0.3852557305507513</v>
      </c>
      <c r="L84">
        <f>Table3[[#This Row],[DIst1]]</f>
        <v>0.3852557305507513</v>
      </c>
      <c r="M84" t="s">
        <v>16</v>
      </c>
    </row>
    <row r="85" spans="7:13" x14ac:dyDescent="0.3">
      <c r="G85">
        <v>84</v>
      </c>
      <c r="H85">
        <v>-0.25039145499999999</v>
      </c>
      <c r="I85">
        <v>-0.240693676</v>
      </c>
      <c r="K85">
        <f>SQRT((Table3[[#This Row],[Annual Income (k$)]]-$B$3)^2+(Table3[[#This Row],[Spending Score (1-100)]]-$C$3)^2)</f>
        <v>0.28473284000156779</v>
      </c>
      <c r="L85">
        <f>Table3[[#This Row],[DIst1]]</f>
        <v>0.28473284000156779</v>
      </c>
      <c r="M85" t="s">
        <v>16</v>
      </c>
    </row>
    <row r="86" spans="7:13" x14ac:dyDescent="0.3">
      <c r="G86">
        <v>85</v>
      </c>
      <c r="H86">
        <v>-0.25039145499999999</v>
      </c>
      <c r="I86">
        <v>0.26398661299999998</v>
      </c>
      <c r="K86">
        <f>SQRT((Table3[[#This Row],[Annual Income (k$)]]-$B$3)^2+(Table3[[#This Row],[Spending Score (1-100)]]-$C$3)^2)</f>
        <v>0.32047766885081314</v>
      </c>
      <c r="L86">
        <f>Table3[[#This Row],[DIst1]]</f>
        <v>0.32047766885081314</v>
      </c>
      <c r="M86" t="s">
        <v>16</v>
      </c>
    </row>
    <row r="87" spans="7:13" x14ac:dyDescent="0.3">
      <c r="G87">
        <v>86</v>
      </c>
      <c r="H87">
        <v>-0.25039145499999999</v>
      </c>
      <c r="I87">
        <v>-0.16305055500000001</v>
      </c>
      <c r="K87">
        <f>SQRT((Table3[[#This Row],[Annual Income (k$)]]-$B$3)^2+(Table3[[#This Row],[Spending Score (1-100)]]-$C$3)^2)</f>
        <v>0.22637240991067095</v>
      </c>
      <c r="L87">
        <f>Table3[[#This Row],[DIst1]]</f>
        <v>0.22637240991067095</v>
      </c>
      <c r="M87" t="s">
        <v>16</v>
      </c>
    </row>
    <row r="88" spans="7:13" x14ac:dyDescent="0.3">
      <c r="G88">
        <v>87</v>
      </c>
      <c r="H88">
        <v>-0.135883168</v>
      </c>
      <c r="I88">
        <v>0.30280817399999999</v>
      </c>
      <c r="K88">
        <f>SQRT((Table3[[#This Row],[Annual Income (k$)]]-$B$3)^2+(Table3[[#This Row],[Spending Score (1-100)]]-$C$3)^2)</f>
        <v>0.31690433287745512</v>
      </c>
      <c r="L88">
        <f>Table3[[#This Row],[DIst1]]</f>
        <v>0.31690433287745512</v>
      </c>
      <c r="M88" t="s">
        <v>16</v>
      </c>
    </row>
    <row r="89" spans="7:13" x14ac:dyDescent="0.3">
      <c r="G89">
        <v>88</v>
      </c>
      <c r="H89">
        <v>-0.135883168</v>
      </c>
      <c r="I89">
        <v>0.186343491</v>
      </c>
      <c r="K89">
        <f>SQRT((Table3[[#This Row],[Annual Income (k$)]]-$B$3)^2+(Table3[[#This Row],[Spending Score (1-100)]]-$C$3)^2)</f>
        <v>0.20292856527116254</v>
      </c>
      <c r="L89">
        <f>Table3[[#This Row],[DIst1]]</f>
        <v>0.20292856527116254</v>
      </c>
      <c r="M89" t="s">
        <v>16</v>
      </c>
    </row>
    <row r="90" spans="7:13" x14ac:dyDescent="0.3">
      <c r="G90">
        <v>89</v>
      </c>
      <c r="H90">
        <v>-9.7713738999999994E-2</v>
      </c>
      <c r="I90">
        <v>0.38045129500000002</v>
      </c>
      <c r="K90">
        <f>SQRT((Table3[[#This Row],[Annual Income (k$)]]-$B$3)^2+(Table3[[#This Row],[Spending Score (1-100)]]-$C$3)^2)</f>
        <v>0.39048550407634802</v>
      </c>
      <c r="L90">
        <f>Table3[[#This Row],[DIst1]]</f>
        <v>0.39048550407634802</v>
      </c>
      <c r="M90" t="s">
        <v>16</v>
      </c>
    </row>
    <row r="91" spans="7:13" x14ac:dyDescent="0.3">
      <c r="G91">
        <v>90</v>
      </c>
      <c r="H91">
        <v>-9.7713738999999994E-2</v>
      </c>
      <c r="I91">
        <v>-0.16305055500000001</v>
      </c>
      <c r="K91">
        <f>SQRT((Table3[[#This Row],[Annual Income (k$)]]-$B$3)^2+(Table3[[#This Row],[Spending Score (1-100)]]-$C$3)^2)</f>
        <v>0.15389523915876865</v>
      </c>
      <c r="L91">
        <f>Table3[[#This Row],[DIst1]]</f>
        <v>0.15389523915876865</v>
      </c>
      <c r="M91" t="s">
        <v>16</v>
      </c>
    </row>
    <row r="92" spans="7:13" x14ac:dyDescent="0.3">
      <c r="G92">
        <v>91</v>
      </c>
      <c r="H92">
        <v>-5.9544310000000003E-2</v>
      </c>
      <c r="I92">
        <v>0.186343491</v>
      </c>
      <c r="K92">
        <f>SQRT((Table3[[#This Row],[Annual Income (k$)]]-$B$3)^2+(Table3[[#This Row],[Spending Score (1-100)]]-$C$3)^2)</f>
        <v>0.1976230842234421</v>
      </c>
      <c r="L92">
        <f>Table3[[#This Row],[DIst1]]</f>
        <v>0.1976230842234421</v>
      </c>
      <c r="M92" t="s">
        <v>16</v>
      </c>
    </row>
    <row r="93" spans="7:13" x14ac:dyDescent="0.3">
      <c r="G93">
        <v>92</v>
      </c>
      <c r="H93">
        <v>-5.9544310000000003E-2</v>
      </c>
      <c r="I93">
        <v>-0.35715835899999998</v>
      </c>
      <c r="K93">
        <f>SQRT((Table3[[#This Row],[Annual Income (k$)]]-$B$3)^2+(Table3[[#This Row],[Spending Score (1-100)]]-$C$3)^2)</f>
        <v>0.3482177484087155</v>
      </c>
      <c r="L93">
        <f>Table3[[#This Row],[DIst1]]</f>
        <v>0.3482177484087155</v>
      </c>
      <c r="M93" t="s">
        <v>16</v>
      </c>
    </row>
    <row r="94" spans="7:13" x14ac:dyDescent="0.3">
      <c r="G94">
        <v>93</v>
      </c>
      <c r="H94">
        <v>-2.1374879999999999E-2</v>
      </c>
      <c r="I94">
        <v>-4.6585873E-2</v>
      </c>
      <c r="K94">
        <f>SQRT((Table3[[#This Row],[Annual Income (k$)]]-$B$3)^2+(Table3[[#This Row],[Spending Score (1-100)]]-$C$3)^2)</f>
        <v>7.2460105329960348E-2</v>
      </c>
      <c r="L94">
        <f>Table3[[#This Row],[DIst1]]</f>
        <v>7.2460105329960348E-2</v>
      </c>
      <c r="M94" t="s">
        <v>16</v>
      </c>
    </row>
    <row r="95" spans="7:13" x14ac:dyDescent="0.3">
      <c r="G95">
        <v>94</v>
      </c>
      <c r="H95">
        <v>-2.1374879999999999E-2</v>
      </c>
      <c r="I95">
        <v>-0.39597991900000001</v>
      </c>
      <c r="K95">
        <f>SQRT((Table3[[#This Row],[Annual Income (k$)]]-$B$3)^2+(Table3[[#This Row],[Spending Score (1-100)]]-$C$3)^2)</f>
        <v>0.39120575103158189</v>
      </c>
      <c r="L95">
        <f>Table3[[#This Row],[DIst1]]</f>
        <v>0.39120575103158189</v>
      </c>
      <c r="M95" t="s">
        <v>16</v>
      </c>
    </row>
    <row r="96" spans="7:13" x14ac:dyDescent="0.3">
      <c r="G96">
        <v>95</v>
      </c>
      <c r="H96">
        <v>-2.1374879999999999E-2</v>
      </c>
      <c r="I96">
        <v>-0.31833679799999998</v>
      </c>
      <c r="K96">
        <f>SQRT((Table3[[#This Row],[Annual Income (k$)]]-$B$3)^2+(Table3[[#This Row],[Spending Score (1-100)]]-$C$3)^2)</f>
        <v>0.3148012076276418</v>
      </c>
      <c r="L96">
        <f>Table3[[#This Row],[DIst1]]</f>
        <v>0.3148012076276418</v>
      </c>
      <c r="M96" t="s">
        <v>16</v>
      </c>
    </row>
    <row r="97" spans="7:13" x14ac:dyDescent="0.3">
      <c r="G97">
        <v>96</v>
      </c>
      <c r="H97">
        <v>-2.1374879999999999E-2</v>
      </c>
      <c r="I97">
        <v>6.9878809E-2</v>
      </c>
      <c r="K97">
        <f>SQRT((Table3[[#This Row],[Annual Income (k$)]]-$B$3)^2+(Table3[[#This Row],[Spending Score (1-100)]]-$C$3)^2)</f>
        <v>0.10120637934087173</v>
      </c>
      <c r="L97">
        <f>Table3[[#This Row],[DIst1]]</f>
        <v>0.10120637934087173</v>
      </c>
      <c r="M97" t="s">
        <v>16</v>
      </c>
    </row>
    <row r="98" spans="7:13" x14ac:dyDescent="0.3">
      <c r="G98">
        <v>97</v>
      </c>
      <c r="H98">
        <v>-2.1374879999999999E-2</v>
      </c>
      <c r="I98">
        <v>-0.124228994</v>
      </c>
      <c r="K98">
        <f>SQRT((Table3[[#This Row],[Annual Income (k$)]]-$B$3)^2+(Table3[[#This Row],[Spending Score (1-100)]]-$C$3)^2)</f>
        <v>0.13035883659160769</v>
      </c>
      <c r="L98">
        <f>Table3[[#This Row],[DIst1]]</f>
        <v>0.13035883659160769</v>
      </c>
      <c r="M98" t="s">
        <v>16</v>
      </c>
    </row>
    <row r="99" spans="7:13" x14ac:dyDescent="0.3">
      <c r="G99">
        <v>98</v>
      </c>
      <c r="H99">
        <v>-2.1374879999999999E-2</v>
      </c>
      <c r="I99">
        <v>-7.7643119999999998E-3</v>
      </c>
      <c r="K99">
        <f>SQRT((Table3[[#This Row],[Annual Income (k$)]]-$B$3)^2+(Table3[[#This Row],[Spending Score (1-100)]]-$C$3)^2)</f>
        <v>6.2452604740490289E-2</v>
      </c>
      <c r="L99">
        <f>Table3[[#This Row],[DIst1]]</f>
        <v>6.2452604740490289E-2</v>
      </c>
      <c r="M99" t="s">
        <v>16</v>
      </c>
    </row>
    <row r="100" spans="7:13" x14ac:dyDescent="0.3">
      <c r="G100">
        <v>99</v>
      </c>
      <c r="H100">
        <v>1.6794548999999999E-2</v>
      </c>
      <c r="I100">
        <v>-0.31833679799999998</v>
      </c>
      <c r="K100">
        <f>SQRT((Table3[[#This Row],[Annual Income (k$)]]-$B$3)^2+(Table3[[#This Row],[Spending Score (1-100)]]-$C$3)^2)</f>
        <v>0.32453315294215673</v>
      </c>
      <c r="L100">
        <f>Table3[[#This Row],[DIst1]]</f>
        <v>0.32453315294215673</v>
      </c>
      <c r="M100" t="s">
        <v>16</v>
      </c>
    </row>
    <row r="101" spans="7:13" x14ac:dyDescent="0.3">
      <c r="G101">
        <v>100</v>
      </c>
      <c r="H101">
        <v>1.6794548999999999E-2</v>
      </c>
      <c r="I101">
        <v>-4.6585873E-2</v>
      </c>
      <c r="K101">
        <f>SQRT((Table3[[#This Row],[Annual Income (k$)]]-$B$3)^2+(Table3[[#This Row],[Spending Score (1-100)]]-$C$3)^2)</f>
        <v>0.10710944822556326</v>
      </c>
      <c r="L101">
        <f>Table3[[#This Row],[DIst1]]</f>
        <v>0.10710944822556326</v>
      </c>
      <c r="M101" t="s">
        <v>16</v>
      </c>
    </row>
    <row r="102" spans="7:13" x14ac:dyDescent="0.3">
      <c r="G102">
        <v>101</v>
      </c>
      <c r="H102">
        <v>5.4963977999999997E-2</v>
      </c>
      <c r="I102">
        <v>-0.35715835899999998</v>
      </c>
      <c r="K102">
        <f>SQRT((Table3[[#This Row],[Annual Income (k$)]]-$B$3)^2+(Table3[[#This Row],[Spending Score (1-100)]]-$C$3)^2)</f>
        <v>0.37406082588210621</v>
      </c>
      <c r="L102">
        <f>Table3[[#This Row],[DIst1]]</f>
        <v>0.37406082588210621</v>
      </c>
      <c r="M102" t="s">
        <v>16</v>
      </c>
    </row>
    <row r="103" spans="7:13" x14ac:dyDescent="0.3">
      <c r="G103">
        <v>102</v>
      </c>
      <c r="H103">
        <v>5.4963977999999997E-2</v>
      </c>
      <c r="I103">
        <v>-8.5407434000000004E-2</v>
      </c>
      <c r="K103">
        <f>SQRT((Table3[[#This Row],[Annual Income (k$)]]-$B$3)^2+(Table3[[#This Row],[Spending Score (1-100)]]-$C$3)^2)</f>
        <v>0.15802714253198039</v>
      </c>
      <c r="L103">
        <f>Table3[[#This Row],[DIst1]]</f>
        <v>0.15802714253198039</v>
      </c>
      <c r="M103" t="s">
        <v>16</v>
      </c>
    </row>
    <row r="104" spans="7:13" x14ac:dyDescent="0.3">
      <c r="G104">
        <v>103</v>
      </c>
      <c r="H104">
        <v>5.4963977999999997E-2</v>
      </c>
      <c r="I104">
        <v>0.34162973400000002</v>
      </c>
      <c r="K104">
        <f>SQRT((Table3[[#This Row],[Annual Income (k$)]]-$B$3)^2+(Table3[[#This Row],[Spending Score (1-100)]]-$C$3)^2)</f>
        <v>0.37781879658528389</v>
      </c>
      <c r="L104">
        <f>Table3[[#This Row],[DIst1]]</f>
        <v>0.37781879658528389</v>
      </c>
      <c r="M104" t="s">
        <v>16</v>
      </c>
    </row>
    <row r="105" spans="7:13" x14ac:dyDescent="0.3">
      <c r="G105">
        <v>104</v>
      </c>
      <c r="H105">
        <v>5.4963977999999997E-2</v>
      </c>
      <c r="I105">
        <v>0.186343491</v>
      </c>
      <c r="K105">
        <f>SQRT((Table3[[#This Row],[Annual Income (k$)]]-$B$3)^2+(Table3[[#This Row],[Spending Score (1-100)]]-$C$3)^2)</f>
        <v>0.24025150274400695</v>
      </c>
      <c r="L105">
        <f>Table3[[#This Row],[DIst1]]</f>
        <v>0.24025150274400695</v>
      </c>
      <c r="M105" t="s">
        <v>16</v>
      </c>
    </row>
    <row r="106" spans="7:13" x14ac:dyDescent="0.3">
      <c r="G106">
        <v>105</v>
      </c>
      <c r="H106">
        <v>5.4963977999999997E-2</v>
      </c>
      <c r="I106">
        <v>0.225165052</v>
      </c>
      <c r="K106">
        <f>SQRT((Table3[[#This Row],[Annual Income (k$)]]-$B$3)^2+(Table3[[#This Row],[Spending Score (1-100)]]-$C$3)^2)</f>
        <v>0.27286628331772866</v>
      </c>
      <c r="L106">
        <f>Table3[[#This Row],[DIst1]]</f>
        <v>0.27286628331772866</v>
      </c>
      <c r="M106" t="s">
        <v>16</v>
      </c>
    </row>
    <row r="107" spans="7:13" x14ac:dyDescent="0.3">
      <c r="G107">
        <v>106</v>
      </c>
      <c r="H107">
        <v>5.4963977999999997E-2</v>
      </c>
      <c r="I107">
        <v>-0.31833679799999998</v>
      </c>
      <c r="K107">
        <f>SQRT((Table3[[#This Row],[Annual Income (k$)]]-$B$3)^2+(Table3[[#This Row],[Spending Score (1-100)]]-$C$3)^2)</f>
        <v>0.33831574751067239</v>
      </c>
      <c r="L107">
        <f>Table3[[#This Row],[DIst1]]</f>
        <v>0.33831574751067239</v>
      </c>
      <c r="M107" t="s">
        <v>16</v>
      </c>
    </row>
    <row r="108" spans="7:13" x14ac:dyDescent="0.3">
      <c r="G108">
        <v>107</v>
      </c>
      <c r="H108">
        <v>9.3133407000000001E-2</v>
      </c>
      <c r="I108">
        <v>-7.7643119999999998E-3</v>
      </c>
      <c r="K108">
        <f>SQRT((Table3[[#This Row],[Annual Income (k$)]]-$B$3)^2+(Table3[[#This Row],[Spending Score (1-100)]]-$C$3)^2)</f>
        <v>0.17693970951783311</v>
      </c>
      <c r="L108">
        <f>Table3[[#This Row],[DIst1]]</f>
        <v>0.17693970951783311</v>
      </c>
      <c r="M108" t="s">
        <v>16</v>
      </c>
    </row>
    <row r="109" spans="7:13" x14ac:dyDescent="0.3">
      <c r="G109">
        <v>108</v>
      </c>
      <c r="H109">
        <v>9.3133407000000001E-2</v>
      </c>
      <c r="I109">
        <v>-0.16305055500000001</v>
      </c>
      <c r="K109">
        <f>SQRT((Table3[[#This Row],[Annual Income (k$)]]-$B$3)^2+(Table3[[#This Row],[Spending Score (1-100)]]-$C$3)^2)</f>
        <v>0.23408028490600177</v>
      </c>
      <c r="L109">
        <f>Table3[[#This Row],[DIst1]]</f>
        <v>0.23408028490600177</v>
      </c>
      <c r="M109" t="s">
        <v>16</v>
      </c>
    </row>
    <row r="110" spans="7:13" x14ac:dyDescent="0.3">
      <c r="G110">
        <v>109</v>
      </c>
      <c r="H110">
        <v>9.3133407000000001E-2</v>
      </c>
      <c r="I110">
        <v>-0.27951523700000003</v>
      </c>
      <c r="K110">
        <f>SQRT((Table3[[#This Row],[Annual Income (k$)]]-$B$3)^2+(Table3[[#This Row],[Spending Score (1-100)]]-$C$3)^2)</f>
        <v>0.32257929884023867</v>
      </c>
      <c r="L110">
        <f>Table3[[#This Row],[DIst1]]</f>
        <v>0.32257929884023867</v>
      </c>
      <c r="M110" t="s">
        <v>16</v>
      </c>
    </row>
    <row r="111" spans="7:13" x14ac:dyDescent="0.3">
      <c r="G111">
        <v>110</v>
      </c>
      <c r="H111">
        <v>9.3133407000000001E-2</v>
      </c>
      <c r="I111">
        <v>-8.5407434000000004E-2</v>
      </c>
      <c r="K111">
        <f>SQRT((Table3[[#This Row],[Annual Income (k$)]]-$B$3)^2+(Table3[[#This Row],[Spending Score (1-100)]]-$C$3)^2)</f>
        <v>0.19241144989922682</v>
      </c>
      <c r="L111">
        <f>Table3[[#This Row],[DIst1]]</f>
        <v>0.19241144989922682</v>
      </c>
      <c r="M111" t="s">
        <v>16</v>
      </c>
    </row>
    <row r="112" spans="7:13" x14ac:dyDescent="0.3">
      <c r="G112">
        <v>111</v>
      </c>
      <c r="H112">
        <v>9.3133407000000001E-2</v>
      </c>
      <c r="I112">
        <v>6.9878809E-2</v>
      </c>
      <c r="K112">
        <f>SQRT((Table3[[#This Row],[Annual Income (k$)]]-$B$3)^2+(Table3[[#This Row],[Spending Score (1-100)]]-$C$3)^2)</f>
        <v>0.19403624451290455</v>
      </c>
      <c r="L112">
        <f>Table3[[#This Row],[DIst1]]</f>
        <v>0.19403624451290455</v>
      </c>
      <c r="M112" t="s">
        <v>16</v>
      </c>
    </row>
    <row r="113" spans="7:13" x14ac:dyDescent="0.3">
      <c r="G113">
        <v>112</v>
      </c>
      <c r="H113">
        <v>9.3133407000000001E-2</v>
      </c>
      <c r="I113">
        <v>0.147521931</v>
      </c>
      <c r="K113">
        <f>SQRT((Table3[[#This Row],[Annual Income (k$)]]-$B$3)^2+(Table3[[#This Row],[Spending Score (1-100)]]-$C$3)^2)</f>
        <v>0.23674749493277739</v>
      </c>
      <c r="L113">
        <f>Table3[[#This Row],[DIst1]]</f>
        <v>0.23674749493277739</v>
      </c>
      <c r="M113" t="s">
        <v>16</v>
      </c>
    </row>
    <row r="114" spans="7:13" x14ac:dyDescent="0.3">
      <c r="G114">
        <v>113</v>
      </c>
      <c r="H114">
        <v>0.13130283600000001</v>
      </c>
      <c r="I114">
        <v>-0.31833679799999998</v>
      </c>
      <c r="K114">
        <f>SQRT((Table3[[#This Row],[Annual Income (k$)]]-$B$3)^2+(Table3[[#This Row],[Spending Score (1-100)]]-$C$3)^2)</f>
        <v>0.37612568668608209</v>
      </c>
      <c r="L114">
        <f>Table3[[#This Row],[DIst1]]</f>
        <v>0.37612568668608209</v>
      </c>
      <c r="M114" t="s">
        <v>16</v>
      </c>
    </row>
    <row r="115" spans="7:13" x14ac:dyDescent="0.3">
      <c r="G115">
        <v>114</v>
      </c>
      <c r="H115">
        <v>0.13130283600000001</v>
      </c>
      <c r="I115">
        <v>-0.16305055500000001</v>
      </c>
      <c r="K115">
        <f>SQRT((Table3[[#This Row],[Annual Income (k$)]]-$B$3)^2+(Table3[[#This Row],[Spending Score (1-100)]]-$C$3)^2)</f>
        <v>0.26411546466942615</v>
      </c>
      <c r="L115">
        <f>Table3[[#This Row],[DIst1]]</f>
        <v>0.26411546466942615</v>
      </c>
      <c r="M115" t="s">
        <v>16</v>
      </c>
    </row>
    <row r="116" spans="7:13" x14ac:dyDescent="0.3">
      <c r="G116">
        <v>115</v>
      </c>
      <c r="H116">
        <v>0.16947226600000001</v>
      </c>
      <c r="I116">
        <v>-8.5407434000000004E-2</v>
      </c>
      <c r="K116">
        <f>SQRT((Table3[[#This Row],[Annual Income (k$)]]-$B$3)^2+(Table3[[#This Row],[Spending Score (1-100)]]-$C$3)^2)</f>
        <v>0.26431567295749347</v>
      </c>
      <c r="L116">
        <f>Table3[[#This Row],[DIst1]]</f>
        <v>0.26431567295749347</v>
      </c>
      <c r="M116" t="s">
        <v>16</v>
      </c>
    </row>
    <row r="117" spans="7:13" x14ac:dyDescent="0.3">
      <c r="G117">
        <v>116</v>
      </c>
      <c r="H117">
        <v>0.16947226600000001</v>
      </c>
      <c r="I117">
        <v>-7.7643119999999998E-3</v>
      </c>
      <c r="K117">
        <f>SQRT((Table3[[#This Row],[Annual Income (k$)]]-$B$3)^2+(Table3[[#This Row],[Spending Score (1-100)]]-$C$3)^2)</f>
        <v>0.25327508705536972</v>
      </c>
      <c r="L117">
        <f>Table3[[#This Row],[DIst1]]</f>
        <v>0.25327508705536972</v>
      </c>
      <c r="M117" t="s">
        <v>16</v>
      </c>
    </row>
    <row r="118" spans="7:13" x14ac:dyDescent="0.3">
      <c r="G118">
        <v>117</v>
      </c>
      <c r="H118">
        <v>0.16947226600000001</v>
      </c>
      <c r="I118">
        <v>-0.27951523700000003</v>
      </c>
      <c r="K118">
        <f>SQRT((Table3[[#This Row],[Annual Income (k$)]]-$B$3)^2+(Table3[[#This Row],[Spending Score (1-100)]]-$C$3)^2)</f>
        <v>0.36999731479959413</v>
      </c>
      <c r="L118">
        <f>Table3[[#This Row],[DIst1]]</f>
        <v>0.36999731479959413</v>
      </c>
      <c r="M118" t="s">
        <v>16</v>
      </c>
    </row>
    <row r="119" spans="7:13" x14ac:dyDescent="0.3">
      <c r="G119">
        <v>118</v>
      </c>
      <c r="H119">
        <v>0.16947226600000001</v>
      </c>
      <c r="I119">
        <v>0.34162973400000002</v>
      </c>
      <c r="K119">
        <f>SQRT((Table3[[#This Row],[Annual Income (k$)]]-$B$3)^2+(Table3[[#This Row],[Spending Score (1-100)]]-$C$3)^2)</f>
        <v>0.43317114429207065</v>
      </c>
      <c r="L119">
        <f>Table3[[#This Row],[DIst1]]</f>
        <v>0.43317114429207065</v>
      </c>
      <c r="M119" t="s">
        <v>16</v>
      </c>
    </row>
    <row r="120" spans="7:13" x14ac:dyDescent="0.3">
      <c r="G120">
        <v>119</v>
      </c>
      <c r="H120">
        <v>0.24581112399999999</v>
      </c>
      <c r="I120">
        <v>-0.27951523700000003</v>
      </c>
      <c r="K120">
        <f>SQRT((Table3[[#This Row],[Annual Income (k$)]]-$B$3)^2+(Table3[[#This Row],[Spending Score (1-100)]]-$C$3)^2)</f>
        <v>0.42590358533967743</v>
      </c>
      <c r="L120">
        <f>Table3[[#This Row],[DIst1]]</f>
        <v>0.42590358533967743</v>
      </c>
      <c r="M120" t="s">
        <v>16</v>
      </c>
    </row>
    <row r="121" spans="7:13" x14ac:dyDescent="0.3">
      <c r="G121">
        <v>120</v>
      </c>
      <c r="H121">
        <v>0.24581112399999999</v>
      </c>
      <c r="I121">
        <v>0.26398661299999998</v>
      </c>
      <c r="K121">
        <f>SQRT((Table3[[#This Row],[Annual Income (k$)]]-$B$3)^2+(Table3[[#This Row],[Spending Score (1-100)]]-$C$3)^2)</f>
        <v>0.4284757962941354</v>
      </c>
      <c r="L121">
        <f>Table3[[#This Row],[DIst1]]</f>
        <v>0.4284757962941354</v>
      </c>
      <c r="M121" t="s">
        <v>16</v>
      </c>
    </row>
    <row r="122" spans="7:13" x14ac:dyDescent="0.3">
      <c r="G122">
        <v>121</v>
      </c>
      <c r="H122">
        <v>0.24581112399999999</v>
      </c>
      <c r="I122">
        <v>0.225165052</v>
      </c>
      <c r="K122">
        <f>SQRT((Table3[[#This Row],[Annual Income (k$)]]-$B$3)^2+(Table3[[#This Row],[Spending Score (1-100)]]-$C$3)^2)</f>
        <v>0.40477408120093689</v>
      </c>
      <c r="L122">
        <f>Table3[[#This Row],[DIst1]]</f>
        <v>0.40477408120093689</v>
      </c>
      <c r="M122" t="s">
        <v>16</v>
      </c>
    </row>
    <row r="123" spans="7:13" x14ac:dyDescent="0.3">
      <c r="G123">
        <v>122</v>
      </c>
      <c r="H123">
        <v>0.24581112399999999</v>
      </c>
      <c r="I123">
        <v>-0.39597991900000001</v>
      </c>
      <c r="K123">
        <f>SQRT((Table3[[#This Row],[Annual Income (k$)]]-$B$3)^2+(Table3[[#This Row],[Spending Score (1-100)]]-$C$3)^2)</f>
        <v>0.50772604086308115</v>
      </c>
      <c r="L123">
        <f>Table3[[#This Row],[DIst1]]</f>
        <v>0.50772604086308115</v>
      </c>
      <c r="M123" t="s">
        <v>16</v>
      </c>
    </row>
    <row r="124" spans="7:13" x14ac:dyDescent="0.3">
      <c r="G124">
        <v>123</v>
      </c>
      <c r="H124">
        <v>0.322149982</v>
      </c>
      <c r="I124">
        <v>0.30280817399999999</v>
      </c>
      <c r="K124">
        <f>SQRT((Table3[[#This Row],[Annual Income (k$)]]-$B$3)^2+(Table3[[#This Row],[Spending Score (1-100)]]-$C$3)^2)</f>
        <v>0.5123536668478601</v>
      </c>
      <c r="L124">
        <f>Table3[[#This Row],[DIst1]]</f>
        <v>0.5123536668478601</v>
      </c>
      <c r="M124" t="s">
        <v>16</v>
      </c>
    </row>
    <row r="125" spans="7:13" x14ac:dyDescent="0.3">
      <c r="G125">
        <v>124</v>
      </c>
      <c r="H125">
        <v>0.322149982</v>
      </c>
      <c r="I125">
        <v>1.5839196769999999</v>
      </c>
      <c r="K125">
        <f>SQRT((Table3[[#This Row],[Annual Income (k$)]]-$B$3)^2+(Table3[[#This Row],[Spending Score (1-100)]]-$C$3)^2)</f>
        <v>1.6445938989845168</v>
      </c>
      <c r="L125">
        <f>Table3[[#This Row],[DIst1]]</f>
        <v>1.6445938989845168</v>
      </c>
      <c r="M125" t="s">
        <v>16</v>
      </c>
    </row>
    <row r="126" spans="7:13" x14ac:dyDescent="0.3">
      <c r="G126">
        <v>125</v>
      </c>
      <c r="H126">
        <v>0.36031941099999998</v>
      </c>
      <c r="I126">
        <v>-0.82301708699999998</v>
      </c>
      <c r="K126">
        <f>SQRT((Table3[[#This Row],[Annual Income (k$)]]-$B$3)^2+(Table3[[#This Row],[Spending Score (1-100)]]-$C$3)^2)</f>
        <v>0.92659705273087756</v>
      </c>
      <c r="L126">
        <f>Table3[[#This Row],[DIst1]]</f>
        <v>0.92659705273087756</v>
      </c>
      <c r="M126" t="s">
        <v>16</v>
      </c>
    </row>
    <row r="127" spans="7:13" x14ac:dyDescent="0.3">
      <c r="G127">
        <v>126</v>
      </c>
      <c r="H127">
        <v>0.36031941099999998</v>
      </c>
      <c r="I127">
        <v>1.040417827</v>
      </c>
      <c r="K127">
        <f>SQRT((Table3[[#This Row],[Annual Income (k$)]]-$B$3)^2+(Table3[[#This Row],[Spending Score (1-100)]]-$C$3)^2)</f>
        <v>1.1402480374666293</v>
      </c>
      <c r="L127">
        <f>Table3[[#This Row],[DIst1]]</f>
        <v>1.1402480374666293</v>
      </c>
      <c r="M127" t="s">
        <v>16</v>
      </c>
    </row>
    <row r="128" spans="7:13" x14ac:dyDescent="0.3">
      <c r="G128">
        <v>127</v>
      </c>
      <c r="H128">
        <v>0.39848884099999998</v>
      </c>
      <c r="I128">
        <v>-0.59008772300000001</v>
      </c>
      <c r="K128">
        <f>SQRT((Table3[[#This Row],[Annual Income (k$)]]-$B$3)^2+(Table3[[#This Row],[Spending Score (1-100)]]-$C$3)^2)</f>
        <v>0.75455118295039258</v>
      </c>
      <c r="L128">
        <f>Table3[[#This Row],[DIst1]]</f>
        <v>0.75455118295039258</v>
      </c>
      <c r="M128" t="s">
        <v>16</v>
      </c>
    </row>
    <row r="129" spans="7:13" x14ac:dyDescent="0.3">
      <c r="G129">
        <v>128</v>
      </c>
      <c r="H129">
        <v>0.39848884099999998</v>
      </c>
      <c r="I129">
        <v>1.7392059200000001</v>
      </c>
      <c r="K129">
        <f>SQRT((Table3[[#This Row],[Annual Income (k$)]]-$B$3)^2+(Table3[[#This Row],[Spending Score (1-100)]]-$C$3)^2)</f>
        <v>1.8142685574340249</v>
      </c>
      <c r="L129">
        <f>Table3[[#This Row],[DIst1]]</f>
        <v>1.8142685574340249</v>
      </c>
      <c r="M129" t="s">
        <v>16</v>
      </c>
    </row>
    <row r="130" spans="7:13" x14ac:dyDescent="0.3">
      <c r="G130">
        <v>129</v>
      </c>
      <c r="H130">
        <v>0.39848884099999998</v>
      </c>
      <c r="I130">
        <v>-1.5218051800000001</v>
      </c>
      <c r="K130">
        <f>SQRT((Table3[[#This Row],[Annual Income (k$)]]-$B$3)^2+(Table3[[#This Row],[Spending Score (1-100)]]-$C$3)^2)</f>
        <v>1.5870725544049924</v>
      </c>
      <c r="L130">
        <f>Table3[[#This Row],[DIst1]]</f>
        <v>1.5870725544049924</v>
      </c>
      <c r="M130" t="s">
        <v>16</v>
      </c>
    </row>
    <row r="131" spans="7:13" x14ac:dyDescent="0.3">
      <c r="G131">
        <v>130</v>
      </c>
      <c r="H131">
        <v>0.39848884099999998</v>
      </c>
      <c r="I131">
        <v>0.96277470600000004</v>
      </c>
      <c r="K131">
        <f>SQRT((Table3[[#This Row],[Annual Income (k$)]]-$B$3)^2+(Table3[[#This Row],[Spending Score (1-100)]]-$C$3)^2)</f>
        <v>1.0855744566937244</v>
      </c>
      <c r="L131">
        <f>Table3[[#This Row],[DIst1]]</f>
        <v>1.0855744566937244</v>
      </c>
      <c r="M131" t="s">
        <v>16</v>
      </c>
    </row>
    <row r="132" spans="7:13" x14ac:dyDescent="0.3">
      <c r="G132">
        <v>131</v>
      </c>
      <c r="H132">
        <v>0.39848884099999998</v>
      </c>
      <c r="I132">
        <v>-1.599448301</v>
      </c>
      <c r="K132">
        <f>SQRT((Table3[[#This Row],[Annual Income (k$)]]-$B$3)^2+(Table3[[#This Row],[Spending Score (1-100)]]-$C$3)^2)</f>
        <v>1.6612114599498011</v>
      </c>
      <c r="L132">
        <f>Table3[[#This Row],[DIst1]]</f>
        <v>1.6612114599498011</v>
      </c>
      <c r="M132" t="s">
        <v>16</v>
      </c>
    </row>
    <row r="133" spans="7:13" x14ac:dyDescent="0.3">
      <c r="G133">
        <v>132</v>
      </c>
      <c r="H133">
        <v>0.39848884099999998</v>
      </c>
      <c r="I133">
        <v>0.96277470600000004</v>
      </c>
      <c r="K133">
        <f>SQRT((Table3[[#This Row],[Annual Income (k$)]]-$B$3)^2+(Table3[[#This Row],[Spending Score (1-100)]]-$C$3)^2)</f>
        <v>1.0855744566937244</v>
      </c>
      <c r="L133">
        <f>Table3[[#This Row],[DIst1]]</f>
        <v>1.0855744566937244</v>
      </c>
      <c r="M133" t="s">
        <v>16</v>
      </c>
    </row>
    <row r="134" spans="7:13" x14ac:dyDescent="0.3">
      <c r="G134">
        <v>133</v>
      </c>
      <c r="H134">
        <v>0.43665827000000002</v>
      </c>
      <c r="I134">
        <v>-0.62890928400000001</v>
      </c>
      <c r="K134">
        <f>SQRT((Table3[[#This Row],[Annual Income (k$)]]-$B$3)^2+(Table3[[#This Row],[Spending Score (1-100)]]-$C$3)^2)</f>
        <v>0.80881698694615045</v>
      </c>
      <c r="L134">
        <f>Table3[[#This Row],[DIst1]]</f>
        <v>0.80881698694615045</v>
      </c>
      <c r="M134" t="s">
        <v>16</v>
      </c>
    </row>
    <row r="135" spans="7:13" x14ac:dyDescent="0.3">
      <c r="G135">
        <v>134</v>
      </c>
      <c r="H135">
        <v>0.43665827000000002</v>
      </c>
      <c r="I135">
        <v>0.80748846299999999</v>
      </c>
      <c r="K135">
        <f>SQRT((Table3[[#This Row],[Annual Income (k$)]]-$B$3)^2+(Table3[[#This Row],[Spending Score (1-100)]]-$C$3)^2)</f>
        <v>0.96892155948485459</v>
      </c>
      <c r="L135">
        <f>Table3[[#This Row],[DIst1]]</f>
        <v>0.96892155948485459</v>
      </c>
      <c r="M135" t="s">
        <v>16</v>
      </c>
    </row>
    <row r="136" spans="7:13" x14ac:dyDescent="0.3">
      <c r="G136">
        <v>135</v>
      </c>
      <c r="H136">
        <v>0.47482769899999999</v>
      </c>
      <c r="I136">
        <v>-1.754734544</v>
      </c>
      <c r="K136">
        <f>SQRT((Table3[[#This Row],[Annual Income (k$)]]-$B$3)^2+(Table3[[#This Row],[Spending Score (1-100)]]-$C$3)^2)</f>
        <v>1.8321856526235327</v>
      </c>
      <c r="L136">
        <f>Table3[[#This Row],[DIst1]]</f>
        <v>1.8321856526235327</v>
      </c>
      <c r="M136" t="s">
        <v>16</v>
      </c>
    </row>
    <row r="137" spans="7:13" x14ac:dyDescent="0.3">
      <c r="G137">
        <v>136</v>
      </c>
      <c r="H137">
        <v>0.47482769899999999</v>
      </c>
      <c r="I137">
        <v>1.467454995</v>
      </c>
      <c r="K137">
        <f>SQRT((Table3[[#This Row],[Annual Income (k$)]]-$B$3)^2+(Table3[[#This Row],[Spending Score (1-100)]]-$C$3)^2)</f>
        <v>1.5793353562135679</v>
      </c>
      <c r="L137">
        <f>Table3[[#This Row],[DIst1]]</f>
        <v>1.5793353562135679</v>
      </c>
      <c r="M137" t="s">
        <v>16</v>
      </c>
    </row>
    <row r="138" spans="7:13" x14ac:dyDescent="0.3">
      <c r="G138">
        <v>137</v>
      </c>
      <c r="H138">
        <v>0.47482769899999999</v>
      </c>
      <c r="I138">
        <v>-1.677091423</v>
      </c>
      <c r="K138">
        <f>SQRT((Table3[[#This Row],[Annual Income (k$)]]-$B$3)^2+(Table3[[#This Row],[Spending Score (1-100)]]-$C$3)^2)</f>
        <v>1.7583987678700157</v>
      </c>
      <c r="L138">
        <f>Table3[[#This Row],[DIst1]]</f>
        <v>1.7583987678700157</v>
      </c>
      <c r="M138" t="s">
        <v>16</v>
      </c>
    </row>
    <row r="139" spans="7:13" x14ac:dyDescent="0.3">
      <c r="G139">
        <v>138</v>
      </c>
      <c r="H139">
        <v>0.47482769899999999</v>
      </c>
      <c r="I139">
        <v>0.88513158400000003</v>
      </c>
      <c r="K139">
        <f>SQRT((Table3[[#This Row],[Annual Income (k$)]]-$B$3)^2+(Table3[[#This Row],[Spending Score (1-100)]]-$C$3)^2)</f>
        <v>1.0549581158305286</v>
      </c>
      <c r="L139">
        <f>Table3[[#This Row],[DIst1]]</f>
        <v>1.0549581158305286</v>
      </c>
      <c r="M139" t="s">
        <v>16</v>
      </c>
    </row>
    <row r="140" spans="7:13" x14ac:dyDescent="0.3">
      <c r="G140">
        <v>139</v>
      </c>
      <c r="H140">
        <v>0.51299712799999997</v>
      </c>
      <c r="I140">
        <v>-1.5606267410000001</v>
      </c>
      <c r="K140">
        <f>SQRT((Table3[[#This Row],[Annual Income (k$)]]-$B$3)^2+(Table3[[#This Row],[Spending Score (1-100)]]-$C$3)^2)</f>
        <v>1.6617061640657018</v>
      </c>
      <c r="L140">
        <f>Table3[[#This Row],[DIst1]]</f>
        <v>1.6617061640657018</v>
      </c>
      <c r="M140" t="s">
        <v>16</v>
      </c>
    </row>
    <row r="141" spans="7:13" x14ac:dyDescent="0.3">
      <c r="G141">
        <v>140</v>
      </c>
      <c r="H141">
        <v>0.51299712799999997</v>
      </c>
      <c r="I141">
        <v>0.84631002399999999</v>
      </c>
      <c r="K141">
        <f>SQRT((Table3[[#This Row],[Annual Income (k$)]]-$B$3)^2+(Table3[[#This Row],[Spending Score (1-100)]]-$C$3)^2)</f>
        <v>1.0435808771534152</v>
      </c>
      <c r="L141">
        <f>Table3[[#This Row],[DIst1]]</f>
        <v>1.0435808771534152</v>
      </c>
      <c r="M141" t="s">
        <v>16</v>
      </c>
    </row>
    <row r="142" spans="7:13" x14ac:dyDescent="0.3">
      <c r="G142">
        <v>141</v>
      </c>
      <c r="H142">
        <v>0.55116655699999995</v>
      </c>
      <c r="I142">
        <v>-1.754734544</v>
      </c>
      <c r="K142">
        <f>SQRT((Table3[[#This Row],[Annual Income (k$)]]-$B$3)^2+(Table3[[#This Row],[Spending Score (1-100)]]-$C$3)^2)</f>
        <v>1.8568847801639266</v>
      </c>
      <c r="L142">
        <f>Table3[[#This Row],[DIst1]]</f>
        <v>1.8568847801639266</v>
      </c>
      <c r="M142" t="s">
        <v>16</v>
      </c>
    </row>
    <row r="143" spans="7:13" x14ac:dyDescent="0.3">
      <c r="G143">
        <v>142</v>
      </c>
      <c r="H143">
        <v>0.55116655699999995</v>
      </c>
      <c r="I143">
        <v>1.6615627980000001</v>
      </c>
      <c r="K143">
        <f>SQRT((Table3[[#This Row],[Annual Income (k$)]]-$B$3)^2+(Table3[[#This Row],[Spending Score (1-100)]]-$C$3)^2)</f>
        <v>1.7878990066004998</v>
      </c>
      <c r="L143">
        <f>Table3[[#This Row],[DIst1]]</f>
        <v>1.7878990066004998</v>
      </c>
      <c r="M143" t="s">
        <v>16</v>
      </c>
    </row>
    <row r="144" spans="7:13" x14ac:dyDescent="0.3">
      <c r="G144">
        <v>143</v>
      </c>
      <c r="H144">
        <v>0.58933598600000003</v>
      </c>
      <c r="I144">
        <v>-0.39597991900000001</v>
      </c>
      <c r="K144">
        <f>SQRT((Table3[[#This Row],[Annual Income (k$)]]-$B$3)^2+(Table3[[#This Row],[Spending Score (1-100)]]-$C$3)^2)</f>
        <v>0.77604812307836146</v>
      </c>
      <c r="L144">
        <f>Table3[[#This Row],[DIst1]]</f>
        <v>0.77604812307836146</v>
      </c>
      <c r="M144" t="s">
        <v>16</v>
      </c>
    </row>
    <row r="145" spans="7:13" x14ac:dyDescent="0.3">
      <c r="G145">
        <v>144</v>
      </c>
      <c r="H145">
        <v>0.58933598600000003</v>
      </c>
      <c r="I145">
        <v>1.428633434</v>
      </c>
      <c r="K145">
        <f>SQRT((Table3[[#This Row],[Annual Income (k$)]]-$B$3)^2+(Table3[[#This Row],[Spending Score (1-100)]]-$C$3)^2)</f>
        <v>1.5881295984268935</v>
      </c>
      <c r="L145">
        <f>Table3[[#This Row],[DIst1]]</f>
        <v>1.5881295984268935</v>
      </c>
      <c r="M145" t="s">
        <v>16</v>
      </c>
    </row>
    <row r="146" spans="7:13" x14ac:dyDescent="0.3">
      <c r="G146">
        <v>145</v>
      </c>
      <c r="H146">
        <v>0.62750541599999998</v>
      </c>
      <c r="I146">
        <v>-1.4829836190000001</v>
      </c>
      <c r="K146">
        <f>SQRT((Table3[[#This Row],[Annual Income (k$)]]-$B$3)^2+(Table3[[#This Row],[Spending Score (1-100)]]-$C$3)^2)</f>
        <v>1.6359275613813751</v>
      </c>
      <c r="L146">
        <f>Table3[[#This Row],[DIst1]]</f>
        <v>1.6359275613813751</v>
      </c>
      <c r="M146" t="s">
        <v>16</v>
      </c>
    </row>
    <row r="147" spans="7:13" x14ac:dyDescent="0.3">
      <c r="G147">
        <v>146</v>
      </c>
      <c r="H147">
        <v>0.62750541599999998</v>
      </c>
      <c r="I147">
        <v>1.816849041</v>
      </c>
      <c r="K147">
        <f>SQRT((Table3[[#This Row],[Annual Income (k$)]]-$B$3)^2+(Table3[[#This Row],[Spending Score (1-100)]]-$C$3)^2)</f>
        <v>1.9602407272793414</v>
      </c>
      <c r="L147">
        <f>Table3[[#This Row],[DIst1]]</f>
        <v>1.9602407272793414</v>
      </c>
      <c r="M147" t="s">
        <v>16</v>
      </c>
    </row>
    <row r="148" spans="7:13" x14ac:dyDescent="0.3">
      <c r="G148">
        <v>147</v>
      </c>
      <c r="H148">
        <v>0.62750541599999998</v>
      </c>
      <c r="I148">
        <v>-0.551266162</v>
      </c>
      <c r="K148">
        <f>SQRT((Table3[[#This Row],[Annual Income (k$)]]-$B$3)^2+(Table3[[#This Row],[Spending Score (1-100)]]-$C$3)^2)</f>
        <v>0.89395113569861484</v>
      </c>
      <c r="L148">
        <f>Table3[[#This Row],[DIst1]]</f>
        <v>0.89395113569861484</v>
      </c>
      <c r="M148" t="s">
        <v>16</v>
      </c>
    </row>
    <row r="149" spans="7:13" x14ac:dyDescent="0.3">
      <c r="G149">
        <v>148</v>
      </c>
      <c r="H149">
        <v>0.62750541599999998</v>
      </c>
      <c r="I149">
        <v>0.92395314500000003</v>
      </c>
      <c r="K149">
        <f>SQRT((Table3[[#This Row],[Annual Income (k$)]]-$B$3)^2+(Table3[[#This Row],[Spending Score (1-100)]]-$C$3)^2)</f>
        <v>1.1738044238579259</v>
      </c>
      <c r="L149">
        <f>Table3[[#This Row],[DIst1]]</f>
        <v>1.1738044238579259</v>
      </c>
      <c r="M149" t="s">
        <v>16</v>
      </c>
    </row>
    <row r="150" spans="7:13" x14ac:dyDescent="0.3">
      <c r="G150">
        <v>149</v>
      </c>
      <c r="H150">
        <v>0.66567484499999996</v>
      </c>
      <c r="I150">
        <v>-1.0947680120000001</v>
      </c>
      <c r="K150">
        <f>SQRT((Table3[[#This Row],[Annual Income (k$)]]-$B$3)^2+(Table3[[#This Row],[Spending Score (1-100)]]-$C$3)^2)</f>
        <v>1.3186699813382068</v>
      </c>
      <c r="L150">
        <f>Table3[[#This Row],[DIst1]]</f>
        <v>1.3186699813382068</v>
      </c>
      <c r="M150" t="s">
        <v>16</v>
      </c>
    </row>
    <row r="151" spans="7:13" x14ac:dyDescent="0.3">
      <c r="G151">
        <v>150</v>
      </c>
      <c r="H151">
        <v>0.66567484499999996</v>
      </c>
      <c r="I151">
        <v>1.5450981159999999</v>
      </c>
      <c r="K151">
        <f>SQRT((Table3[[#This Row],[Annual Income (k$)]]-$B$3)^2+(Table3[[#This Row],[Spending Score (1-100)]]-$C$3)^2)</f>
        <v>1.726085011533482</v>
      </c>
      <c r="L151">
        <f>Table3[[#This Row],[DIst1]]</f>
        <v>1.726085011533482</v>
      </c>
      <c r="M151" t="s">
        <v>16</v>
      </c>
    </row>
    <row r="152" spans="7:13" x14ac:dyDescent="0.3">
      <c r="G152">
        <v>151</v>
      </c>
      <c r="H152">
        <v>0.66567484499999996</v>
      </c>
      <c r="I152">
        <v>-1.288875816</v>
      </c>
      <c r="K152">
        <f>SQRT((Table3[[#This Row],[Annual Income (k$)]]-$B$3)^2+(Table3[[#This Row],[Spending Score (1-100)]]-$C$3)^2)</f>
        <v>1.4824895576999535</v>
      </c>
      <c r="L152">
        <f>Table3[[#This Row],[DIst1]]</f>
        <v>1.4824895576999535</v>
      </c>
      <c r="M152" t="s">
        <v>16</v>
      </c>
    </row>
    <row r="153" spans="7:13" x14ac:dyDescent="0.3">
      <c r="G153">
        <v>152</v>
      </c>
      <c r="H153">
        <v>0.66567484499999996</v>
      </c>
      <c r="I153">
        <v>1.467454995</v>
      </c>
      <c r="K153">
        <f>SQRT((Table3[[#This Row],[Annual Income (k$)]]-$B$3)^2+(Table3[[#This Row],[Spending Score (1-100)]]-$C$3)^2)</f>
        <v>1.6564859798230258</v>
      </c>
      <c r="L153">
        <f>Table3[[#This Row],[DIst1]]</f>
        <v>1.6564859798230258</v>
      </c>
      <c r="M153" t="s">
        <v>16</v>
      </c>
    </row>
    <row r="154" spans="7:13" x14ac:dyDescent="0.3">
      <c r="G154">
        <v>153</v>
      </c>
      <c r="H154">
        <v>0.66567484499999996</v>
      </c>
      <c r="I154">
        <v>-1.172411133</v>
      </c>
      <c r="K154">
        <f>SQRT((Table3[[#This Row],[Annual Income (k$)]]-$B$3)^2+(Table3[[#This Row],[Spending Score (1-100)]]-$C$3)^2)</f>
        <v>1.3832576565457453</v>
      </c>
      <c r="L154">
        <f>Table3[[#This Row],[DIst1]]</f>
        <v>1.3832576565457453</v>
      </c>
      <c r="M154" t="s">
        <v>16</v>
      </c>
    </row>
    <row r="155" spans="7:13" x14ac:dyDescent="0.3">
      <c r="G155">
        <v>154</v>
      </c>
      <c r="H155">
        <v>0.66567484499999996</v>
      </c>
      <c r="I155">
        <v>1.001596266</v>
      </c>
      <c r="K155">
        <f>SQRT((Table3[[#This Row],[Annual Income (k$)]]-$B$3)^2+(Table3[[#This Row],[Spending Score (1-100)]]-$C$3)^2)</f>
        <v>1.2588085156854787</v>
      </c>
      <c r="L155">
        <f>Table3[[#This Row],[DIst1]]</f>
        <v>1.2588085156854787</v>
      </c>
      <c r="M155" t="s">
        <v>16</v>
      </c>
    </row>
    <row r="156" spans="7:13" x14ac:dyDescent="0.3">
      <c r="G156">
        <v>155</v>
      </c>
      <c r="H156">
        <v>0.66567484499999996</v>
      </c>
      <c r="I156">
        <v>-1.3276973759999999</v>
      </c>
      <c r="K156">
        <f>SQRT((Table3[[#This Row],[Annual Income (k$)]]-$B$3)^2+(Table3[[#This Row],[Spending Score (1-100)]]-$C$3)^2)</f>
        <v>1.5161117775018482</v>
      </c>
      <c r="L156">
        <f>Table3[[#This Row],[DIst1]]</f>
        <v>1.5161117775018482</v>
      </c>
      <c r="M156" t="s">
        <v>16</v>
      </c>
    </row>
    <row r="157" spans="7:13" x14ac:dyDescent="0.3">
      <c r="G157">
        <v>156</v>
      </c>
      <c r="H157">
        <v>0.66567484499999996</v>
      </c>
      <c r="I157">
        <v>1.506276556</v>
      </c>
      <c r="K157">
        <f>SQRT((Table3[[#This Row],[Annual Income (k$)]]-$B$3)^2+(Table3[[#This Row],[Spending Score (1-100)]]-$C$3)^2)</f>
        <v>1.6911979547503606</v>
      </c>
      <c r="L157">
        <f>Table3[[#This Row],[DIst1]]</f>
        <v>1.6911979547503606</v>
      </c>
      <c r="M157" t="s">
        <v>16</v>
      </c>
    </row>
    <row r="158" spans="7:13" x14ac:dyDescent="0.3">
      <c r="G158">
        <v>157</v>
      </c>
      <c r="H158">
        <v>0.66567484499999996</v>
      </c>
      <c r="I158">
        <v>-1.9100207870000001</v>
      </c>
      <c r="K158">
        <f>SQRT((Table3[[#This Row],[Annual Income (k$)]]-$B$3)^2+(Table3[[#This Row],[Spending Score (1-100)]]-$C$3)^2)</f>
        <v>2.0426934930481346</v>
      </c>
      <c r="L158">
        <f>Table3[[#This Row],[DIst1]]</f>
        <v>2.0426934930481346</v>
      </c>
      <c r="M158" t="s">
        <v>16</v>
      </c>
    </row>
    <row r="159" spans="7:13" x14ac:dyDescent="0.3">
      <c r="G159">
        <v>158</v>
      </c>
      <c r="H159">
        <v>0.66567484499999996</v>
      </c>
      <c r="I159">
        <v>1.079239388</v>
      </c>
      <c r="K159">
        <f>SQRT((Table3[[#This Row],[Annual Income (k$)]]-$B$3)^2+(Table3[[#This Row],[Spending Score (1-100)]]-$C$3)^2)</f>
        <v>1.3219989015507212</v>
      </c>
      <c r="L159">
        <f>Table3[[#This Row],[DIst1]]</f>
        <v>1.3219989015507212</v>
      </c>
      <c r="M159" t="s">
        <v>16</v>
      </c>
    </row>
    <row r="160" spans="7:13" x14ac:dyDescent="0.3">
      <c r="G160">
        <v>159</v>
      </c>
      <c r="H160">
        <v>0.66567484499999996</v>
      </c>
      <c r="I160">
        <v>-1.9100207870000001</v>
      </c>
      <c r="K160">
        <f>SQRT((Table3[[#This Row],[Annual Income (k$)]]-$B$3)^2+(Table3[[#This Row],[Spending Score (1-100)]]-$C$3)^2)</f>
        <v>2.0426934930481346</v>
      </c>
      <c r="L160">
        <f>Table3[[#This Row],[DIst1]]</f>
        <v>2.0426934930481346</v>
      </c>
      <c r="M160" t="s">
        <v>16</v>
      </c>
    </row>
    <row r="161" spans="7:13" x14ac:dyDescent="0.3">
      <c r="G161">
        <v>160</v>
      </c>
      <c r="H161">
        <v>0.66567484499999996</v>
      </c>
      <c r="I161">
        <v>0.88513158400000003</v>
      </c>
      <c r="K161">
        <f>SQRT((Table3[[#This Row],[Annual Income (k$)]]-$B$3)^2+(Table3[[#This Row],[Spending Score (1-100)]]-$C$3)^2)</f>
        <v>1.1672969888253422</v>
      </c>
      <c r="L161">
        <f>Table3[[#This Row],[DIst1]]</f>
        <v>1.1672969888253422</v>
      </c>
      <c r="M161" t="s">
        <v>16</v>
      </c>
    </row>
    <row r="162" spans="7:13" x14ac:dyDescent="0.3">
      <c r="G162">
        <v>161</v>
      </c>
      <c r="H162">
        <v>0.70384427400000005</v>
      </c>
      <c r="I162">
        <v>-0.59008772300000001</v>
      </c>
      <c r="K162">
        <f>SQRT((Table3[[#This Row],[Annual Income (k$)]]-$B$3)^2+(Table3[[#This Row],[Spending Score (1-100)]]-$C$3)^2)</f>
        <v>0.97832778695575418</v>
      </c>
      <c r="L162">
        <f>Table3[[#This Row],[DIst1]]</f>
        <v>0.97832778695575418</v>
      </c>
      <c r="M162" t="s">
        <v>16</v>
      </c>
    </row>
    <row r="163" spans="7:13" x14ac:dyDescent="0.3">
      <c r="G163">
        <v>162</v>
      </c>
      <c r="H163">
        <v>0.70384427400000005</v>
      </c>
      <c r="I163">
        <v>1.273347191</v>
      </c>
      <c r="K163">
        <f>SQRT((Table3[[#This Row],[Annual Income (k$)]]-$B$3)^2+(Table3[[#This Row],[Spending Score (1-100)]]-$C$3)^2)</f>
        <v>1.5055916333101496</v>
      </c>
      <c r="L163">
        <f>Table3[[#This Row],[DIst1]]</f>
        <v>1.5055916333101496</v>
      </c>
      <c r="M163" t="s">
        <v>16</v>
      </c>
    </row>
    <row r="164" spans="7:13" x14ac:dyDescent="0.3">
      <c r="G164">
        <v>163</v>
      </c>
      <c r="H164">
        <v>0.780183132</v>
      </c>
      <c r="I164">
        <v>-1.754734544</v>
      </c>
      <c r="K164">
        <f>SQRT((Table3[[#This Row],[Annual Income (k$)]]-$B$3)^2+(Table3[[#This Row],[Spending Score (1-100)]]-$C$3)^2)</f>
        <v>1.9471268594511397</v>
      </c>
      <c r="L164">
        <f>Table3[[#This Row],[DIst1]]</f>
        <v>1.9471268594511397</v>
      </c>
      <c r="M164" t="s">
        <v>16</v>
      </c>
    </row>
    <row r="165" spans="7:13" x14ac:dyDescent="0.3">
      <c r="G165">
        <v>164</v>
      </c>
      <c r="H165">
        <v>0.780183132</v>
      </c>
      <c r="I165">
        <v>1.6615627980000001</v>
      </c>
      <c r="K165">
        <f>SQRT((Table3[[#This Row],[Annual Income (k$)]]-$B$3)^2+(Table3[[#This Row],[Spending Score (1-100)]]-$C$3)^2)</f>
        <v>1.881452836983877</v>
      </c>
      <c r="L165">
        <f>Table3[[#This Row],[DIst1]]</f>
        <v>1.881452836983877</v>
      </c>
      <c r="M165" t="s">
        <v>16</v>
      </c>
    </row>
    <row r="166" spans="7:13" x14ac:dyDescent="0.3">
      <c r="G166">
        <v>165</v>
      </c>
      <c r="H166">
        <v>0.93286084899999999</v>
      </c>
      <c r="I166">
        <v>-0.93948176900000002</v>
      </c>
      <c r="K166">
        <f>SQRT((Table3[[#This Row],[Annual Income (k$)]]-$B$3)^2+(Table3[[#This Row],[Spending Score (1-100)]]-$C$3)^2)</f>
        <v>1.3776511633608168</v>
      </c>
      <c r="L166">
        <f>Table3[[#This Row],[DIst1]]</f>
        <v>1.3776511633608168</v>
      </c>
      <c r="M166" t="s">
        <v>16</v>
      </c>
    </row>
    <row r="167" spans="7:13" x14ac:dyDescent="0.3">
      <c r="G167">
        <v>166</v>
      </c>
      <c r="H167">
        <v>0.93286084899999999</v>
      </c>
      <c r="I167">
        <v>0.96277470600000004</v>
      </c>
      <c r="K167">
        <f>SQRT((Table3[[#This Row],[Annual Income (k$)]]-$B$3)^2+(Table3[[#This Row],[Spending Score (1-100)]]-$C$3)^2)</f>
        <v>1.406933917320826</v>
      </c>
      <c r="L167">
        <f>Table3[[#This Row],[DIst1]]</f>
        <v>1.406933917320826</v>
      </c>
      <c r="M167" t="s">
        <v>16</v>
      </c>
    </row>
    <row r="168" spans="7:13" x14ac:dyDescent="0.3">
      <c r="G168">
        <v>167</v>
      </c>
      <c r="H168">
        <v>0.97103027799999997</v>
      </c>
      <c r="I168">
        <v>-1.172411133</v>
      </c>
      <c r="K168">
        <f>SQRT((Table3[[#This Row],[Annual Income (k$)]]-$B$3)^2+(Table3[[#This Row],[Spending Score (1-100)]]-$C$3)^2)</f>
        <v>1.5698257582662645</v>
      </c>
      <c r="L168">
        <f>Table3[[#This Row],[DIst1]]</f>
        <v>1.5698257582662645</v>
      </c>
      <c r="M168" t="s">
        <v>16</v>
      </c>
    </row>
    <row r="169" spans="7:13" x14ac:dyDescent="0.3">
      <c r="G169">
        <v>168</v>
      </c>
      <c r="H169">
        <v>0.97103027799999997</v>
      </c>
      <c r="I169">
        <v>1.7392059200000001</v>
      </c>
      <c r="K169">
        <f>SQRT((Table3[[#This Row],[Annual Income (k$)]]-$B$3)^2+(Table3[[#This Row],[Spending Score (1-100)]]-$C$3)^2)</f>
        <v>2.0424565547460247</v>
      </c>
      <c r="L169">
        <f>Table3[[#This Row],[DIst1]]</f>
        <v>2.0424565547460247</v>
      </c>
      <c r="M169" t="s">
        <v>16</v>
      </c>
    </row>
    <row r="170" spans="7:13" x14ac:dyDescent="0.3">
      <c r="G170">
        <v>169</v>
      </c>
      <c r="H170">
        <v>1.0091997070000001</v>
      </c>
      <c r="I170">
        <v>-0.90066020899999999</v>
      </c>
      <c r="K170">
        <f>SQRT((Table3[[#This Row],[Annual Income (k$)]]-$B$3)^2+(Table3[[#This Row],[Spending Score (1-100)]]-$C$3)^2)</f>
        <v>1.4100686657033319</v>
      </c>
      <c r="L170">
        <f>Table3[[#This Row],[DIst1]]</f>
        <v>1.4100686657033319</v>
      </c>
      <c r="M170" t="s">
        <v>16</v>
      </c>
    </row>
    <row r="171" spans="7:13" x14ac:dyDescent="0.3">
      <c r="G171">
        <v>170</v>
      </c>
      <c r="H171">
        <v>1.0091997070000001</v>
      </c>
      <c r="I171">
        <v>0.49691597700000001</v>
      </c>
      <c r="K171">
        <f>SQRT((Table3[[#This Row],[Annual Income (k$)]]-$B$3)^2+(Table3[[#This Row],[Spending Score (1-100)]]-$C$3)^2)</f>
        <v>1.2047339282218033</v>
      </c>
      <c r="L171">
        <f>Table3[[#This Row],[DIst1]]</f>
        <v>1.2047339282218033</v>
      </c>
      <c r="M171" t="s">
        <v>16</v>
      </c>
    </row>
    <row r="172" spans="7:13" x14ac:dyDescent="0.3">
      <c r="G172">
        <v>171</v>
      </c>
      <c r="H172">
        <v>1.0091997070000001</v>
      </c>
      <c r="I172">
        <v>-1.4441620580000001</v>
      </c>
      <c r="K172">
        <f>SQRT((Table3[[#This Row],[Annual Income (k$)]]-$B$3)^2+(Table3[[#This Row],[Spending Score (1-100)]]-$C$3)^2)</f>
        <v>1.8033500491674272</v>
      </c>
      <c r="L172">
        <f>Table3[[#This Row],[DIst1]]</f>
        <v>1.8033500491674272</v>
      </c>
      <c r="M172" t="s">
        <v>16</v>
      </c>
    </row>
    <row r="173" spans="7:13" x14ac:dyDescent="0.3">
      <c r="G173">
        <v>172</v>
      </c>
      <c r="H173">
        <v>1.0091997070000001</v>
      </c>
      <c r="I173">
        <v>0.96277470600000004</v>
      </c>
      <c r="K173">
        <f>SQRT((Table3[[#This Row],[Annual Income (k$)]]-$B$3)^2+(Table3[[#This Row],[Spending Score (1-100)]]-$C$3)^2)</f>
        <v>1.4630486403489542</v>
      </c>
      <c r="L173">
        <f>Table3[[#This Row],[DIst1]]</f>
        <v>1.4630486403489542</v>
      </c>
      <c r="M173" t="s">
        <v>16</v>
      </c>
    </row>
    <row r="174" spans="7:13" x14ac:dyDescent="0.3">
      <c r="G174">
        <v>173</v>
      </c>
      <c r="H174">
        <v>1.0091997070000001</v>
      </c>
      <c r="I174">
        <v>-1.5606267410000001</v>
      </c>
      <c r="K174">
        <f>SQRT((Table3[[#This Row],[Annual Income (k$)]]-$B$3)^2+(Table3[[#This Row],[Spending Score (1-100)]]-$C$3)^2)</f>
        <v>1.8972990578185882</v>
      </c>
      <c r="L174">
        <f>Table3[[#This Row],[DIst1]]</f>
        <v>1.8972990578185882</v>
      </c>
      <c r="M174" t="s">
        <v>16</v>
      </c>
    </row>
    <row r="175" spans="7:13" x14ac:dyDescent="0.3">
      <c r="G175">
        <v>174</v>
      </c>
      <c r="H175">
        <v>1.0091997070000001</v>
      </c>
      <c r="I175">
        <v>1.6227412379999999</v>
      </c>
      <c r="K175">
        <f>SQRT((Table3[[#This Row],[Annual Income (k$)]]-$B$3)^2+(Table3[[#This Row],[Spending Score (1-100)]]-$C$3)^2)</f>
        <v>1.9646328549799676</v>
      </c>
      <c r="L175">
        <f>Table3[[#This Row],[DIst1]]</f>
        <v>1.9646328549799676</v>
      </c>
      <c r="M175" t="s">
        <v>16</v>
      </c>
    </row>
    <row r="176" spans="7:13" x14ac:dyDescent="0.3">
      <c r="G176">
        <v>175</v>
      </c>
      <c r="H176">
        <v>1.0473691359999999</v>
      </c>
      <c r="I176">
        <v>-1.4441620580000001</v>
      </c>
      <c r="K176">
        <f>SQRT((Table3[[#This Row],[Annual Income (k$)]]-$B$3)^2+(Table3[[#This Row],[Spending Score (1-100)]]-$C$3)^2)</f>
        <v>1.8267365036923959</v>
      </c>
      <c r="L176">
        <f>Table3[[#This Row],[DIst1]]</f>
        <v>1.8267365036923959</v>
      </c>
      <c r="M176" t="s">
        <v>16</v>
      </c>
    </row>
    <row r="177" spans="7:13" x14ac:dyDescent="0.3">
      <c r="G177">
        <v>176</v>
      </c>
      <c r="H177">
        <v>1.0473691359999999</v>
      </c>
      <c r="I177">
        <v>1.389811873</v>
      </c>
      <c r="K177">
        <f>SQRT((Table3[[#This Row],[Annual Income (k$)]]-$B$3)^2+(Table3[[#This Row],[Spending Score (1-100)]]-$C$3)^2)</f>
        <v>1.7995571971520585</v>
      </c>
      <c r="L177">
        <f>Table3[[#This Row],[DIst1]]</f>
        <v>1.7995571971520585</v>
      </c>
      <c r="M177" t="s">
        <v>16</v>
      </c>
    </row>
    <row r="178" spans="7:13" x14ac:dyDescent="0.3">
      <c r="G178">
        <v>177</v>
      </c>
      <c r="H178">
        <v>1.0473691359999999</v>
      </c>
      <c r="I178">
        <v>-1.3665189369999999</v>
      </c>
      <c r="K178">
        <f>SQRT((Table3[[#This Row],[Annual Income (k$)]]-$B$3)^2+(Table3[[#This Row],[Spending Score (1-100)]]-$C$3)^2)</f>
        <v>1.766424594855134</v>
      </c>
      <c r="L178">
        <f>Table3[[#This Row],[DIst1]]</f>
        <v>1.766424594855134</v>
      </c>
      <c r="M178" t="s">
        <v>16</v>
      </c>
    </row>
    <row r="179" spans="7:13" x14ac:dyDescent="0.3">
      <c r="G179">
        <v>178</v>
      </c>
      <c r="H179">
        <v>1.0473691359999999</v>
      </c>
      <c r="I179">
        <v>0.72984534099999998</v>
      </c>
      <c r="K179">
        <f>SQRT((Table3[[#This Row],[Annual Income (k$)]]-$B$3)^2+(Table3[[#This Row],[Spending Score (1-100)]]-$C$3)^2)</f>
        <v>1.3515126138597382</v>
      </c>
      <c r="L179">
        <f>Table3[[#This Row],[DIst1]]</f>
        <v>1.3515126138597382</v>
      </c>
      <c r="M179" t="s">
        <v>16</v>
      </c>
    </row>
    <row r="180" spans="7:13" x14ac:dyDescent="0.3">
      <c r="G180">
        <v>179</v>
      </c>
      <c r="H180">
        <v>1.238216282</v>
      </c>
      <c r="I180">
        <v>-1.4053404979999999</v>
      </c>
      <c r="K180">
        <f>SQRT((Table3[[#This Row],[Annual Income (k$)]]-$B$3)^2+(Table3[[#This Row],[Spending Score (1-100)]]-$C$3)^2)</f>
        <v>1.9223125062933994</v>
      </c>
      <c r="L180">
        <f>Table3[[#This Row],[DIst1]]</f>
        <v>1.9223125062933994</v>
      </c>
      <c r="M180" t="s">
        <v>16</v>
      </c>
    </row>
    <row r="181" spans="7:13" x14ac:dyDescent="0.3">
      <c r="G181">
        <v>180</v>
      </c>
      <c r="H181">
        <v>1.238216282</v>
      </c>
      <c r="I181">
        <v>1.5450981159999999</v>
      </c>
      <c r="K181">
        <f>SQRT((Table3[[#This Row],[Annual Income (k$)]]-$B$3)^2+(Table3[[#This Row],[Spending Score (1-100)]]-$C$3)^2)</f>
        <v>2.0409257614927347</v>
      </c>
      <c r="L181">
        <f>Table3[[#This Row],[DIst1]]</f>
        <v>2.0409257614927347</v>
      </c>
      <c r="M181" t="s">
        <v>16</v>
      </c>
    </row>
    <row r="182" spans="7:13" x14ac:dyDescent="0.3">
      <c r="G182">
        <v>181</v>
      </c>
      <c r="H182">
        <v>1.390893999</v>
      </c>
      <c r="I182">
        <v>-0.70655240500000005</v>
      </c>
      <c r="K182">
        <f>SQRT((Table3[[#This Row],[Annual Income (k$)]]-$B$3)^2+(Table3[[#This Row],[Spending Score (1-100)]]-$C$3)^2)</f>
        <v>1.6310089685881999</v>
      </c>
      <c r="L182">
        <f>Table3[[#This Row],[DIst1]]</f>
        <v>1.6310089685881999</v>
      </c>
      <c r="M182" t="s">
        <v>16</v>
      </c>
    </row>
    <row r="183" spans="7:13" x14ac:dyDescent="0.3">
      <c r="G183">
        <v>182</v>
      </c>
      <c r="H183">
        <v>1.390893999</v>
      </c>
      <c r="I183">
        <v>1.389811873</v>
      </c>
      <c r="K183">
        <f>SQRT((Table3[[#This Row],[Annual Income (k$)]]-$B$3)^2+(Table3[[#This Row],[Spending Score (1-100)]]-$C$3)^2)</f>
        <v>2.0331210678286449</v>
      </c>
      <c r="L183">
        <f>Table3[[#This Row],[DIst1]]</f>
        <v>2.0331210678286449</v>
      </c>
      <c r="M183" t="s">
        <v>16</v>
      </c>
    </row>
    <row r="184" spans="7:13" x14ac:dyDescent="0.3">
      <c r="G184">
        <v>183</v>
      </c>
      <c r="H184">
        <v>1.4290634280000001</v>
      </c>
      <c r="I184">
        <v>-1.3665189369999999</v>
      </c>
      <c r="K184">
        <f>SQRT((Table3[[#This Row],[Annual Income (k$)]]-$B$3)^2+(Table3[[#This Row],[Spending Score (1-100)]]-$C$3)^2)</f>
        <v>2.0321082600055038</v>
      </c>
      <c r="L184">
        <f>Table3[[#This Row],[DIst1]]</f>
        <v>2.0321082600055038</v>
      </c>
      <c r="M184" t="s">
        <v>16</v>
      </c>
    </row>
    <row r="185" spans="7:13" x14ac:dyDescent="0.3">
      <c r="G185">
        <v>184</v>
      </c>
      <c r="H185">
        <v>1.4290634280000001</v>
      </c>
      <c r="I185">
        <v>1.467454995</v>
      </c>
      <c r="K185">
        <f>SQRT((Table3[[#This Row],[Annual Income (k$)]]-$B$3)^2+(Table3[[#This Row],[Spending Score (1-100)]]-$C$3)^2)</f>
        <v>2.1144694362670484</v>
      </c>
      <c r="L185">
        <f>Table3[[#This Row],[DIst1]]</f>
        <v>2.1144694362670484</v>
      </c>
      <c r="M185" t="s">
        <v>16</v>
      </c>
    </row>
    <row r="186" spans="7:13" x14ac:dyDescent="0.3">
      <c r="G186">
        <v>185</v>
      </c>
      <c r="H186">
        <v>1.4672328569999999</v>
      </c>
      <c r="I186">
        <v>-0.43480148000000002</v>
      </c>
      <c r="K186">
        <f>SQRT((Table3[[#This Row],[Annual Income (k$)]]-$B$3)^2+(Table3[[#This Row],[Spending Score (1-100)]]-$C$3)^2)</f>
        <v>1.6082054449186092</v>
      </c>
      <c r="L186">
        <f>Table3[[#This Row],[DIst1]]</f>
        <v>1.6082054449186092</v>
      </c>
      <c r="M186" t="s">
        <v>16</v>
      </c>
    </row>
    <row r="187" spans="7:13" x14ac:dyDescent="0.3">
      <c r="G187">
        <v>186</v>
      </c>
      <c r="H187">
        <v>1.4672328569999999</v>
      </c>
      <c r="I187">
        <v>1.816849041</v>
      </c>
      <c r="K187">
        <f>SQRT((Table3[[#This Row],[Annual Income (k$)]]-$B$3)^2+(Table3[[#This Row],[Spending Score (1-100)]]-$C$3)^2)</f>
        <v>2.3963059953434382</v>
      </c>
      <c r="L187">
        <f>Table3[[#This Row],[DIst1]]</f>
        <v>2.3963059953434382</v>
      </c>
      <c r="M187" t="s">
        <v>16</v>
      </c>
    </row>
    <row r="188" spans="7:13" x14ac:dyDescent="0.3">
      <c r="G188">
        <v>187</v>
      </c>
      <c r="H188">
        <v>1.543571716</v>
      </c>
      <c r="I188">
        <v>-1.0171248909999999</v>
      </c>
      <c r="K188">
        <f>SQRT((Table3[[#This Row],[Annual Income (k$)]]-$B$3)^2+(Table3[[#This Row],[Spending Score (1-100)]]-$C$3)^2)</f>
        <v>1.9139104334643509</v>
      </c>
      <c r="L188">
        <f>Table3[[#This Row],[DIst1]]</f>
        <v>1.9139104334643509</v>
      </c>
      <c r="M188" t="s">
        <v>16</v>
      </c>
    </row>
    <row r="189" spans="7:13" x14ac:dyDescent="0.3">
      <c r="G189">
        <v>188</v>
      </c>
      <c r="H189">
        <v>1.543571716</v>
      </c>
      <c r="I189">
        <v>0.69102378099999995</v>
      </c>
      <c r="K189">
        <f>SQRT((Table3[[#This Row],[Annual Income (k$)]]-$B$3)^2+(Table3[[#This Row],[Spending Score (1-100)]]-$C$3)^2)</f>
        <v>1.7718510233546738</v>
      </c>
      <c r="L189">
        <f>Table3[[#This Row],[DIst1]]</f>
        <v>1.7718510233546738</v>
      </c>
      <c r="M189" t="s">
        <v>16</v>
      </c>
    </row>
    <row r="190" spans="7:13" x14ac:dyDescent="0.3">
      <c r="G190">
        <v>189</v>
      </c>
      <c r="H190">
        <v>1.6199105739999999</v>
      </c>
      <c r="I190">
        <v>-1.288875816</v>
      </c>
      <c r="K190">
        <f>SQRT((Table3[[#This Row],[Annual Income (k$)]]-$B$3)^2+(Table3[[#This Row],[Spending Score (1-100)]]-$C$3)^2)</f>
        <v>2.1304183742148894</v>
      </c>
      <c r="L190">
        <f>Table3[[#This Row],[DIst1]]</f>
        <v>2.1304183742148894</v>
      </c>
      <c r="M190" t="s">
        <v>16</v>
      </c>
    </row>
    <row r="191" spans="7:13" x14ac:dyDescent="0.3">
      <c r="G191">
        <v>190</v>
      </c>
      <c r="H191">
        <v>1.6199105739999999</v>
      </c>
      <c r="I191">
        <v>1.3509903130000001</v>
      </c>
      <c r="K191">
        <f>SQRT((Table3[[#This Row],[Annual Income (k$)]]-$B$3)^2+(Table3[[#This Row],[Spending Score (1-100)]]-$C$3)^2)</f>
        <v>2.1804412776664899</v>
      </c>
      <c r="L191">
        <f>Table3[[#This Row],[DIst1]]</f>
        <v>2.1804412776664899</v>
      </c>
      <c r="M191" t="s">
        <v>16</v>
      </c>
    </row>
    <row r="192" spans="7:13" x14ac:dyDescent="0.3">
      <c r="G192">
        <v>191</v>
      </c>
      <c r="H192">
        <v>1.6199105739999999</v>
      </c>
      <c r="I192">
        <v>-1.0559464510000001</v>
      </c>
      <c r="K192">
        <f>SQRT((Table3[[#This Row],[Annual Income (k$)]]-$B$3)^2+(Table3[[#This Row],[Spending Score (1-100)]]-$C$3)^2)</f>
        <v>1.9992657170729862</v>
      </c>
      <c r="L192">
        <f>Table3[[#This Row],[DIst1]]</f>
        <v>1.9992657170729862</v>
      </c>
      <c r="M192" t="s">
        <v>16</v>
      </c>
    </row>
    <row r="193" spans="7:13" x14ac:dyDescent="0.3">
      <c r="G193">
        <v>192</v>
      </c>
      <c r="H193">
        <v>1.6199105739999999</v>
      </c>
      <c r="I193">
        <v>0.72984534099999998</v>
      </c>
      <c r="K193">
        <f>SQRT((Table3[[#This Row],[Annual Income (k$)]]-$B$3)^2+(Table3[[#This Row],[Spending Score (1-100)]]-$C$3)^2)</f>
        <v>1.8573277689845762</v>
      </c>
      <c r="L193">
        <f>Table3[[#This Row],[DIst1]]</f>
        <v>1.8573277689845762</v>
      </c>
      <c r="M193" t="s">
        <v>16</v>
      </c>
    </row>
    <row r="194" spans="7:13" x14ac:dyDescent="0.3">
      <c r="G194">
        <v>193</v>
      </c>
      <c r="H194">
        <v>2.0016048660000001</v>
      </c>
      <c r="I194">
        <v>-1.638269862</v>
      </c>
      <c r="K194">
        <f>SQRT((Table3[[#This Row],[Annual Income (k$)]]-$B$3)^2+(Table3[[#This Row],[Spending Score (1-100)]]-$C$3)^2)</f>
        <v>2.645912143223494</v>
      </c>
      <c r="L194">
        <f>Table3[[#This Row],[DIst1]]</f>
        <v>2.645912143223494</v>
      </c>
      <c r="M194" t="s">
        <v>16</v>
      </c>
    </row>
    <row r="195" spans="7:13" x14ac:dyDescent="0.3">
      <c r="G195">
        <v>194</v>
      </c>
      <c r="H195">
        <v>2.0016048660000001</v>
      </c>
      <c r="I195">
        <v>1.5839196769999999</v>
      </c>
      <c r="K195">
        <f>SQRT((Table3[[#This Row],[Annual Income (k$)]]-$B$3)^2+(Table3[[#This Row],[Spending Score (1-100)]]-$C$3)^2)</f>
        <v>2.6246503636429335</v>
      </c>
      <c r="L195">
        <f>Table3[[#This Row],[DIst1]]</f>
        <v>2.6246503636429335</v>
      </c>
      <c r="M195" t="s">
        <v>16</v>
      </c>
    </row>
    <row r="196" spans="7:13" x14ac:dyDescent="0.3">
      <c r="G196">
        <v>195</v>
      </c>
      <c r="H196">
        <v>2.2687908700000001</v>
      </c>
      <c r="I196">
        <v>-1.3276973759999999</v>
      </c>
      <c r="K196">
        <f>SQRT((Table3[[#This Row],[Annual Income (k$)]]-$B$3)^2+(Table3[[#This Row],[Spending Score (1-100)]]-$C$3)^2)</f>
        <v>2.6965810488535484</v>
      </c>
      <c r="L196">
        <f>Table3[[#This Row],[DIst1]]</f>
        <v>2.6965810488535484</v>
      </c>
      <c r="M196" t="s">
        <v>16</v>
      </c>
    </row>
    <row r="197" spans="7:13" x14ac:dyDescent="0.3">
      <c r="G197">
        <v>196</v>
      </c>
      <c r="H197">
        <v>2.2687908700000001</v>
      </c>
      <c r="I197">
        <v>1.1180609480000001</v>
      </c>
      <c r="K197">
        <f>SQRT((Table3[[#This Row],[Annual Income (k$)]]-$B$3)^2+(Table3[[#This Row],[Spending Score (1-100)]]-$C$3)^2)</f>
        <v>2.6089649238092214</v>
      </c>
      <c r="L197">
        <f>Table3[[#This Row],[DIst1]]</f>
        <v>2.6089649238092214</v>
      </c>
      <c r="M197" t="s">
        <v>16</v>
      </c>
    </row>
    <row r="198" spans="7:13" x14ac:dyDescent="0.3">
      <c r="G198">
        <v>197</v>
      </c>
      <c r="H198">
        <v>2.4978074449999998</v>
      </c>
      <c r="I198">
        <v>-0.86183864799999998</v>
      </c>
      <c r="K198">
        <f>SQRT((Table3[[#This Row],[Annual Income (k$)]]-$B$3)^2+(Table3[[#This Row],[Spending Score (1-100)]]-$C$3)^2)</f>
        <v>2.7185774810477588</v>
      </c>
      <c r="L198">
        <f>Table3[[#This Row],[DIst1]]</f>
        <v>2.7185774810477588</v>
      </c>
      <c r="M198" t="s">
        <v>16</v>
      </c>
    </row>
    <row r="199" spans="7:13" x14ac:dyDescent="0.3">
      <c r="G199">
        <v>198</v>
      </c>
      <c r="H199">
        <v>2.4978074449999998</v>
      </c>
      <c r="I199">
        <v>0.92395314500000003</v>
      </c>
      <c r="K199">
        <f>SQRT((Table3[[#This Row],[Annual Income (k$)]]-$B$3)^2+(Table3[[#This Row],[Spending Score (1-100)]]-$C$3)^2)</f>
        <v>2.7452757236799412</v>
      </c>
      <c r="L199">
        <f>Table3[[#This Row],[DIst1]]</f>
        <v>2.7452757236799412</v>
      </c>
      <c r="M199" t="s">
        <v>16</v>
      </c>
    </row>
    <row r="200" spans="7:13" x14ac:dyDescent="0.3">
      <c r="G200">
        <v>199</v>
      </c>
      <c r="H200">
        <v>2.9176711659999999</v>
      </c>
      <c r="I200">
        <v>-1.250054255</v>
      </c>
      <c r="K200">
        <f>SQRT((Table3[[#This Row],[Annual Income (k$)]]-$B$3)^2+(Table3[[#This Row],[Spending Score (1-100)]]-$C$3)^2)</f>
        <v>3.247624186839325</v>
      </c>
      <c r="L200">
        <f>Table3[[#This Row],[DIst1]]</f>
        <v>3.247624186839325</v>
      </c>
      <c r="M200" t="s">
        <v>16</v>
      </c>
    </row>
    <row r="201" spans="7:13" x14ac:dyDescent="0.3">
      <c r="G201">
        <v>200</v>
      </c>
      <c r="H201">
        <v>2.9176711659999999</v>
      </c>
      <c r="I201">
        <v>1.273347191</v>
      </c>
      <c r="K201">
        <f>SQRT((Table3[[#This Row],[Annual Income (k$)]]-$B$3)^2+(Table3[[#This Row],[Spending Score (1-100)]]-$C$3)^2)</f>
        <v>3.2642347628114492</v>
      </c>
      <c r="L201">
        <f>Table3[[#This Row],[DIst1]]</f>
        <v>3.2642347628114492</v>
      </c>
      <c r="M201" t="s">
        <v>16</v>
      </c>
    </row>
    <row r="202" spans="7:13" x14ac:dyDescent="0.3">
      <c r="K202" s="1"/>
      <c r="L202" s="1">
        <f>SUM(L2:L201)</f>
        <v>238.91804287001978</v>
      </c>
    </row>
  </sheetData>
  <phoneticPr fontId="2" type="noConversion"/>
  <conditionalFormatting sqref="G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I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CECB0-1DE7-4974-ACED-ACA5E64D470A}">
  <sheetPr>
    <outlinePr summaryBelow="0"/>
  </sheetPr>
  <dimension ref="B1:AK20"/>
  <sheetViews>
    <sheetView showGridLines="0" workbookViewId="0">
      <selection activeCell="I22" sqref="I22"/>
    </sheetView>
  </sheetViews>
  <sheetFormatPr defaultRowHeight="14.4" outlineLevelRow="1" outlineLevelCol="1" x14ac:dyDescent="0.3"/>
  <cols>
    <col min="3" max="3" width="7.109375" bestFit="1" customWidth="1"/>
    <col min="4" max="37" width="13.109375" bestFit="1" customWidth="1" outlineLevel="1"/>
  </cols>
  <sheetData>
    <row r="1" spans="2:37" ht="15" thickBot="1" x14ac:dyDescent="0.35"/>
    <row r="2" spans="2:37" ht="15.6" x14ac:dyDescent="0.3">
      <c r="B2" s="13" t="s">
        <v>113</v>
      </c>
      <c r="C2" s="13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</row>
    <row r="3" spans="2:37" ht="15.6" collapsed="1" x14ac:dyDescent="0.3">
      <c r="B3" s="12"/>
      <c r="C3" s="12"/>
      <c r="D3" s="19" t="s">
        <v>115</v>
      </c>
      <c r="E3" s="19" t="s">
        <v>120</v>
      </c>
      <c r="F3" s="19" t="s">
        <v>121</v>
      </c>
      <c r="G3" s="19" t="s">
        <v>122</v>
      </c>
      <c r="H3" s="19" t="s">
        <v>123</v>
      </c>
      <c r="I3" s="19" t="s">
        <v>124</v>
      </c>
      <c r="J3" s="19" t="s">
        <v>125</v>
      </c>
      <c r="K3" s="19" t="s">
        <v>126</v>
      </c>
      <c r="L3" s="19" t="s">
        <v>127</v>
      </c>
      <c r="M3" s="19" t="s">
        <v>128</v>
      </c>
      <c r="N3" s="19" t="s">
        <v>129</v>
      </c>
      <c r="O3" s="19" t="s">
        <v>130</v>
      </c>
      <c r="P3" s="19" t="s">
        <v>131</v>
      </c>
      <c r="Q3" s="19" t="s">
        <v>132</v>
      </c>
      <c r="R3" s="19" t="s">
        <v>133</v>
      </c>
      <c r="S3" s="19" t="s">
        <v>134</v>
      </c>
      <c r="T3" s="19" t="s">
        <v>135</v>
      </c>
      <c r="U3" s="19" t="s">
        <v>136</v>
      </c>
      <c r="V3" s="19" t="s">
        <v>137</v>
      </c>
      <c r="W3" s="19" t="s">
        <v>138</v>
      </c>
      <c r="X3" s="19" t="s">
        <v>139</v>
      </c>
      <c r="Y3" s="19" t="s">
        <v>140</v>
      </c>
      <c r="Z3" s="19" t="s">
        <v>141</v>
      </c>
      <c r="AA3" s="19" t="s">
        <v>142</v>
      </c>
      <c r="AB3" s="19" t="s">
        <v>143</v>
      </c>
      <c r="AC3" s="19" t="s">
        <v>144</v>
      </c>
      <c r="AD3" s="19" t="s">
        <v>145</v>
      </c>
      <c r="AE3" s="19" t="s">
        <v>146</v>
      </c>
      <c r="AF3" s="19" t="s">
        <v>147</v>
      </c>
      <c r="AG3" s="19" t="s">
        <v>148</v>
      </c>
      <c r="AH3" s="19" t="s">
        <v>149</v>
      </c>
      <c r="AI3" s="19" t="s">
        <v>150</v>
      </c>
      <c r="AJ3" s="19" t="s">
        <v>151</v>
      </c>
      <c r="AK3" s="19" t="s">
        <v>152</v>
      </c>
    </row>
    <row r="4" spans="2:37" ht="30.6" hidden="1" outlineLevel="1" x14ac:dyDescent="0.3">
      <c r="B4" s="15"/>
      <c r="C4" s="15"/>
      <c r="D4" s="10"/>
      <c r="E4" s="21" t="s">
        <v>112</v>
      </c>
      <c r="F4" s="19" t="s">
        <v>121</v>
      </c>
      <c r="G4" s="19" t="s">
        <v>122</v>
      </c>
      <c r="H4" s="21" t="s">
        <v>112</v>
      </c>
      <c r="I4" s="21" t="s">
        <v>112</v>
      </c>
      <c r="J4" s="21" t="s">
        <v>112</v>
      </c>
      <c r="K4" s="21" t="s">
        <v>112</v>
      </c>
      <c r="L4" s="21" t="s">
        <v>112</v>
      </c>
      <c r="M4" s="21" t="s">
        <v>112</v>
      </c>
      <c r="N4" s="21" t="s">
        <v>112</v>
      </c>
      <c r="O4" s="21" t="s">
        <v>112</v>
      </c>
      <c r="P4" s="21" t="s">
        <v>112</v>
      </c>
      <c r="Q4" s="21" t="s">
        <v>112</v>
      </c>
      <c r="R4" s="21" t="s">
        <v>112</v>
      </c>
      <c r="S4" s="21" t="s">
        <v>112</v>
      </c>
      <c r="T4" s="21" t="s">
        <v>112</v>
      </c>
      <c r="U4" s="21" t="s">
        <v>112</v>
      </c>
      <c r="V4" s="21" t="s">
        <v>112</v>
      </c>
      <c r="W4" s="21" t="s">
        <v>112</v>
      </c>
      <c r="X4" s="21" t="s">
        <v>112</v>
      </c>
      <c r="Y4" s="21" t="s">
        <v>112</v>
      </c>
      <c r="Z4" s="21" t="s">
        <v>112</v>
      </c>
      <c r="AA4" s="21" t="s">
        <v>112</v>
      </c>
      <c r="AB4" s="21" t="s">
        <v>112</v>
      </c>
      <c r="AC4" s="21" t="s">
        <v>112</v>
      </c>
      <c r="AD4" s="21" t="s">
        <v>112</v>
      </c>
      <c r="AE4" s="21" t="s">
        <v>112</v>
      </c>
      <c r="AF4" s="21" t="s">
        <v>112</v>
      </c>
      <c r="AG4" s="21" t="s">
        <v>112</v>
      </c>
      <c r="AH4" s="21" t="s">
        <v>112</v>
      </c>
      <c r="AI4" s="21" t="s">
        <v>112</v>
      </c>
      <c r="AJ4" s="21" t="s">
        <v>112</v>
      </c>
      <c r="AK4" s="21" t="s">
        <v>112</v>
      </c>
    </row>
    <row r="5" spans="2:37" x14ac:dyDescent="0.3">
      <c r="B5" s="16" t="s">
        <v>114</v>
      </c>
      <c r="C5" s="16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</row>
    <row r="6" spans="2:37" outlineLevel="1" x14ac:dyDescent="0.3">
      <c r="B6" s="15" t="s">
        <v>153</v>
      </c>
      <c r="C6" s="15"/>
      <c r="D6" s="10">
        <v>-1.29852896622511</v>
      </c>
      <c r="E6" s="20">
        <v>-1.7008297640000001</v>
      </c>
      <c r="F6" s="20">
        <v>-1.67660505816567</v>
      </c>
      <c r="G6" s="20">
        <v>-1.1512148957352399</v>
      </c>
      <c r="H6" s="20">
        <v>-1.0961990957516601</v>
      </c>
      <c r="I6" s="20">
        <v>-1.00525302633631</v>
      </c>
      <c r="J6" s="20">
        <v>-1.0487680354136999</v>
      </c>
      <c r="K6" s="20">
        <v>-1.17777447612279</v>
      </c>
      <c r="L6" s="20">
        <v>-1.07129771521791</v>
      </c>
      <c r="M6" s="20">
        <v>-1.2111837253544999</v>
      </c>
      <c r="N6" s="20">
        <v>-1.2226923048266001</v>
      </c>
      <c r="O6" s="20">
        <v>-1.26003173680167</v>
      </c>
      <c r="P6" s="20">
        <v>-1.29514165556327</v>
      </c>
      <c r="Q6" s="20">
        <v>-1.33899772897047</v>
      </c>
      <c r="R6" s="20">
        <v>-1.2993750995951601</v>
      </c>
      <c r="S6" s="20">
        <v>-1.3549118474572801</v>
      </c>
      <c r="T6" s="20">
        <v>-1.2917157154357</v>
      </c>
      <c r="U6" s="20">
        <v>-1.3031351886602001</v>
      </c>
      <c r="V6" s="20">
        <v>-1.2750199807068501</v>
      </c>
      <c r="W6" s="20">
        <v>-1.31187799421652</v>
      </c>
      <c r="X6" s="20">
        <v>-1.27831634804219</v>
      </c>
      <c r="Y6" s="20">
        <v>-1.31474002015681</v>
      </c>
      <c r="Z6" s="20">
        <v>-1.3521644286290799</v>
      </c>
      <c r="AA6" s="20">
        <v>-1.3866361269266001</v>
      </c>
      <c r="AB6" s="20">
        <v>-1.3957250305420801</v>
      </c>
      <c r="AC6" s="20">
        <v>-1.3215421353759</v>
      </c>
      <c r="AD6" s="20">
        <v>-1.2645694020238201</v>
      </c>
      <c r="AE6" s="20">
        <v>-1.27944145257797</v>
      </c>
      <c r="AF6" s="20">
        <v>-1.31201838449968</v>
      </c>
      <c r="AG6" s="20">
        <v>-1.2973572362049599</v>
      </c>
      <c r="AH6" s="20">
        <v>-1.29874580792568</v>
      </c>
      <c r="AI6" s="20">
        <v>-1.2986357649484801</v>
      </c>
      <c r="AJ6" s="20">
        <v>-1.2985116265080501</v>
      </c>
      <c r="AK6" s="20">
        <v>-1.2985234222715301</v>
      </c>
    </row>
    <row r="7" spans="2:37" outlineLevel="1" x14ac:dyDescent="0.3">
      <c r="B7" s="15"/>
      <c r="C7" s="15"/>
      <c r="D7" s="10">
        <v>-1.18849444406751</v>
      </c>
      <c r="E7" s="20">
        <v>-1.1884974098423799</v>
      </c>
      <c r="F7" s="20">
        <v>-1.19458354817637</v>
      </c>
      <c r="G7" s="20">
        <v>-1.3567834100646901</v>
      </c>
      <c r="H7" s="20">
        <v>-1.37329130216659</v>
      </c>
      <c r="I7" s="20">
        <v>-1.38864901784079</v>
      </c>
      <c r="J7" s="20">
        <v>-1.33417526575542</v>
      </c>
      <c r="K7" s="20">
        <v>-1.2463867311444501</v>
      </c>
      <c r="L7" s="20">
        <v>-1.06336576549517</v>
      </c>
      <c r="M7" s="20">
        <v>-0.95423588555458905</v>
      </c>
      <c r="N7" s="20">
        <v>-1.0034336300818001</v>
      </c>
      <c r="O7" s="20">
        <v>-1.2041203560981599</v>
      </c>
      <c r="P7" s="20">
        <v>-1.21612772738741</v>
      </c>
      <c r="Q7" s="20">
        <v>-1.03850725615908</v>
      </c>
      <c r="R7" s="20">
        <v>-0.89328190664080198</v>
      </c>
      <c r="S7" s="20">
        <v>-1.1789143489849501</v>
      </c>
      <c r="T7" s="20">
        <v>-1.1912114274063801</v>
      </c>
      <c r="U7" s="20">
        <v>-1.2322965608253</v>
      </c>
      <c r="V7" s="20">
        <v>-1.1196289367292001</v>
      </c>
      <c r="W7" s="20">
        <v>-1.2160215174651401</v>
      </c>
      <c r="X7" s="20">
        <v>-1.4416140721975901</v>
      </c>
      <c r="Y7" s="20">
        <v>-1.2260499769711599</v>
      </c>
      <c r="Z7" s="20">
        <v>-1.2572787213559899</v>
      </c>
      <c r="AA7" s="20">
        <v>-1.31737890260585</v>
      </c>
      <c r="AB7" s="20">
        <v>-1.2794206413651401</v>
      </c>
      <c r="AC7" s="20">
        <v>-1.21322079321067</v>
      </c>
      <c r="AD7" s="20">
        <v>-1.13523886282039</v>
      </c>
      <c r="AE7" s="20">
        <v>-1.1485405387702801</v>
      </c>
      <c r="AF7" s="20">
        <v>-1.19943091862792</v>
      </c>
      <c r="AG7" s="20">
        <v>-1.1857446164166601</v>
      </c>
      <c r="AH7" s="20">
        <v>-1.1892061021228899</v>
      </c>
      <c r="AI7" s="20">
        <v>-1.18882785534026</v>
      </c>
      <c r="AJ7" s="20">
        <v>-1.18847433587984</v>
      </c>
      <c r="AK7" s="20">
        <v>-1.18848465856496</v>
      </c>
    </row>
    <row r="8" spans="2:37" outlineLevel="1" x14ac:dyDescent="0.3">
      <c r="B8" s="15" t="s">
        <v>154</v>
      </c>
      <c r="C8" s="15"/>
      <c r="D8" s="10">
        <v>-1.36873874286107</v>
      </c>
      <c r="E8" s="20">
        <v>-1.5481520470000001</v>
      </c>
      <c r="F8" s="20">
        <v>-1.54720116826749</v>
      </c>
      <c r="G8" s="20">
        <v>-1.5799732800970401</v>
      </c>
      <c r="H8" s="20">
        <v>-1.57900538372188</v>
      </c>
      <c r="I8" s="20">
        <v>-1.55554254302475</v>
      </c>
      <c r="J8" s="20">
        <v>-1.4989969140574499</v>
      </c>
      <c r="K8" s="20">
        <v>-1.36546758733548</v>
      </c>
      <c r="L8" s="20">
        <v>-1.3468585948155101</v>
      </c>
      <c r="M8" s="20">
        <v>-1.3660064824956799</v>
      </c>
      <c r="N8" s="20">
        <v>-1.34303742939444</v>
      </c>
      <c r="O8" s="20">
        <v>-1.29937120443006</v>
      </c>
      <c r="P8" s="20">
        <v>-1.3852803572549099</v>
      </c>
      <c r="Q8" s="20">
        <v>-1.3199667478902899</v>
      </c>
      <c r="R8" s="20">
        <v>-1.3333813047603</v>
      </c>
      <c r="S8" s="20">
        <v>-1.3123545418387299</v>
      </c>
      <c r="T8" s="20">
        <v>-1.34604387589</v>
      </c>
      <c r="U8" s="20">
        <v>-1.3441325219169999</v>
      </c>
      <c r="V8" s="20">
        <v>-1.3748696084665</v>
      </c>
      <c r="W8" s="20">
        <v>-1.37990076158033</v>
      </c>
      <c r="X8" s="20">
        <v>-1.3310562233990899</v>
      </c>
      <c r="Y8" s="20">
        <v>-1.3753769578430799</v>
      </c>
      <c r="Z8" s="20">
        <v>-1.4013032899783799</v>
      </c>
      <c r="AA8" s="20">
        <v>-1.3547842563396499</v>
      </c>
      <c r="AB8" s="20">
        <v>-1.2822539419835099</v>
      </c>
      <c r="AC8" s="20">
        <v>-1.37171932243411</v>
      </c>
      <c r="AD8" s="20">
        <v>-1.3754201587230099</v>
      </c>
      <c r="AE8" s="20">
        <v>-1.34707205123125</v>
      </c>
      <c r="AF8" s="20">
        <v>-1.35437181483738</v>
      </c>
      <c r="AG8" s="20">
        <v>-1.3695786880813401</v>
      </c>
      <c r="AH8" s="20">
        <v>-1.3702489258796899</v>
      </c>
      <c r="AI8" s="20">
        <v>-1.36895747568669</v>
      </c>
      <c r="AJ8" s="20">
        <v>-1.3687461061006301</v>
      </c>
      <c r="AK8" s="20">
        <v>-1.3687320086977499</v>
      </c>
    </row>
    <row r="9" spans="2:37" outlineLevel="1" x14ac:dyDescent="0.3">
      <c r="B9" s="15"/>
      <c r="C9" s="15"/>
      <c r="D9" s="10">
        <v>1.0698670650686799</v>
      </c>
      <c r="E9" s="20">
        <v>1.2569305311387899</v>
      </c>
      <c r="F9" s="20">
        <v>1.2707789016283699</v>
      </c>
      <c r="G9" s="20">
        <v>1.44499566221439</v>
      </c>
      <c r="H9" s="20">
        <v>1.45888746213422</v>
      </c>
      <c r="I9" s="20">
        <v>1.4647098979925499</v>
      </c>
      <c r="J9" s="20">
        <v>1.40522631496658</v>
      </c>
      <c r="K9" s="20">
        <v>1.2042549884198701</v>
      </c>
      <c r="L9" s="20">
        <v>1.0473693447286601</v>
      </c>
      <c r="M9" s="20">
        <v>1.0923617781418</v>
      </c>
      <c r="N9" s="20">
        <v>1.0222403114419101</v>
      </c>
      <c r="O9" s="20">
        <v>0.99708757161653006</v>
      </c>
      <c r="P9" s="20">
        <v>0.96099259841358697</v>
      </c>
      <c r="Q9" s="20">
        <v>1.0381588882939601</v>
      </c>
      <c r="R9" s="20">
        <v>1.0697968942930201</v>
      </c>
      <c r="S9" s="20">
        <v>1.0717618863004701</v>
      </c>
      <c r="T9" s="20">
        <v>1.05241521149447</v>
      </c>
      <c r="U9" s="20">
        <v>1.01096759169199</v>
      </c>
      <c r="V9" s="20">
        <v>1.0793384351544799</v>
      </c>
      <c r="W9" s="20">
        <v>1.1051657160202</v>
      </c>
      <c r="X9" s="20">
        <v>0.79950479142997399</v>
      </c>
      <c r="Y9" s="20">
        <v>1.3918323467578499</v>
      </c>
      <c r="Z9" s="20">
        <v>1.5687719190338401</v>
      </c>
      <c r="AA9" s="20">
        <v>1.45161331175977</v>
      </c>
      <c r="AB9" s="20">
        <v>1.0525905006506</v>
      </c>
      <c r="AC9" s="20">
        <v>1.0470942008885999</v>
      </c>
      <c r="AD9" s="20">
        <v>1.0460576166376501</v>
      </c>
      <c r="AE9" s="20">
        <v>1.0636120653335099</v>
      </c>
      <c r="AF9" s="20">
        <v>1.07139612769207</v>
      </c>
      <c r="AG9" s="20">
        <v>1.0668854847556399</v>
      </c>
      <c r="AH9" s="20">
        <v>1.07051398031048</v>
      </c>
      <c r="AI9" s="20">
        <v>1.06963510999592</v>
      </c>
      <c r="AJ9" s="20">
        <v>1.06990263064767</v>
      </c>
      <c r="AK9" s="20">
        <v>1.0698642535479601</v>
      </c>
    </row>
    <row r="10" spans="2:37" outlineLevel="1" x14ac:dyDescent="0.3">
      <c r="B10" s="15" t="s">
        <v>155</v>
      </c>
      <c r="C10" s="15"/>
      <c r="D10" s="10">
        <v>-0.200557046071031</v>
      </c>
      <c r="E10" s="20">
        <v>-1.395474331</v>
      </c>
      <c r="F10" s="20">
        <v>-1.35584616169662</v>
      </c>
      <c r="G10" s="20">
        <v>-0.60586878665469801</v>
      </c>
      <c r="H10" s="20">
        <v>-0.497690689681757</v>
      </c>
      <c r="I10" s="20">
        <v>-0.22622937235334001</v>
      </c>
      <c r="J10" s="20">
        <v>1.8686361262103199E-2</v>
      </c>
      <c r="K10" s="20">
        <v>0.118266372405006</v>
      </c>
      <c r="L10" s="20">
        <v>9.1313044394741194E-2</v>
      </c>
      <c r="M10" s="20">
        <v>1.20191398141812E-2</v>
      </c>
      <c r="N10" s="20">
        <v>-1.06878775297549E-2</v>
      </c>
      <c r="O10" s="20">
        <v>-8.4419359646135395E-3</v>
      </c>
      <c r="P10" s="20">
        <v>3.2608144445466299E-3</v>
      </c>
      <c r="Q10" s="20">
        <v>3.7918071562785198E-2</v>
      </c>
      <c r="R10" s="20">
        <v>5.7411157751423303E-2</v>
      </c>
      <c r="S10" s="20">
        <v>6.9444455276025403E-3</v>
      </c>
      <c r="T10" s="20">
        <v>-4.0803313938815797E-2</v>
      </c>
      <c r="U10" s="20">
        <v>-5.6748056580694303E-2</v>
      </c>
      <c r="V10" s="20">
        <v>-5.9069969835028699E-2</v>
      </c>
      <c r="W10" s="20">
        <v>-6.8560221505398394E-2</v>
      </c>
      <c r="X10" s="20">
        <v>-0.22034498414050599</v>
      </c>
      <c r="Y10" s="20">
        <v>-0.16135670760617499</v>
      </c>
      <c r="Z10" s="20">
        <v>-0.18330696910379499</v>
      </c>
      <c r="AA10" s="20">
        <v>-0.17333305118114301</v>
      </c>
      <c r="AB10" s="20">
        <v>-0.17008557056927201</v>
      </c>
      <c r="AC10" s="20">
        <v>-0.19255793768193799</v>
      </c>
      <c r="AD10" s="20">
        <v>-0.19443497002667101</v>
      </c>
      <c r="AE10" s="20">
        <v>-0.17657519393071699</v>
      </c>
      <c r="AF10" s="20">
        <v>-0.193746394484238</v>
      </c>
      <c r="AG10" s="20">
        <v>-0.19724463538272399</v>
      </c>
      <c r="AH10" s="20">
        <v>-0.20000255692618699</v>
      </c>
      <c r="AI10" s="20">
        <v>-0.20051333281130501</v>
      </c>
      <c r="AJ10" s="20">
        <v>-0.20054510310606299</v>
      </c>
      <c r="AK10" s="20">
        <v>-0.20055455538471201</v>
      </c>
    </row>
    <row r="11" spans="2:37" outlineLevel="1" x14ac:dyDescent="0.3">
      <c r="B11" s="15"/>
      <c r="C11" s="15"/>
      <c r="D11" s="10">
        <v>-1.2965272562901701E-2</v>
      </c>
      <c r="E11" s="20">
        <v>1.0698641294492901</v>
      </c>
      <c r="F11" s="20">
        <v>1.0432818694496</v>
      </c>
      <c r="G11" s="20">
        <v>0.12614369810770901</v>
      </c>
      <c r="H11" s="20">
        <v>2.9309522101301701E-2</v>
      </c>
      <c r="I11" s="20">
        <v>0.19969856777447501</v>
      </c>
      <c r="J11" s="20">
        <v>0.21463944052976899</v>
      </c>
      <c r="K11" s="20">
        <v>0.24579122183467</v>
      </c>
      <c r="L11" s="20">
        <v>0.25063957109322899</v>
      </c>
      <c r="M11" s="20">
        <v>0.24591350135360801</v>
      </c>
      <c r="N11" s="20">
        <v>0.22384411045300201</v>
      </c>
      <c r="O11" s="20">
        <v>0.19333721768211301</v>
      </c>
      <c r="P11" s="20">
        <v>0.17938656807605</v>
      </c>
      <c r="Q11" s="20">
        <v>0.10814594941272</v>
      </c>
      <c r="R11" s="20">
        <v>0.165222526855167</v>
      </c>
      <c r="S11" s="20">
        <v>0.19995611109688599</v>
      </c>
      <c r="T11" s="20">
        <v>0.16633815873779301</v>
      </c>
      <c r="U11" s="20">
        <v>0.138286454418351</v>
      </c>
      <c r="V11" s="20">
        <v>0.13668060625648701</v>
      </c>
      <c r="W11" s="20">
        <v>0.13582817397952801</v>
      </c>
      <c r="X11" s="20">
        <v>0.114279113700705</v>
      </c>
      <c r="Y11" s="20">
        <v>5.0637308294750001E-2</v>
      </c>
      <c r="Z11" s="20">
        <v>2.1221442077800799E-3</v>
      </c>
      <c r="AA11" s="20">
        <v>-3.10745141653271E-3</v>
      </c>
      <c r="AB11" s="20">
        <v>6.9648288418722596E-3</v>
      </c>
      <c r="AC11" s="20">
        <v>2.9396361850242002E-4</v>
      </c>
      <c r="AD11" s="20">
        <v>-1.7832821743744801E-3</v>
      </c>
      <c r="AE11" s="20">
        <v>-5.9473728063386298E-3</v>
      </c>
      <c r="AF11" s="20">
        <v>-1.45941870788145E-2</v>
      </c>
      <c r="AG11" s="20">
        <v>-1.4962208947567701E-2</v>
      </c>
      <c r="AH11" s="20">
        <v>-1.32761985036908E-2</v>
      </c>
      <c r="AI11" s="20">
        <v>-1.3038329981698101E-2</v>
      </c>
      <c r="AJ11" s="20">
        <v>-1.29770562820686E-2</v>
      </c>
      <c r="AK11" s="20">
        <v>-1.2969848606153101E-2</v>
      </c>
    </row>
    <row r="12" spans="2:37" outlineLevel="1" x14ac:dyDescent="0.3">
      <c r="B12" s="15" t="s">
        <v>156</v>
      </c>
      <c r="C12" s="15"/>
      <c r="D12" s="10">
        <v>0.81949274613591805</v>
      </c>
      <c r="E12" s="20">
        <v>-1.1664577549999999</v>
      </c>
      <c r="F12" s="20">
        <v>-1.0804655012758499</v>
      </c>
      <c r="G12" s="20">
        <v>0.68569520406765005</v>
      </c>
      <c r="H12" s="20">
        <v>0.89188307419747104</v>
      </c>
      <c r="I12" s="20">
        <v>1.2755698068313801</v>
      </c>
      <c r="J12" s="20">
        <v>1.41693209185708</v>
      </c>
      <c r="K12" s="20">
        <v>1.6594573979205101</v>
      </c>
      <c r="L12" s="20">
        <v>1.6490556205745399</v>
      </c>
      <c r="M12" s="20">
        <v>1.6166294351670401</v>
      </c>
      <c r="N12" s="20">
        <v>1.55337288484828</v>
      </c>
      <c r="O12" s="20">
        <v>1.4891198273300601</v>
      </c>
      <c r="P12" s="20">
        <v>1.48940343634049</v>
      </c>
      <c r="Q12" s="20">
        <v>1.5029704996762501</v>
      </c>
      <c r="R12" s="20">
        <v>1.53381435073822</v>
      </c>
      <c r="S12" s="20">
        <v>1.5780209117356701</v>
      </c>
      <c r="T12" s="20">
        <v>1.6328231989163799</v>
      </c>
      <c r="U12" s="20">
        <v>1.7817686076969099</v>
      </c>
      <c r="V12" s="20">
        <v>1.90131520523907</v>
      </c>
      <c r="W12" s="20">
        <v>1.96205972034174</v>
      </c>
      <c r="X12" s="20">
        <v>2.0584671553417802</v>
      </c>
      <c r="Y12" s="20">
        <v>1.1876578688564099</v>
      </c>
      <c r="Z12" s="20">
        <v>1.03144489835546</v>
      </c>
      <c r="AA12" s="20">
        <v>0.78067608829451995</v>
      </c>
      <c r="AB12" s="20">
        <v>0.81068072055276597</v>
      </c>
      <c r="AC12" s="20">
        <v>0.86178421409564998</v>
      </c>
      <c r="AD12" s="20">
        <v>0.82256046797645599</v>
      </c>
      <c r="AE12" s="20">
        <v>0.80819701921499898</v>
      </c>
      <c r="AF12" s="20">
        <v>0.82834600132576297</v>
      </c>
      <c r="AG12" s="20">
        <v>0.82165959542225897</v>
      </c>
      <c r="AH12" s="20">
        <v>0.819203905323861</v>
      </c>
      <c r="AI12" s="20">
        <v>0.81949508037048002</v>
      </c>
      <c r="AJ12" s="20">
        <v>0.81950909137652805</v>
      </c>
      <c r="AK12" s="20">
        <v>0.81948947537757899</v>
      </c>
    </row>
    <row r="13" spans="2:37" outlineLevel="1" x14ac:dyDescent="0.3">
      <c r="B13" s="15"/>
      <c r="C13" s="15"/>
      <c r="D13" s="10">
        <v>1.25692908221425</v>
      </c>
      <c r="E13" s="20">
        <v>-1.3167935471177199</v>
      </c>
      <c r="F13" s="20">
        <v>-1.3357062874115699</v>
      </c>
      <c r="G13" s="20">
        <v>-1.36975876584601</v>
      </c>
      <c r="H13" s="20">
        <v>-1.37391805918475</v>
      </c>
      <c r="I13" s="20">
        <v>-1.3739690613536499</v>
      </c>
      <c r="J13" s="20">
        <v>-1.33428943758948</v>
      </c>
      <c r="K13" s="20">
        <v>-1.26182347964951</v>
      </c>
      <c r="L13" s="20">
        <v>-1.0741996933879301</v>
      </c>
      <c r="M13" s="20">
        <v>-1.04556125650983</v>
      </c>
      <c r="N13" s="20">
        <v>-1.1501173821608199</v>
      </c>
      <c r="O13" s="20">
        <v>-1.0397741077292599</v>
      </c>
      <c r="P13" s="20">
        <v>-1.0292900787986301</v>
      </c>
      <c r="Q13" s="20">
        <v>-1.09550562547243</v>
      </c>
      <c r="R13" s="20">
        <v>-1.1440873966871199</v>
      </c>
      <c r="S13" s="20">
        <v>-1.02553220291918</v>
      </c>
      <c r="T13" s="20">
        <v>-0.963498526863245</v>
      </c>
      <c r="U13" s="20">
        <v>-0.86349852686324502</v>
      </c>
      <c r="V13" s="20">
        <v>-0.72774557972045095</v>
      </c>
      <c r="W13" s="20">
        <v>-0.59596890750534304</v>
      </c>
      <c r="X13" s="20">
        <v>1.0202471299651701</v>
      </c>
      <c r="Y13" s="20">
        <v>0.81512086519479399</v>
      </c>
      <c r="Z13" s="20">
        <v>1.1831215867723599</v>
      </c>
      <c r="AA13" s="20">
        <v>1.1290455849458201</v>
      </c>
      <c r="AB13" s="20">
        <v>1.1858366792802499</v>
      </c>
      <c r="AC13" s="20">
        <v>1.2958757094268201</v>
      </c>
      <c r="AD13" s="20">
        <v>1.25014904579213</v>
      </c>
      <c r="AE13" s="20">
        <v>1.24549041363415</v>
      </c>
      <c r="AF13" s="20">
        <v>1.2704602821959701</v>
      </c>
      <c r="AG13" s="20">
        <v>1.2587970396629999</v>
      </c>
      <c r="AH13" s="20">
        <v>1.2564364942472199</v>
      </c>
      <c r="AI13" s="20">
        <v>1.2569519337958699</v>
      </c>
      <c r="AJ13" s="20">
        <v>1.2569483757303701</v>
      </c>
      <c r="AK13" s="20">
        <v>1.2569239699317301</v>
      </c>
    </row>
    <row r="14" spans="2:37" outlineLevel="1" x14ac:dyDescent="0.3">
      <c r="B14" s="15" t="s">
        <v>157</v>
      </c>
      <c r="C14" s="15"/>
      <c r="D14" s="10">
        <v>0.93590391059020905</v>
      </c>
      <c r="E14" s="20">
        <v>-0.51757746000000004</v>
      </c>
      <c r="F14" s="20">
        <v>0.12883201086386101</v>
      </c>
      <c r="G14" s="20">
        <v>0.15952814098113</v>
      </c>
      <c r="H14" s="20">
        <v>0.15886118423391901</v>
      </c>
      <c r="I14" s="20">
        <v>0.17886707351148701</v>
      </c>
      <c r="J14" s="20">
        <v>0.20647602401590001</v>
      </c>
      <c r="K14" s="20">
        <v>0.23172343738224199</v>
      </c>
      <c r="L14" s="20">
        <v>0.23537880610329701</v>
      </c>
      <c r="M14" s="20">
        <v>0.22921817045627099</v>
      </c>
      <c r="N14" s="20">
        <v>0.23111880997366299</v>
      </c>
      <c r="O14" s="20">
        <v>0.25581024223732701</v>
      </c>
      <c r="P14" s="20">
        <v>0.27846341293030302</v>
      </c>
      <c r="Q14" s="20">
        <v>0.39792423544470801</v>
      </c>
      <c r="R14" s="20">
        <v>0.67352327741594997</v>
      </c>
      <c r="S14" s="20">
        <v>0.73504827684533003</v>
      </c>
      <c r="T14" s="20">
        <v>0.68488114032164205</v>
      </c>
      <c r="U14" s="20">
        <v>0.74043400720663899</v>
      </c>
      <c r="V14" s="20">
        <v>0.70571871547557297</v>
      </c>
      <c r="W14" s="20">
        <v>0.68422557034981901</v>
      </c>
      <c r="X14" s="20">
        <v>0.868502947120532</v>
      </c>
      <c r="Y14" s="20">
        <v>1.0143338807754101</v>
      </c>
      <c r="Z14" s="20">
        <v>1.0312060175033</v>
      </c>
      <c r="AA14" s="20">
        <v>0.99315638291997999</v>
      </c>
      <c r="AB14" s="20">
        <v>0.88334837301633395</v>
      </c>
      <c r="AC14" s="20">
        <v>0.94389347967520798</v>
      </c>
      <c r="AD14" s="20">
        <v>0.97257648605409996</v>
      </c>
      <c r="AE14" s="20">
        <v>0.96678995416407099</v>
      </c>
      <c r="AF14" s="20">
        <v>0.94103273205459503</v>
      </c>
      <c r="AG14" s="20">
        <v>0.94085753743645195</v>
      </c>
      <c r="AH14" s="20">
        <v>0.936460089717427</v>
      </c>
      <c r="AI14" s="20">
        <v>0.93570925981454101</v>
      </c>
      <c r="AJ14" s="20">
        <v>0.93586006799578403</v>
      </c>
      <c r="AK14" s="20">
        <v>0.93589600740229295</v>
      </c>
    </row>
    <row r="15" spans="2:37" outlineLevel="1" x14ac:dyDescent="0.3">
      <c r="B15" s="15"/>
      <c r="C15" s="15"/>
      <c r="D15" s="10">
        <v>-1.3167918117489801</v>
      </c>
      <c r="E15" s="20">
        <v>-1.2967101461326401E-2</v>
      </c>
      <c r="F15" s="20">
        <v>6.2424249430148002E-2</v>
      </c>
      <c r="G15" s="20">
        <v>-0.49385611094031201</v>
      </c>
      <c r="H15" s="20">
        <v>-0.53263190030973295</v>
      </c>
      <c r="I15" s="20">
        <v>-0.79146729695085705</v>
      </c>
      <c r="J15" s="20">
        <v>-1.02327144513611</v>
      </c>
      <c r="K15" s="20">
        <v>-1.21754373641049</v>
      </c>
      <c r="L15" s="20">
        <v>-1.19301583717628</v>
      </c>
      <c r="M15" s="20">
        <v>-1.11319245493424</v>
      </c>
      <c r="N15" s="20">
        <v>-1.08889240681017</v>
      </c>
      <c r="O15" s="20">
        <v>-1.07613252837282</v>
      </c>
      <c r="P15" s="20">
        <v>-1.0871470680045601</v>
      </c>
      <c r="Q15" s="20">
        <v>-1.1584936181591401</v>
      </c>
      <c r="R15" s="20">
        <v>-1.3546450419257801</v>
      </c>
      <c r="S15" s="20">
        <v>-1.3564166271326099</v>
      </c>
      <c r="T15" s="20">
        <v>-1.2767118326876801</v>
      </c>
      <c r="U15" s="20">
        <v>-1.3240344517342799</v>
      </c>
      <c r="V15" s="20">
        <v>-1.3345109279552401</v>
      </c>
      <c r="W15" s="20">
        <v>-1.33259033826103</v>
      </c>
      <c r="X15" s="20">
        <v>-1.3422677182538501</v>
      </c>
      <c r="Y15" s="20">
        <v>-1.1625332532218799</v>
      </c>
      <c r="Z15" s="20">
        <v>-1.09251537181747</v>
      </c>
      <c r="AA15" s="20">
        <v>-1.06160898000264</v>
      </c>
      <c r="AB15" s="20">
        <v>-1.1314350322797</v>
      </c>
      <c r="AC15" s="20">
        <v>-1.1857948426762399</v>
      </c>
      <c r="AD15" s="20">
        <v>-1.23726781445606</v>
      </c>
      <c r="AE15" s="20">
        <v>-1.31510155240037</v>
      </c>
      <c r="AF15" s="20">
        <v>-1.3045303803668</v>
      </c>
      <c r="AG15" s="20">
        <v>-1.3187309791444399</v>
      </c>
      <c r="AH15" s="20">
        <v>-1.3160974926123801</v>
      </c>
      <c r="AI15" s="20">
        <v>-1.31681853676061</v>
      </c>
      <c r="AJ15" s="20">
        <v>-1.3167978197636001</v>
      </c>
      <c r="AK15" s="20">
        <v>-1.31678387691336</v>
      </c>
    </row>
    <row r="16" spans="2:37" x14ac:dyDescent="0.3">
      <c r="B16" s="16" t="s">
        <v>116</v>
      </c>
      <c r="C16" s="16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</row>
    <row r="17" spans="2:37" ht="15" outlineLevel="1" thickBot="1" x14ac:dyDescent="0.35">
      <c r="B17" s="17"/>
      <c r="C17" s="17" t="s">
        <v>158</v>
      </c>
      <c r="D17" s="11">
        <v>99.023517705223995</v>
      </c>
      <c r="E17" s="11">
        <v>207.06845806100901</v>
      </c>
      <c r="F17" s="11">
        <v>177.88516131297001</v>
      </c>
      <c r="G17" s="11">
        <v>150.812520654102</v>
      </c>
      <c r="H17" s="11">
        <v>149.276638717758</v>
      </c>
      <c r="I17" s="11">
        <v>145.18981729295601</v>
      </c>
      <c r="J17" s="11">
        <v>142.66548944833099</v>
      </c>
      <c r="K17" s="11">
        <v>140.94506231220399</v>
      </c>
      <c r="L17" s="11">
        <v>139.81585096300901</v>
      </c>
      <c r="M17" s="11">
        <v>138.86970231815801</v>
      </c>
      <c r="N17" s="11">
        <v>138.54028356358901</v>
      </c>
      <c r="O17" s="11">
        <v>138.04584474807899</v>
      </c>
      <c r="P17" s="11">
        <v>137.804983026249</v>
      </c>
      <c r="Q17" s="11">
        <v>136.86989525008801</v>
      </c>
      <c r="R17" s="11">
        <v>134.359023699701</v>
      </c>
      <c r="S17" s="11">
        <v>133.56727753454899</v>
      </c>
      <c r="T17" s="11">
        <v>133.035908893211</v>
      </c>
      <c r="U17" s="11">
        <v>132.71547192801199</v>
      </c>
      <c r="V17" s="11">
        <v>132.46371927570499</v>
      </c>
      <c r="W17" s="11">
        <v>132.28539922471899</v>
      </c>
      <c r="X17" s="11">
        <v>121.934212502997</v>
      </c>
      <c r="Y17" s="11">
        <v>108.611582000068</v>
      </c>
      <c r="Z17" s="11">
        <v>104.766455513769</v>
      </c>
      <c r="AA17" s="11">
        <v>103.019222910634</v>
      </c>
      <c r="AB17" s="11">
        <v>100.15727695264199</v>
      </c>
      <c r="AC17" s="11">
        <v>99.465720298892805</v>
      </c>
      <c r="AD17" s="11">
        <v>99.258937642963204</v>
      </c>
      <c r="AE17" s="11">
        <v>99.115632493688096</v>
      </c>
      <c r="AF17" s="11">
        <v>99.042803301480305</v>
      </c>
      <c r="AG17" s="11">
        <v>99.025321445816999</v>
      </c>
      <c r="AH17" s="11">
        <v>99.023616132941598</v>
      </c>
      <c r="AI17" s="11">
        <v>99.023521465017495</v>
      </c>
      <c r="AJ17" s="11">
        <v>99.023517806818703</v>
      </c>
      <c r="AK17" s="11">
        <v>99.023517712215906</v>
      </c>
    </row>
    <row r="18" spans="2:37" x14ac:dyDescent="0.3">
      <c r="B18" t="s">
        <v>117</v>
      </c>
    </row>
    <row r="19" spans="2:37" x14ac:dyDescent="0.3">
      <c r="B19" t="s">
        <v>118</v>
      </c>
    </row>
    <row r="20" spans="2:37" x14ac:dyDescent="0.3">
      <c r="B20" t="s">
        <v>119</v>
      </c>
    </row>
  </sheetData>
  <phoneticPr fontId="2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51DC2-0079-497E-BB7D-4652BFCF0505}">
  <dimension ref="A1:Q202"/>
  <sheetViews>
    <sheetView workbookViewId="0">
      <selection activeCell="K2" sqref="K2"/>
    </sheetView>
  </sheetViews>
  <sheetFormatPr defaultRowHeight="14.4" x14ac:dyDescent="0.3"/>
  <cols>
    <col min="1" max="1" width="15.77734375" customWidth="1"/>
    <col min="2" max="2" width="18.44140625" customWidth="1"/>
    <col min="3" max="3" width="21.33203125" customWidth="1"/>
    <col min="4" max="4" width="15.44140625" customWidth="1"/>
    <col min="7" max="7" width="12.5546875" customWidth="1"/>
    <col min="8" max="8" width="18.44140625" customWidth="1"/>
    <col min="9" max="9" width="21.33203125" customWidth="1"/>
    <col min="10" max="10" width="14.33203125" customWidth="1"/>
  </cols>
  <sheetData>
    <row r="1" spans="1:17" x14ac:dyDescent="0.3">
      <c r="G1" t="s">
        <v>0</v>
      </c>
      <c r="H1" t="s">
        <v>4</v>
      </c>
      <c r="I1" t="s">
        <v>5</v>
      </c>
      <c r="J1" t="s">
        <v>12</v>
      </c>
      <c r="K1" t="s">
        <v>13</v>
      </c>
      <c r="L1" t="s">
        <v>18</v>
      </c>
      <c r="M1" t="s">
        <v>48</v>
      </c>
      <c r="N1" t="s">
        <v>50</v>
      </c>
      <c r="O1" t="s">
        <v>59</v>
      </c>
      <c r="P1" t="s">
        <v>15</v>
      </c>
      <c r="Q1" t="s">
        <v>6</v>
      </c>
    </row>
    <row r="2" spans="1:17" x14ac:dyDescent="0.3">
      <c r="G2">
        <v>1</v>
      </c>
      <c r="H2">
        <v>-1.7389991929999999</v>
      </c>
      <c r="I2">
        <v>-0.43480148000000002</v>
      </c>
      <c r="K2">
        <f>SQRT((Table38910117[[#This Row],[Annual Income (k$)]]-$B$3)^2+(Table38910117[[#This Row],[Spending Score (1-100)]]-$C$3)^2)</f>
        <v>1.281679986747513</v>
      </c>
      <c r="L2">
        <f>SQRT((Table38910117[[#This Row],[Annual Income (k$)]]-$B$4)^2+(Table38910117[[#This Row],[Spending Score (1-100)]]-$C$4)^2)</f>
        <v>1.4875129030976184</v>
      </c>
      <c r="M2">
        <f>SQRT((Table38910117[[#This Row],[Annual Income (k$)]]-$B$5)^2+(Table38910117[[#This Row],[Spending Score (1-100)]]-$C$5)^2)</f>
        <v>0.37699223874925342</v>
      </c>
      <c r="N2">
        <f>SQRT((Table38910117[[#This Row],[Annual Income (k$)]]-$B$6)^2+(Table38910117[[#This Row],[Spending Score (1-100)]]-$C$6)^2)</f>
        <v>1.4744550956831473</v>
      </c>
      <c r="O2">
        <f>SQRT((Table38910117[[#This Row],[Annual Income (k$)]]-$B$7)^2+(Table38910117[[#This Row],[Spending Score (1-100)]]-$C$7)^2)</f>
        <v>1.3215798288222496</v>
      </c>
      <c r="P2">
        <f>MIN(Table38910117[[#This Row],[DIst1]:[DIst5]])</f>
        <v>0.37699223874925342</v>
      </c>
      <c r="Q2" t="str">
        <f>IF(MIN(Table38910117[[#This Row],[DIst1]:[DIst5]])=Table38910117[[#This Row],[DIst1]],"Cluster1",IF(MIN(Table38910117[[#This Row],[DIst1]:[DIst5]])=Table38910117[[#This Row],[DIst2]],"Cluster2",IF(MIN(Table38910117[[#This Row],[DIst1]:[DIst5]])=Table38910117[[#This Row],[DIst3]],"Cluster3",IF(MIN(Table38910117[[#This Row],[DIst1]:[DIst5]])=Table38910117[[#This Row],[DIst4]],"Cluster4","Cluster5"))))</f>
        <v>Cluster3</v>
      </c>
    </row>
    <row r="3" spans="1:17" x14ac:dyDescent="0.3">
      <c r="A3" s="22" t="s">
        <v>14</v>
      </c>
      <c r="B3" s="22">
        <f>H4</f>
        <v>-1.7008297640000001</v>
      </c>
      <c r="C3" s="22">
        <f>I4</f>
        <v>-1.7159129829999999</v>
      </c>
      <c r="G3">
        <v>2</v>
      </c>
      <c r="H3">
        <v>-1.7389991929999999</v>
      </c>
      <c r="I3">
        <v>1.1957040699999999</v>
      </c>
      <c r="K3">
        <f>SQRT((Table38910117[[#This Row],[Annual Income (k$)]]-$B$3)^2+(Table38910117[[#This Row],[Spending Score (1-100)]]-$C$3)^2)</f>
        <v>2.9118672305980207</v>
      </c>
      <c r="L3">
        <f>SQRT((Table38910117[[#This Row],[Annual Income (k$)]]-$B$4)^2+(Table38910117[[#This Row],[Spending Score (1-100)]]-$C$4)^2)</f>
        <v>0.246041562345471</v>
      </c>
      <c r="M3">
        <f>SQRT((Table38910117[[#This Row],[Annual Income (k$)]]-$B$5)^2+(Table38910117[[#This Row],[Spending Score (1-100)]]-$C$5)^2)</f>
        <v>1.818532831366614</v>
      </c>
      <c r="N3">
        <f>SQRT((Table38910117[[#This Row],[Annual Income (k$)]]-$B$6)^2+(Table38910117[[#This Row],[Spending Score (1-100)]]-$C$6)^2)</f>
        <v>3.0435965718321047</v>
      </c>
      <c r="O3">
        <f>SQRT((Table38910117[[#This Row],[Annual Income (k$)]]-$B$7)^2+(Table38910117[[#This Row],[Spending Score (1-100)]]-$C$7)^2)</f>
        <v>1.6611302080663155</v>
      </c>
      <c r="P3">
        <f>MIN(Table38910117[[#This Row],[DIst1]:[DIst5]])</f>
        <v>0.246041562345471</v>
      </c>
      <c r="Q3" t="str">
        <f>IF(MIN(Table38910117[[#This Row],[DIst1]:[DIst5]])=Table38910117[[#This Row],[DIst1]],"Cluster1",IF(MIN(Table38910117[[#This Row],[DIst1]:[DIst5]])=Table38910117[[#This Row],[DIst2]],"Cluster2",IF(MIN(Table38910117[[#This Row],[DIst1]:[DIst5]])=Table38910117[[#This Row],[DIst3]],"Cluster3",IF(MIN(Table38910117[[#This Row],[DIst1]:[DIst5]])=Table38910117[[#This Row],[DIst4]],"Cluster4","Cluster5"))))</f>
        <v>Cluster2</v>
      </c>
    </row>
    <row r="4" spans="1:17" x14ac:dyDescent="0.3">
      <c r="A4" s="22" t="s">
        <v>17</v>
      </c>
      <c r="B4" s="22">
        <f>H15</f>
        <v>-1.5481520470000001</v>
      </c>
      <c r="C4" s="22">
        <f>I15</f>
        <v>1.040417827</v>
      </c>
      <c r="G4">
        <v>3</v>
      </c>
      <c r="H4">
        <v>-1.7008297640000001</v>
      </c>
      <c r="I4">
        <v>-1.7159129829999999</v>
      </c>
      <c r="J4">
        <v>1</v>
      </c>
      <c r="K4">
        <f>SQRT((Table38910117[[#This Row],[Annual Income (k$)]]-$B$3)^2+(Table38910117[[#This Row],[Spending Score (1-100)]]-$C$3)^2)</f>
        <v>0</v>
      </c>
      <c r="L4">
        <f>SQRT((Table38910117[[#This Row],[Annual Income (k$)]]-$B$4)^2+(Table38910117[[#This Row],[Spending Score (1-100)]]-$C$4)^2)</f>
        <v>2.7605561069146169</v>
      </c>
      <c r="M4">
        <f>SQRT((Table38910117[[#This Row],[Annual Income (k$)]]-$B$5)^2+(Table38910117[[#This Row],[Spending Score (1-100)]]-$C$5)^2)</f>
        <v>1.1665009457847366</v>
      </c>
      <c r="N4">
        <f>SQRT((Table38910117[[#This Row],[Annual Income (k$)]]-$B$6)^2+(Table38910117[[#This Row],[Spending Score (1-100)]]-$C$6)^2)</f>
        <v>0.53998323899599243</v>
      </c>
      <c r="O4">
        <f>SQRT((Table38910117[[#This Row],[Annual Income (k$)]]-$B$7)^2+(Table38910117[[#This Row],[Spending Score (1-100)]]-$C$7)^2)</f>
        <v>2.1422274247371309</v>
      </c>
      <c r="P4">
        <f>MIN(Table38910117[[#This Row],[DIst1]:[DIst5]])</f>
        <v>0</v>
      </c>
      <c r="Q4" t="str">
        <f>IF(MIN(Table38910117[[#This Row],[DIst1]:[DIst5]])=Table38910117[[#This Row],[DIst1]],"Cluster1",IF(MIN(Table38910117[[#This Row],[DIst1]:[DIst5]])=Table38910117[[#This Row],[DIst2]],"Cluster2",IF(MIN(Table38910117[[#This Row],[DIst1]:[DIst5]])=Table38910117[[#This Row],[DIst3]],"Cluster3",IF(MIN(Table38910117[[#This Row],[DIst1]:[DIst5]])=Table38910117[[#This Row],[DIst4]],"Cluster4","Cluster5"))))</f>
        <v>Cluster1</v>
      </c>
    </row>
    <row r="5" spans="1:17" x14ac:dyDescent="0.3">
      <c r="A5" s="22" t="s">
        <v>47</v>
      </c>
      <c r="B5" s="22">
        <f>H22</f>
        <v>-1.395474331</v>
      </c>
      <c r="C5" s="22">
        <f>I22</f>
        <v>-0.59008772300000001</v>
      </c>
      <c r="G5">
        <v>4</v>
      </c>
      <c r="H5">
        <v>-1.7008297640000001</v>
      </c>
      <c r="I5">
        <v>1.040417827</v>
      </c>
      <c r="K5">
        <f>SQRT((Table38910117[[#This Row],[Annual Income (k$)]]-$B$3)^2+(Table38910117[[#This Row],[Spending Score (1-100)]]-$C$3)^2)</f>
        <v>2.7563308099999997</v>
      </c>
      <c r="L5">
        <f>SQRT((Table38910117[[#This Row],[Annual Income (k$)]]-$B$4)^2+(Table38910117[[#This Row],[Spending Score (1-100)]]-$C$4)^2)</f>
        <v>0.15267771699999999</v>
      </c>
      <c r="M5">
        <f>SQRT((Table38910117[[#This Row],[Annual Income (k$)]]-$B$5)^2+(Table38910117[[#This Row],[Spending Score (1-100)]]-$C$5)^2)</f>
        <v>1.6588520998098113</v>
      </c>
      <c r="N5">
        <f>SQRT((Table38910117[[#This Row],[Annual Income (k$)]]-$B$6)^2+(Table38910117[[#This Row],[Spending Score (1-100)]]-$C$6)^2)</f>
        <v>2.8839143002624468</v>
      </c>
      <c r="O5">
        <f>SQRT((Table38910117[[#This Row],[Annual Income (k$)]]-$B$7)^2+(Table38910117[[#This Row],[Spending Score (1-100)]]-$C$7)^2)</f>
        <v>1.5303698900532881</v>
      </c>
      <c r="P5">
        <f>MIN(Table38910117[[#This Row],[DIst1]:[DIst5]])</f>
        <v>0.15267771699999999</v>
      </c>
      <c r="Q5" t="str">
        <f>IF(MIN(Table38910117[[#This Row],[DIst1]:[DIst5]])=Table38910117[[#This Row],[DIst1]],"Cluster1",IF(MIN(Table38910117[[#This Row],[DIst1]:[DIst5]])=Table38910117[[#This Row],[DIst2]],"Cluster2",IF(MIN(Table38910117[[#This Row],[DIst1]:[DIst5]])=Table38910117[[#This Row],[DIst3]],"Cluster3",IF(MIN(Table38910117[[#This Row],[DIst1]:[DIst5]])=Table38910117[[#This Row],[DIst4]],"Cluster4","Cluster5"))))</f>
        <v>Cluster2</v>
      </c>
    </row>
    <row r="6" spans="1:17" x14ac:dyDescent="0.3">
      <c r="A6" s="22" t="s">
        <v>51</v>
      </c>
      <c r="B6" s="22">
        <f>H32</f>
        <v>-1.1664577549999999</v>
      </c>
      <c r="C6" s="22">
        <f>I32</f>
        <v>-1.793556105</v>
      </c>
      <c r="G6">
        <v>5</v>
      </c>
      <c r="H6">
        <v>-1.662660335</v>
      </c>
      <c r="I6">
        <v>-0.39597991900000001</v>
      </c>
      <c r="K6">
        <f>SQRT((Table38910117[[#This Row],[Annual Income (k$)]]-$B$3)^2+(Table38910117[[#This Row],[Spending Score (1-100)]]-$C$3)^2)</f>
        <v>1.3204848347295073</v>
      </c>
      <c r="L6">
        <f>SQRT((Table38910117[[#This Row],[Annual Income (k$)]]-$B$4)^2+(Table38910117[[#This Row],[Spending Score (1-100)]]-$C$4)^2)</f>
        <v>1.440954764291569</v>
      </c>
      <c r="M6">
        <f>SQRT((Table38910117[[#This Row],[Annual Income (k$)]]-$B$5)^2+(Table38910117[[#This Row],[Spending Score (1-100)]]-$C$5)^2)</f>
        <v>0.33025172264076147</v>
      </c>
      <c r="N6">
        <f>SQRT((Table38910117[[#This Row],[Annual Income (k$)]]-$B$6)^2+(Table38910117[[#This Row],[Spending Score (1-100)]]-$C$6)^2)</f>
        <v>1.4830496269757676</v>
      </c>
      <c r="O6">
        <f>SQRT((Table38910117[[#This Row],[Annual Income (k$)]]-$B$7)^2+(Table38910117[[#This Row],[Spending Score (1-100)]]-$C$7)^2)</f>
        <v>1.2362196993544647</v>
      </c>
      <c r="P6">
        <f>MIN(Table38910117[[#This Row],[DIst1]:[DIst5]])</f>
        <v>0.33025172264076147</v>
      </c>
      <c r="Q6" t="str">
        <f>IF(MIN(Table38910117[[#This Row],[DIst1]:[DIst5]])=Table38910117[[#This Row],[DIst1]],"Cluster1",IF(MIN(Table38910117[[#This Row],[DIst1]:[DIst5]])=Table38910117[[#This Row],[DIst2]],"Cluster2",IF(MIN(Table38910117[[#This Row],[DIst1]:[DIst5]])=Table38910117[[#This Row],[DIst3]],"Cluster3",IF(MIN(Table38910117[[#This Row],[DIst1]:[DIst5]])=Table38910117[[#This Row],[DIst4]],"Cluster4","Cluster5"))))</f>
        <v>Cluster3</v>
      </c>
    </row>
    <row r="7" spans="1:17" x14ac:dyDescent="0.3">
      <c r="A7" s="22" t="s">
        <v>58</v>
      </c>
      <c r="B7" s="22">
        <f>H64</f>
        <v>-0.51757746000000004</v>
      </c>
      <c r="C7" s="22">
        <f>I64</f>
        <v>6.9878809E-2</v>
      </c>
      <c r="G7">
        <v>6</v>
      </c>
      <c r="H7">
        <v>-1.662660335</v>
      </c>
      <c r="I7">
        <v>1.001596266</v>
      </c>
      <c r="K7">
        <f>SQRT((Table38910117[[#This Row],[Annual Income (k$)]]-$B$3)^2+(Table38910117[[#This Row],[Spending Score (1-100)]]-$C$3)^2)</f>
        <v>2.7177772947227905</v>
      </c>
      <c r="L7">
        <f>SQRT((Table38910117[[#This Row],[Annual Income (k$)]]-$B$4)^2+(Table38910117[[#This Row],[Spending Score (1-100)]]-$C$4)^2)</f>
        <v>0.12091013861197762</v>
      </c>
      <c r="M7">
        <f>SQRT((Table38910117[[#This Row],[Annual Income (k$)]]-$B$5)^2+(Table38910117[[#This Row],[Spending Score (1-100)]]-$C$5)^2)</f>
        <v>1.6139536181602121</v>
      </c>
      <c r="N7">
        <f>SQRT((Table38910117[[#This Row],[Annual Income (k$)]]-$B$6)^2+(Table38910117[[#This Row],[Spending Score (1-100)]]-$C$6)^2)</f>
        <v>2.8388543071995747</v>
      </c>
      <c r="O7">
        <f>SQRT((Table38910117[[#This Row],[Annual Income (k$)]]-$B$7)^2+(Table38910117[[#This Row],[Spending Score (1-100)]]-$C$7)^2)</f>
        <v>1.4762493726660182</v>
      </c>
      <c r="P7">
        <f>MIN(Table38910117[[#This Row],[DIst1]:[DIst5]])</f>
        <v>0.12091013861197762</v>
      </c>
      <c r="Q7" t="str">
        <f>IF(MIN(Table38910117[[#This Row],[DIst1]:[DIst5]])=Table38910117[[#This Row],[DIst1]],"Cluster1",IF(MIN(Table38910117[[#This Row],[DIst1]:[DIst5]])=Table38910117[[#This Row],[DIst2]],"Cluster2",IF(MIN(Table38910117[[#This Row],[DIst1]:[DIst5]])=Table38910117[[#This Row],[DIst3]],"Cluster3",IF(MIN(Table38910117[[#This Row],[DIst1]:[DIst5]])=Table38910117[[#This Row],[DIst4]],"Cluster4","Cluster5"))))</f>
        <v>Cluster2</v>
      </c>
    </row>
    <row r="8" spans="1:17" x14ac:dyDescent="0.3">
      <c r="G8">
        <v>7</v>
      </c>
      <c r="H8">
        <v>-1.6244909059999999</v>
      </c>
      <c r="I8">
        <v>-1.7159129829999999</v>
      </c>
      <c r="K8">
        <f>SQRT((Table38910117[[#This Row],[Annual Income (k$)]]-$B$3)^2+(Table38910117[[#This Row],[Spending Score (1-100)]]-$C$3)^2)</f>
        <v>7.6338858000000176E-2</v>
      </c>
      <c r="L8">
        <f>SQRT((Table38910117[[#This Row],[Annual Income (k$)]]-$B$4)^2+(Table38910117[[#This Row],[Spending Score (1-100)]]-$C$4)^2)</f>
        <v>2.7573877412414594</v>
      </c>
      <c r="M8">
        <f>SQRT((Table38910117[[#This Row],[Annual Income (k$)]]-$B$5)^2+(Table38910117[[#This Row],[Spending Score (1-100)]]-$C$5)^2)</f>
        <v>1.1488825473819324</v>
      </c>
      <c r="N8">
        <f>SQRT((Table38910117[[#This Row],[Annual Income (k$)]]-$B$6)^2+(Table38910117[[#This Row],[Spending Score (1-100)]]-$C$6)^2)</f>
        <v>0.46456734905597452</v>
      </c>
      <c r="O8">
        <f>SQRT((Table38910117[[#This Row],[Annual Income (k$)]]-$B$7)^2+(Table38910117[[#This Row],[Spending Score (1-100)]]-$C$7)^2)</f>
        <v>2.1010258687865235</v>
      </c>
      <c r="P8">
        <f>MIN(Table38910117[[#This Row],[DIst1]:[DIst5]])</f>
        <v>7.6338858000000176E-2</v>
      </c>
      <c r="Q8" t="str">
        <f>IF(MIN(Table38910117[[#This Row],[DIst1]:[DIst5]])=Table38910117[[#This Row],[DIst1]],"Cluster1",IF(MIN(Table38910117[[#This Row],[DIst1]:[DIst5]])=Table38910117[[#This Row],[DIst2]],"Cluster2",IF(MIN(Table38910117[[#This Row],[DIst1]:[DIst5]])=Table38910117[[#This Row],[DIst3]],"Cluster3",IF(MIN(Table38910117[[#This Row],[DIst1]:[DIst5]])=Table38910117[[#This Row],[DIst4]],"Cluster4","Cluster5"))))</f>
        <v>Cluster1</v>
      </c>
    </row>
    <row r="9" spans="1:17" x14ac:dyDescent="0.3">
      <c r="G9">
        <v>8</v>
      </c>
      <c r="H9">
        <v>-1.6244909059999999</v>
      </c>
      <c r="I9">
        <v>1.7003843590000001</v>
      </c>
      <c r="K9">
        <f>SQRT((Table38910117[[#This Row],[Annual Income (k$)]]-$B$3)^2+(Table38910117[[#This Row],[Spending Score (1-100)]]-$C$3)^2)</f>
        <v>3.4171501503734087</v>
      </c>
      <c r="L9">
        <f>SQRT((Table38910117[[#This Row],[Annual Income (k$)]]-$B$4)^2+(Table38910117[[#This Row],[Spending Score (1-100)]]-$C$4)^2)</f>
        <v>0.66436695037722115</v>
      </c>
      <c r="M9">
        <f>SQRT((Table38910117[[#This Row],[Annual Income (k$)]]-$B$5)^2+(Table38910117[[#This Row],[Spending Score (1-100)]]-$C$5)^2)</f>
        <v>2.3018929058594679</v>
      </c>
      <c r="N9">
        <f>SQRT((Table38910117[[#This Row],[Annual Income (k$)]]-$B$6)^2+(Table38910117[[#This Row],[Spending Score (1-100)]]-$C$6)^2)</f>
        <v>3.5238351739818259</v>
      </c>
      <c r="O9">
        <f>SQRT((Table38910117[[#This Row],[Annual Income (k$)]]-$B$7)^2+(Table38910117[[#This Row],[Spending Score (1-100)]]-$C$7)^2)</f>
        <v>1.9707373557925969</v>
      </c>
      <c r="P9">
        <f>MIN(Table38910117[[#This Row],[DIst1]:[DIst5]])</f>
        <v>0.66436695037722115</v>
      </c>
      <c r="Q9" t="str">
        <f>IF(MIN(Table38910117[[#This Row],[DIst1]:[DIst5]])=Table38910117[[#This Row],[DIst1]],"Cluster1",IF(MIN(Table38910117[[#This Row],[DIst1]:[DIst5]])=Table38910117[[#This Row],[DIst2]],"Cluster2",IF(MIN(Table38910117[[#This Row],[DIst1]:[DIst5]])=Table38910117[[#This Row],[DIst3]],"Cluster3",IF(MIN(Table38910117[[#This Row],[DIst1]:[DIst5]])=Table38910117[[#This Row],[DIst4]],"Cluster4","Cluster5"))))</f>
        <v>Cluster2</v>
      </c>
    </row>
    <row r="10" spans="1:17" x14ac:dyDescent="0.3">
      <c r="G10">
        <v>9</v>
      </c>
      <c r="H10">
        <v>-1.586321476</v>
      </c>
      <c r="I10">
        <v>-1.832377666</v>
      </c>
      <c r="K10">
        <f>SQRT((Table38910117[[#This Row],[Annual Income (k$)]]-$B$3)^2+(Table38910117[[#This Row],[Spending Score (1-100)]]-$C$3)^2)</f>
        <v>0.16332841273636828</v>
      </c>
      <c r="L10">
        <f>SQRT((Table38910117[[#This Row],[Annual Income (k$)]]-$B$4)^2+(Table38910117[[#This Row],[Spending Score (1-100)]]-$C$4)^2)</f>
        <v>2.8730490510799318</v>
      </c>
      <c r="M10">
        <f>SQRT((Table38910117[[#This Row],[Annual Income (k$)]]-$B$5)^2+(Table38910117[[#This Row],[Spending Score (1-100)]]-$C$5)^2)</f>
        <v>1.2568639286866314</v>
      </c>
      <c r="N10">
        <f>SQRT((Table38910117[[#This Row],[Annual Income (k$)]]-$B$6)^2+(Table38910117[[#This Row],[Spending Score (1-100)]]-$C$6)^2)</f>
        <v>0.4216546665346449</v>
      </c>
      <c r="O10">
        <f>SQRT((Table38910117[[#This Row],[Annual Income (k$)]]-$B$7)^2+(Table38910117[[#This Row],[Spending Score (1-100)]]-$C$7)^2)</f>
        <v>2.1819242581756209</v>
      </c>
      <c r="P10">
        <f>MIN(Table38910117[[#This Row],[DIst1]:[DIst5]])</f>
        <v>0.16332841273636828</v>
      </c>
      <c r="Q10" t="str">
        <f>IF(MIN(Table38910117[[#This Row],[DIst1]:[DIst5]])=Table38910117[[#This Row],[DIst1]],"Cluster1",IF(MIN(Table38910117[[#This Row],[DIst1]:[DIst5]])=Table38910117[[#This Row],[DIst2]],"Cluster2",IF(MIN(Table38910117[[#This Row],[DIst1]:[DIst5]])=Table38910117[[#This Row],[DIst3]],"Cluster3",IF(MIN(Table38910117[[#This Row],[DIst1]:[DIst5]])=Table38910117[[#This Row],[DIst4]],"Cluster4","Cluster5"))))</f>
        <v>Cluster1</v>
      </c>
    </row>
    <row r="11" spans="1:17" x14ac:dyDescent="0.3">
      <c r="G11">
        <v>10</v>
      </c>
      <c r="H11">
        <v>-1.586321476</v>
      </c>
      <c r="I11">
        <v>0.84631002399999999</v>
      </c>
      <c r="K11">
        <f>SQRT((Table38910117[[#This Row],[Annual Income (k$)]]-$B$3)^2+(Table38910117[[#This Row],[Spending Score (1-100)]]-$C$3)^2)</f>
        <v>2.5647804751324847</v>
      </c>
      <c r="L11">
        <f>SQRT((Table38910117[[#This Row],[Annual Income (k$)]]-$B$4)^2+(Table38910117[[#This Row],[Spending Score (1-100)]]-$C$4)^2)</f>
        <v>0.19782503505793403</v>
      </c>
      <c r="M11">
        <f>SQRT((Table38910117[[#This Row],[Annual Income (k$)]]-$B$5)^2+(Table38910117[[#This Row],[Spending Score (1-100)]]-$C$5)^2)</f>
        <v>1.4490207453108899</v>
      </c>
      <c r="N11">
        <f>SQRT((Table38910117[[#This Row],[Annual Income (k$)]]-$B$6)^2+(Table38910117[[#This Row],[Spending Score (1-100)]]-$C$6)^2)</f>
        <v>2.6730467117604606</v>
      </c>
      <c r="O11">
        <f>SQRT((Table38910117[[#This Row],[Annual Income (k$)]]-$B$7)^2+(Table38910117[[#This Row],[Spending Score (1-100)]]-$C$7)^2)</f>
        <v>1.3210068899752887</v>
      </c>
      <c r="P11">
        <f>MIN(Table38910117[[#This Row],[DIst1]:[DIst5]])</f>
        <v>0.19782503505793403</v>
      </c>
      <c r="Q11" t="str">
        <f>IF(MIN(Table38910117[[#This Row],[DIst1]:[DIst5]])=Table38910117[[#This Row],[DIst1]],"Cluster1",IF(MIN(Table38910117[[#This Row],[DIst1]:[DIst5]])=Table38910117[[#This Row],[DIst2]],"Cluster2",IF(MIN(Table38910117[[#This Row],[DIst1]:[DIst5]])=Table38910117[[#This Row],[DIst3]],"Cluster3",IF(MIN(Table38910117[[#This Row],[DIst1]:[DIst5]])=Table38910117[[#This Row],[DIst4]],"Cluster4","Cluster5"))))</f>
        <v>Cluster2</v>
      </c>
    </row>
    <row r="12" spans="1:17" x14ac:dyDescent="0.3">
      <c r="G12">
        <v>11</v>
      </c>
      <c r="H12">
        <v>-1.586321476</v>
      </c>
      <c r="I12">
        <v>-1.4053404979999999</v>
      </c>
      <c r="K12">
        <f>SQRT((Table38910117[[#This Row],[Annual Income (k$)]]-$B$3)^2+(Table38910117[[#This Row],[Spending Score (1-100)]]-$C$3)^2)</f>
        <v>0.33100969239550404</v>
      </c>
      <c r="L12">
        <f>SQRT((Table38910117[[#This Row],[Annual Income (k$)]]-$B$4)^2+(Table38910117[[#This Row],[Spending Score (1-100)]]-$C$4)^2)</f>
        <v>2.4460561501357634</v>
      </c>
      <c r="M12">
        <f>SQRT((Table38910117[[#This Row],[Annual Income (k$)]]-$B$5)^2+(Table38910117[[#This Row],[Spending Score (1-100)]]-$C$5)^2)</f>
        <v>0.83729309079906522</v>
      </c>
      <c r="N12">
        <f>SQRT((Table38910117[[#This Row],[Annual Income (k$)]]-$B$6)^2+(Table38910117[[#This Row],[Spending Score (1-100)]]-$C$6)^2)</f>
        <v>0.5718364291738891</v>
      </c>
      <c r="O12">
        <f>SQRT((Table38910117[[#This Row],[Annual Income (k$)]]-$B$7)^2+(Table38910117[[#This Row],[Spending Score (1-100)]]-$C$7)^2)</f>
        <v>1.8216711491049551</v>
      </c>
      <c r="P12">
        <f>MIN(Table38910117[[#This Row],[DIst1]:[DIst5]])</f>
        <v>0.33100969239550404</v>
      </c>
      <c r="Q12" t="str">
        <f>IF(MIN(Table38910117[[#This Row],[DIst1]:[DIst5]])=Table38910117[[#This Row],[DIst1]],"Cluster1",IF(MIN(Table38910117[[#This Row],[DIst1]:[DIst5]])=Table38910117[[#This Row],[DIst2]],"Cluster2",IF(MIN(Table38910117[[#This Row],[DIst1]:[DIst5]])=Table38910117[[#This Row],[DIst3]],"Cluster3",IF(MIN(Table38910117[[#This Row],[DIst1]:[DIst5]])=Table38910117[[#This Row],[DIst4]],"Cluster4","Cluster5"))))</f>
        <v>Cluster1</v>
      </c>
    </row>
    <row r="13" spans="1:17" x14ac:dyDescent="0.3">
      <c r="G13">
        <v>12</v>
      </c>
      <c r="H13">
        <v>-1.586321476</v>
      </c>
      <c r="I13">
        <v>1.894492163</v>
      </c>
      <c r="K13">
        <f>SQRT((Table38910117[[#This Row],[Annual Income (k$)]]-$B$3)^2+(Table38910117[[#This Row],[Spending Score (1-100)]]-$C$3)^2)</f>
        <v>3.6122205727618533</v>
      </c>
      <c r="L13">
        <f>SQRT((Table38910117[[#This Row],[Annual Income (k$)]]-$B$4)^2+(Table38910117[[#This Row],[Spending Score (1-100)]]-$C$4)^2)</f>
        <v>0.85492682536228037</v>
      </c>
      <c r="M13">
        <f>SQRT((Table38910117[[#This Row],[Annual Income (k$)]]-$B$5)^2+(Table38910117[[#This Row],[Spending Score (1-100)]]-$C$5)^2)</f>
        <v>2.4918988427844386</v>
      </c>
      <c r="N13">
        <f>SQRT((Table38910117[[#This Row],[Annual Income (k$)]]-$B$6)^2+(Table38910117[[#This Row],[Spending Score (1-100)]]-$C$6)^2)</f>
        <v>3.7118708990628657</v>
      </c>
      <c r="O13">
        <f>SQRT((Table38910117[[#This Row],[Annual Income (k$)]]-$B$7)^2+(Table38910117[[#This Row],[Spending Score (1-100)]]-$C$7)^2)</f>
        <v>2.1145750550242801</v>
      </c>
      <c r="P13">
        <f>MIN(Table38910117[[#This Row],[DIst1]:[DIst5]])</f>
        <v>0.85492682536228037</v>
      </c>
      <c r="Q13" t="str">
        <f>IF(MIN(Table38910117[[#This Row],[DIst1]:[DIst5]])=Table38910117[[#This Row],[DIst1]],"Cluster1",IF(MIN(Table38910117[[#This Row],[DIst1]:[DIst5]])=Table38910117[[#This Row],[DIst2]],"Cluster2",IF(MIN(Table38910117[[#This Row],[DIst1]:[DIst5]])=Table38910117[[#This Row],[DIst3]],"Cluster3",IF(MIN(Table38910117[[#This Row],[DIst1]:[DIst5]])=Table38910117[[#This Row],[DIst4]],"Cluster4","Cluster5"))))</f>
        <v>Cluster2</v>
      </c>
    </row>
    <row r="14" spans="1:17" x14ac:dyDescent="0.3">
      <c r="G14">
        <v>13</v>
      </c>
      <c r="H14">
        <v>-1.5481520470000001</v>
      </c>
      <c r="I14">
        <v>-1.3665189369999999</v>
      </c>
      <c r="K14">
        <f>SQRT((Table38910117[[#This Row],[Annual Income (k$)]]-$B$3)^2+(Table38910117[[#This Row],[Spending Score (1-100)]]-$C$3)^2)</f>
        <v>0.38129605905199465</v>
      </c>
      <c r="L14">
        <f>SQRT((Table38910117[[#This Row],[Annual Income (k$)]]-$B$4)^2+(Table38910117[[#This Row],[Spending Score (1-100)]]-$C$4)^2)</f>
        <v>2.4069367640000001</v>
      </c>
      <c r="M14">
        <f>SQRT((Table38910117[[#This Row],[Annual Income (k$)]]-$B$5)^2+(Table38910117[[#This Row],[Spending Score (1-100)]]-$C$5)^2)</f>
        <v>0.79130014219415523</v>
      </c>
      <c r="N14">
        <f>SQRT((Table38910117[[#This Row],[Annual Income (k$)]]-$B$6)^2+(Table38910117[[#This Row],[Spending Score (1-100)]]-$C$6)^2)</f>
        <v>0.5727576061466505</v>
      </c>
      <c r="O14">
        <f>SQRT((Table38910117[[#This Row],[Annual Income (k$)]]-$B$7)^2+(Table38910117[[#This Row],[Spending Score (1-100)]]-$C$7)^2)</f>
        <v>1.7678581572298442</v>
      </c>
      <c r="P14">
        <f>MIN(Table38910117[[#This Row],[DIst1]:[DIst5]])</f>
        <v>0.38129605905199465</v>
      </c>
      <c r="Q14" t="str">
        <f>IF(MIN(Table38910117[[#This Row],[DIst1]:[DIst5]])=Table38910117[[#This Row],[DIst1]],"Cluster1",IF(MIN(Table38910117[[#This Row],[DIst1]:[DIst5]])=Table38910117[[#This Row],[DIst2]],"Cluster2",IF(MIN(Table38910117[[#This Row],[DIst1]:[DIst5]])=Table38910117[[#This Row],[DIst3]],"Cluster3",IF(MIN(Table38910117[[#This Row],[DIst1]:[DIst5]])=Table38910117[[#This Row],[DIst4]],"Cluster4","Cluster5"))))</f>
        <v>Cluster1</v>
      </c>
    </row>
    <row r="15" spans="1:17" x14ac:dyDescent="0.3">
      <c r="G15">
        <v>14</v>
      </c>
      <c r="H15">
        <v>-1.5481520470000001</v>
      </c>
      <c r="I15">
        <v>1.040417827</v>
      </c>
      <c r="J15">
        <v>2</v>
      </c>
      <c r="K15">
        <f>SQRT((Table38910117[[#This Row],[Annual Income (k$)]]-$B$3)^2+(Table38910117[[#This Row],[Spending Score (1-100)]]-$C$3)^2)</f>
        <v>2.7605561069146169</v>
      </c>
      <c r="L15">
        <f>SQRT((Table38910117[[#This Row],[Annual Income (k$)]]-$B$4)^2+(Table38910117[[#This Row],[Spending Score (1-100)]]-$C$4)^2)</f>
        <v>0</v>
      </c>
      <c r="M15">
        <f>SQRT((Table38910117[[#This Row],[Annual Income (k$)]]-$B$5)^2+(Table38910117[[#This Row],[Spending Score (1-100)]]-$C$5)^2)</f>
        <v>1.6376381876176982</v>
      </c>
      <c r="N15">
        <f>SQRT((Table38910117[[#This Row],[Annual Income (k$)]]-$B$6)^2+(Table38910117[[#This Row],[Spending Score (1-100)]]-$C$6)^2)</f>
        <v>2.8595626903078943</v>
      </c>
      <c r="O15">
        <f>SQRT((Table38910117[[#This Row],[Annual Income (k$)]]-$B$7)^2+(Table38910117[[#This Row],[Spending Score (1-100)]]-$C$7)^2)</f>
        <v>1.4156376530845118</v>
      </c>
      <c r="P15">
        <f>MIN(Table38910117[[#This Row],[DIst1]:[DIst5]])</f>
        <v>0</v>
      </c>
      <c r="Q15" t="str">
        <f>IF(MIN(Table38910117[[#This Row],[DIst1]:[DIst5]])=Table38910117[[#This Row],[DIst1]],"Cluster1",IF(MIN(Table38910117[[#This Row],[DIst1]:[DIst5]])=Table38910117[[#This Row],[DIst2]],"Cluster2",IF(MIN(Table38910117[[#This Row],[DIst1]:[DIst5]])=Table38910117[[#This Row],[DIst3]],"Cluster3",IF(MIN(Table38910117[[#This Row],[DIst1]:[DIst5]])=Table38910117[[#This Row],[DIst4]],"Cluster4","Cluster5"))))</f>
        <v>Cluster2</v>
      </c>
    </row>
    <row r="16" spans="1:17" x14ac:dyDescent="0.3">
      <c r="G16">
        <v>15</v>
      </c>
      <c r="H16">
        <v>-1.5481520470000001</v>
      </c>
      <c r="I16">
        <v>-1.4441620580000001</v>
      </c>
      <c r="K16">
        <f>SQRT((Table38910117[[#This Row],[Annual Income (k$)]]-$B$3)^2+(Table38910117[[#This Row],[Spending Score (1-100)]]-$C$3)^2)</f>
        <v>0.31170346566358165</v>
      </c>
      <c r="L16">
        <f>SQRT((Table38910117[[#This Row],[Annual Income (k$)]]-$B$4)^2+(Table38910117[[#This Row],[Spending Score (1-100)]]-$C$4)^2)</f>
        <v>2.484579885</v>
      </c>
      <c r="M16">
        <f>SQRT((Table38910117[[#This Row],[Annual Income (k$)]]-$B$5)^2+(Table38910117[[#This Row],[Spending Score (1-100)]]-$C$5)^2)</f>
        <v>0.86761365518799272</v>
      </c>
      <c r="N16">
        <f>SQRT((Table38910117[[#This Row],[Annual Income (k$)]]-$B$6)^2+(Table38910117[[#This Row],[Spending Score (1-100)]]-$C$6)^2)</f>
        <v>0.51746181755219345</v>
      </c>
      <c r="O16">
        <f>SQRT((Table38910117[[#This Row],[Annual Income (k$)]]-$B$7)^2+(Table38910117[[#This Row],[Spending Score (1-100)]]-$C$7)^2)</f>
        <v>1.8315031330348122</v>
      </c>
      <c r="P16">
        <f>MIN(Table38910117[[#This Row],[DIst1]:[DIst5]])</f>
        <v>0.31170346566358165</v>
      </c>
      <c r="Q16" t="str">
        <f>IF(MIN(Table38910117[[#This Row],[DIst1]:[DIst5]])=Table38910117[[#This Row],[DIst1]],"Cluster1",IF(MIN(Table38910117[[#This Row],[DIst1]:[DIst5]])=Table38910117[[#This Row],[DIst2]],"Cluster2",IF(MIN(Table38910117[[#This Row],[DIst1]:[DIst5]])=Table38910117[[#This Row],[DIst3]],"Cluster3",IF(MIN(Table38910117[[#This Row],[DIst1]:[DIst5]])=Table38910117[[#This Row],[DIst4]],"Cluster4","Cluster5"))))</f>
        <v>Cluster1</v>
      </c>
    </row>
    <row r="17" spans="7:17" x14ac:dyDescent="0.3">
      <c r="G17">
        <v>16</v>
      </c>
      <c r="H17">
        <v>-1.5481520470000001</v>
      </c>
      <c r="I17">
        <v>1.1180609480000001</v>
      </c>
      <c r="K17">
        <f>SQRT((Table38910117[[#This Row],[Annual Income (k$)]]-$B$3)^2+(Table38910117[[#This Row],[Spending Score (1-100)]]-$C$3)^2)</f>
        <v>2.8380836363391277</v>
      </c>
      <c r="L17">
        <f>SQRT((Table38910117[[#This Row],[Annual Income (k$)]]-$B$4)^2+(Table38910117[[#This Row],[Spending Score (1-100)]]-$C$4)^2)</f>
        <v>7.7643121000000148E-2</v>
      </c>
      <c r="M17">
        <f>SQRT((Table38910117[[#This Row],[Annual Income (k$)]]-$B$5)^2+(Table38910117[[#This Row],[Spending Score (1-100)]]-$C$5)^2)</f>
        <v>1.7149584155897317</v>
      </c>
      <c r="N17">
        <f>SQRT((Table38910117[[#This Row],[Annual Income (k$)]]-$B$6)^2+(Table38910117[[#This Row],[Spending Score (1-100)]]-$C$6)^2)</f>
        <v>2.9365293112560256</v>
      </c>
      <c r="O17">
        <f>SQRT((Table38910117[[#This Row],[Annual Income (k$)]]-$B$7)^2+(Table38910117[[#This Row],[Spending Score (1-100)]]-$C$7)^2)</f>
        <v>1.4699557054172878</v>
      </c>
      <c r="P17">
        <f>MIN(Table38910117[[#This Row],[DIst1]:[DIst5]])</f>
        <v>7.7643121000000148E-2</v>
      </c>
      <c r="Q17" t="str">
        <f>IF(MIN(Table38910117[[#This Row],[DIst1]:[DIst5]])=Table38910117[[#This Row],[DIst1]],"Cluster1",IF(MIN(Table38910117[[#This Row],[DIst1]:[DIst5]])=Table38910117[[#This Row],[DIst2]],"Cluster2",IF(MIN(Table38910117[[#This Row],[DIst1]:[DIst5]])=Table38910117[[#This Row],[DIst3]],"Cluster3",IF(MIN(Table38910117[[#This Row],[DIst1]:[DIst5]])=Table38910117[[#This Row],[DIst4]],"Cluster4","Cluster5"))))</f>
        <v>Cluster2</v>
      </c>
    </row>
    <row r="18" spans="7:17" x14ac:dyDescent="0.3">
      <c r="G18">
        <v>17</v>
      </c>
      <c r="H18">
        <v>-1.509982618</v>
      </c>
      <c r="I18">
        <v>-0.59008772300000001</v>
      </c>
      <c r="K18">
        <f>SQRT((Table38910117[[#This Row],[Annual Income (k$)]]-$B$3)^2+(Table38910117[[#This Row],[Spending Score (1-100)]]-$C$3)^2)</f>
        <v>1.1418866621475237</v>
      </c>
      <c r="L18">
        <f>SQRT((Table38910117[[#This Row],[Annual Income (k$)]]-$B$4)^2+(Table38910117[[#This Row],[Spending Score (1-100)]]-$C$4)^2)</f>
        <v>1.6309522537128389</v>
      </c>
      <c r="M18">
        <f>SQRT((Table38910117[[#This Row],[Annual Income (k$)]]-$B$5)^2+(Table38910117[[#This Row],[Spending Score (1-100)]]-$C$5)^2)</f>
        <v>0.11450828700000004</v>
      </c>
      <c r="N18">
        <f>SQRT((Table38910117[[#This Row],[Annual Income (k$)]]-$B$6)^2+(Table38910117[[#This Row],[Spending Score (1-100)]]-$C$6)^2)</f>
        <v>1.2515372459391159</v>
      </c>
      <c r="O18">
        <f>SQRT((Table38910117[[#This Row],[Annual Income (k$)]]-$B$7)^2+(Table38910117[[#This Row],[Spending Score (1-100)]]-$C$7)^2)</f>
        <v>1.1918153468491299</v>
      </c>
      <c r="P18">
        <f>MIN(Table38910117[[#This Row],[DIst1]:[DIst5]])</f>
        <v>0.11450828700000004</v>
      </c>
      <c r="Q18" t="str">
        <f>IF(MIN(Table38910117[[#This Row],[DIst1]:[DIst5]])=Table38910117[[#This Row],[DIst1]],"Cluster1",IF(MIN(Table38910117[[#This Row],[DIst1]:[DIst5]])=Table38910117[[#This Row],[DIst2]],"Cluster2",IF(MIN(Table38910117[[#This Row],[DIst1]:[DIst5]])=Table38910117[[#This Row],[DIst3]],"Cluster3",IF(MIN(Table38910117[[#This Row],[DIst1]:[DIst5]])=Table38910117[[#This Row],[DIst4]],"Cluster4","Cluster5"))))</f>
        <v>Cluster3</v>
      </c>
    </row>
    <row r="19" spans="7:17" x14ac:dyDescent="0.3">
      <c r="G19">
        <v>18</v>
      </c>
      <c r="H19">
        <v>-1.509982618</v>
      </c>
      <c r="I19">
        <v>0.61338065900000005</v>
      </c>
      <c r="K19">
        <f>SQRT((Table38910117[[#This Row],[Annual Income (k$)]]-$B$3)^2+(Table38910117[[#This Row],[Spending Score (1-100)]]-$C$3)^2)</f>
        <v>2.337098950365168</v>
      </c>
      <c r="L19">
        <f>SQRT((Table38910117[[#This Row],[Annual Income (k$)]]-$B$4)^2+(Table38910117[[#This Row],[Spending Score (1-100)]]-$C$4)^2)</f>
        <v>0.42873960414644013</v>
      </c>
      <c r="M19">
        <f>SQRT((Table38910117[[#This Row],[Annual Income (k$)]]-$B$5)^2+(Table38910117[[#This Row],[Spending Score (1-100)]]-$C$5)^2)</f>
        <v>1.2089037572385044</v>
      </c>
      <c r="N19">
        <f>SQRT((Table38910117[[#This Row],[Annual Income (k$)]]-$B$6)^2+(Table38910117[[#This Row],[Spending Score (1-100)]]-$C$6)^2)</f>
        <v>2.4313276038810487</v>
      </c>
      <c r="O19">
        <f>SQRT((Table38910117[[#This Row],[Annual Income (k$)]]-$B$7)^2+(Table38910117[[#This Row],[Spending Score (1-100)]]-$C$7)^2)</f>
        <v>1.1314867469742753</v>
      </c>
      <c r="P19">
        <f>MIN(Table38910117[[#This Row],[DIst1]:[DIst5]])</f>
        <v>0.42873960414644013</v>
      </c>
      <c r="Q19" t="str">
        <f>IF(MIN(Table38910117[[#This Row],[DIst1]:[DIst5]])=Table38910117[[#This Row],[DIst1]],"Cluster1",IF(MIN(Table38910117[[#This Row],[DIst1]:[DIst5]])=Table38910117[[#This Row],[DIst2]],"Cluster2",IF(MIN(Table38910117[[#This Row],[DIst1]:[DIst5]])=Table38910117[[#This Row],[DIst3]],"Cluster3",IF(MIN(Table38910117[[#This Row],[DIst1]:[DIst5]])=Table38910117[[#This Row],[DIst4]],"Cluster4","Cluster5"))))</f>
        <v>Cluster2</v>
      </c>
    </row>
    <row r="20" spans="7:17" x14ac:dyDescent="0.3">
      <c r="G20">
        <v>19</v>
      </c>
      <c r="H20">
        <v>-1.43364376</v>
      </c>
      <c r="I20">
        <v>-0.82301708699999998</v>
      </c>
      <c r="K20">
        <f>SQRT((Table38910117[[#This Row],[Annual Income (k$)]]-$B$3)^2+(Table38910117[[#This Row],[Spending Score (1-100)]]-$C$3)^2)</f>
        <v>0.9320147218939896</v>
      </c>
      <c r="L20">
        <f>SQRT((Table38910117[[#This Row],[Annual Income (k$)]]-$B$4)^2+(Table38910117[[#This Row],[Spending Score (1-100)]]-$C$4)^2)</f>
        <v>1.8669498725209153</v>
      </c>
      <c r="M20">
        <f>SQRT((Table38910117[[#This Row],[Annual Income (k$)]]-$B$5)^2+(Table38910117[[#This Row],[Spending Score (1-100)]]-$C$5)^2)</f>
        <v>0.23603600132952288</v>
      </c>
      <c r="N20">
        <f>SQRT((Table38910117[[#This Row],[Annual Income (k$)]]-$B$6)^2+(Table38910117[[#This Row],[Spending Score (1-100)]]-$C$6)^2)</f>
        <v>1.0066450947221988</v>
      </c>
      <c r="O20">
        <f>SQRT((Table38910117[[#This Row],[Annual Income (k$)]]-$B$7)^2+(Table38910117[[#This Row],[Spending Score (1-100)]]-$C$7)^2)</f>
        <v>1.2792343597204279</v>
      </c>
      <c r="P20">
        <f>MIN(Table38910117[[#This Row],[DIst1]:[DIst5]])</f>
        <v>0.23603600132952288</v>
      </c>
      <c r="Q20" t="str">
        <f>IF(MIN(Table38910117[[#This Row],[DIst1]:[DIst5]])=Table38910117[[#This Row],[DIst1]],"Cluster1",IF(MIN(Table38910117[[#This Row],[DIst1]:[DIst5]])=Table38910117[[#This Row],[DIst2]],"Cluster2",IF(MIN(Table38910117[[#This Row],[DIst1]:[DIst5]])=Table38910117[[#This Row],[DIst3]],"Cluster3",IF(MIN(Table38910117[[#This Row],[DIst1]:[DIst5]])=Table38910117[[#This Row],[DIst4]],"Cluster4","Cluster5"))))</f>
        <v>Cluster3</v>
      </c>
    </row>
    <row r="21" spans="7:17" x14ac:dyDescent="0.3">
      <c r="G21">
        <v>20</v>
      </c>
      <c r="H21">
        <v>-1.43364376</v>
      </c>
      <c r="I21">
        <v>1.855670602</v>
      </c>
      <c r="K21">
        <f>SQRT((Table38910117[[#This Row],[Annual Income (k$)]]-$B$3)^2+(Table38910117[[#This Row],[Spending Score (1-100)]]-$C$3)^2)</f>
        <v>3.5815635782957895</v>
      </c>
      <c r="L21">
        <f>SQRT((Table38910117[[#This Row],[Annual Income (k$)]]-$B$4)^2+(Table38910117[[#This Row],[Spending Score (1-100)]]-$C$4)^2)</f>
        <v>0.82325526717833697</v>
      </c>
      <c r="M21">
        <f>SQRT((Table38910117[[#This Row],[Annual Income (k$)]]-$B$5)^2+(Table38910117[[#This Row],[Spending Score (1-100)]]-$C$5)^2)</f>
        <v>2.4460561501357634</v>
      </c>
      <c r="N21">
        <f>SQRT((Table38910117[[#This Row],[Annual Income (k$)]]-$B$6)^2+(Table38910117[[#This Row],[Spending Score (1-100)]]-$C$6)^2)</f>
        <v>3.6589949330861233</v>
      </c>
      <c r="O21">
        <f>SQRT((Table38910117[[#This Row],[Annual Income (k$)]]-$B$7)^2+(Table38910117[[#This Row],[Spending Score (1-100)]]-$C$7)^2)</f>
        <v>2.0070450403371232</v>
      </c>
      <c r="P21">
        <f>MIN(Table38910117[[#This Row],[DIst1]:[DIst5]])</f>
        <v>0.82325526717833697</v>
      </c>
      <c r="Q21" t="str">
        <f>IF(MIN(Table38910117[[#This Row],[DIst1]:[DIst5]])=Table38910117[[#This Row],[DIst1]],"Cluster1",IF(MIN(Table38910117[[#This Row],[DIst1]:[DIst5]])=Table38910117[[#This Row],[DIst2]],"Cluster2",IF(MIN(Table38910117[[#This Row],[DIst1]:[DIst5]])=Table38910117[[#This Row],[DIst3]],"Cluster3",IF(MIN(Table38910117[[#This Row],[DIst1]:[DIst5]])=Table38910117[[#This Row],[DIst4]],"Cluster4","Cluster5"))))</f>
        <v>Cluster2</v>
      </c>
    </row>
    <row r="22" spans="7:17" x14ac:dyDescent="0.3">
      <c r="G22">
        <v>21</v>
      </c>
      <c r="H22">
        <v>-1.395474331</v>
      </c>
      <c r="I22">
        <v>-0.59008772300000001</v>
      </c>
      <c r="J22">
        <v>3</v>
      </c>
      <c r="K22">
        <f>SQRT((Table38910117[[#This Row],[Annual Income (k$)]]-$B$3)^2+(Table38910117[[#This Row],[Spending Score (1-100)]]-$C$3)^2)</f>
        <v>1.1665009457847366</v>
      </c>
      <c r="L22">
        <f>SQRT((Table38910117[[#This Row],[Annual Income (k$)]]-$B$4)^2+(Table38910117[[#This Row],[Spending Score (1-100)]]-$C$4)^2)</f>
        <v>1.6376381876176982</v>
      </c>
      <c r="M22">
        <f>SQRT((Table38910117[[#This Row],[Annual Income (k$)]]-$B$5)^2+(Table38910117[[#This Row],[Spending Score (1-100)]]-$C$5)^2)</f>
        <v>0</v>
      </c>
      <c r="N22">
        <f>SQRT((Table38910117[[#This Row],[Annual Income (k$)]]-$B$6)^2+(Table38910117[[#This Row],[Spending Score (1-100)]]-$C$6)^2)</f>
        <v>1.225065197675806</v>
      </c>
      <c r="O22">
        <f>SQRT((Table38910117[[#This Row],[Annual Income (k$)]]-$B$7)^2+(Table38910117[[#This Row],[Spending Score (1-100)]]-$C$7)^2)</f>
        <v>1.0982981104744274</v>
      </c>
      <c r="P22">
        <f>MIN(Table38910117[[#This Row],[DIst1]:[DIst5]])</f>
        <v>0</v>
      </c>
      <c r="Q22" t="str">
        <f>IF(MIN(Table38910117[[#This Row],[DIst1]:[DIst5]])=Table38910117[[#This Row],[DIst1]],"Cluster1",IF(MIN(Table38910117[[#This Row],[DIst1]:[DIst5]])=Table38910117[[#This Row],[DIst2]],"Cluster2",IF(MIN(Table38910117[[#This Row],[DIst1]:[DIst5]])=Table38910117[[#This Row],[DIst3]],"Cluster3",IF(MIN(Table38910117[[#This Row],[DIst1]:[DIst5]])=Table38910117[[#This Row],[DIst4]],"Cluster4","Cluster5"))))</f>
        <v>Cluster3</v>
      </c>
    </row>
    <row r="23" spans="7:17" x14ac:dyDescent="0.3">
      <c r="G23">
        <v>22</v>
      </c>
      <c r="H23">
        <v>-1.395474331</v>
      </c>
      <c r="I23">
        <v>0.88513158400000003</v>
      </c>
      <c r="K23">
        <f>SQRT((Table38910117[[#This Row],[Annual Income (k$)]]-$B$3)^2+(Table38910117[[#This Row],[Spending Score (1-100)]]-$C$3)^2)</f>
        <v>2.6189071728457338</v>
      </c>
      <c r="L23">
        <f>SQRT((Table38910117[[#This Row],[Annual Income (k$)]]-$B$4)^2+(Table38910117[[#This Row],[Spending Score (1-100)]]-$C$4)^2)</f>
        <v>0.21777121533396401</v>
      </c>
      <c r="M23">
        <f>SQRT((Table38910117[[#This Row],[Annual Income (k$)]]-$B$5)^2+(Table38910117[[#This Row],[Spending Score (1-100)]]-$C$5)^2)</f>
        <v>1.4752193070000001</v>
      </c>
      <c r="N23">
        <f>SQRT((Table38910117[[#This Row],[Annual Income (k$)]]-$B$6)^2+(Table38910117[[#This Row],[Spending Score (1-100)]]-$C$6)^2)</f>
        <v>2.6884598429738404</v>
      </c>
      <c r="O23">
        <f>SQRT((Table38910117[[#This Row],[Annual Income (k$)]]-$B$7)^2+(Table38910117[[#This Row],[Spending Score (1-100)]]-$C$7)^2)</f>
        <v>1.1980567612833672</v>
      </c>
      <c r="P23">
        <f>MIN(Table38910117[[#This Row],[DIst1]:[DIst5]])</f>
        <v>0.21777121533396401</v>
      </c>
      <c r="Q23" t="str">
        <f>IF(MIN(Table38910117[[#This Row],[DIst1]:[DIst5]])=Table38910117[[#This Row],[DIst1]],"Cluster1",IF(MIN(Table38910117[[#This Row],[DIst1]:[DIst5]])=Table38910117[[#This Row],[DIst2]],"Cluster2",IF(MIN(Table38910117[[#This Row],[DIst1]:[DIst5]])=Table38910117[[#This Row],[DIst3]],"Cluster3",IF(MIN(Table38910117[[#This Row],[DIst1]:[DIst5]])=Table38910117[[#This Row],[DIst4]],"Cluster4","Cluster5"))))</f>
        <v>Cluster2</v>
      </c>
    </row>
    <row r="24" spans="7:17" x14ac:dyDescent="0.3">
      <c r="G24">
        <v>23</v>
      </c>
      <c r="H24">
        <v>-1.357304901</v>
      </c>
      <c r="I24">
        <v>-1.754734544</v>
      </c>
      <c r="K24">
        <f>SQRT((Table38910117[[#This Row],[Annual Income (k$)]]-$B$3)^2+(Table38910117[[#This Row],[Spending Score (1-100)]]-$C$3)^2)</f>
        <v>0.34571150559049307</v>
      </c>
      <c r="L24">
        <f>SQRT((Table38910117[[#This Row],[Annual Income (k$)]]-$B$4)^2+(Table38910117[[#This Row],[Spending Score (1-100)]]-$C$4)^2)</f>
        <v>2.8016601168313167</v>
      </c>
      <c r="M24">
        <f>SQRT((Table38910117[[#This Row],[Annual Income (k$)]]-$B$5)^2+(Table38910117[[#This Row],[Spending Score (1-100)]]-$C$5)^2)</f>
        <v>1.1652721240345238</v>
      </c>
      <c r="N24">
        <f>SQRT((Table38910117[[#This Row],[Annual Income (k$)]]-$B$6)^2+(Table38910117[[#This Row],[Spending Score (1-100)]]-$C$6)^2)</f>
        <v>0.1947556077108489</v>
      </c>
      <c r="O24">
        <f>SQRT((Table38910117[[#This Row],[Annual Income (k$)]]-$B$7)^2+(Table38910117[[#This Row],[Spending Score (1-100)]]-$C$7)^2)</f>
        <v>2.0085706517606772</v>
      </c>
      <c r="P24">
        <f>MIN(Table38910117[[#This Row],[DIst1]:[DIst5]])</f>
        <v>0.1947556077108489</v>
      </c>
      <c r="Q24" t="str">
        <f>IF(MIN(Table38910117[[#This Row],[DIst1]:[DIst5]])=Table38910117[[#This Row],[DIst1]],"Cluster1",IF(MIN(Table38910117[[#This Row],[DIst1]:[DIst5]])=Table38910117[[#This Row],[DIst2]],"Cluster2",IF(MIN(Table38910117[[#This Row],[DIst1]:[DIst5]])=Table38910117[[#This Row],[DIst3]],"Cluster3",IF(MIN(Table38910117[[#This Row],[DIst1]:[DIst5]])=Table38910117[[#This Row],[DIst4]],"Cluster4","Cluster5"))))</f>
        <v>Cluster4</v>
      </c>
    </row>
    <row r="25" spans="7:17" x14ac:dyDescent="0.3">
      <c r="G25">
        <v>24</v>
      </c>
      <c r="H25">
        <v>-1.357304901</v>
      </c>
      <c r="I25">
        <v>0.88513158400000003</v>
      </c>
      <c r="K25">
        <f>SQRT((Table38910117[[#This Row],[Annual Income (k$)]]-$B$3)^2+(Table38910117[[#This Row],[Spending Score (1-100)]]-$C$3)^2)</f>
        <v>2.6236314853689695</v>
      </c>
      <c r="L25">
        <f>SQRT((Table38910117[[#This Row],[Annual Income (k$)]]-$B$4)^2+(Table38910117[[#This Row],[Spending Score (1-100)]]-$C$4)^2)</f>
        <v>0.24604156234547117</v>
      </c>
      <c r="M25">
        <f>SQRT((Table38910117[[#This Row],[Annual Income (k$)]]-$B$5)^2+(Table38910117[[#This Row],[Spending Score (1-100)]]-$C$5)^2)</f>
        <v>1.4757130171995114</v>
      </c>
      <c r="N25">
        <f>SQRT((Table38910117[[#This Row],[Annual Income (k$)]]-$B$6)^2+(Table38910117[[#This Row],[Spending Score (1-100)]]-$C$6)^2)</f>
        <v>2.6854776797315791</v>
      </c>
      <c r="O25">
        <f>SQRT((Table38910117[[#This Row],[Annual Income (k$)]]-$B$7)^2+(Table38910117[[#This Row],[Spending Score (1-100)]]-$C$7)^2)</f>
        <v>1.1703756928070614</v>
      </c>
      <c r="P25">
        <f>MIN(Table38910117[[#This Row],[DIst1]:[DIst5]])</f>
        <v>0.24604156234547117</v>
      </c>
      <c r="Q25" t="str">
        <f>IF(MIN(Table38910117[[#This Row],[DIst1]:[DIst5]])=Table38910117[[#This Row],[DIst1]],"Cluster1",IF(MIN(Table38910117[[#This Row],[DIst1]:[DIst5]])=Table38910117[[#This Row],[DIst2]],"Cluster2",IF(MIN(Table38910117[[#This Row],[DIst1]:[DIst5]])=Table38910117[[#This Row],[DIst3]],"Cluster3",IF(MIN(Table38910117[[#This Row],[DIst1]:[DIst5]])=Table38910117[[#This Row],[DIst4]],"Cluster4","Cluster5"))))</f>
        <v>Cluster2</v>
      </c>
    </row>
    <row r="26" spans="7:17" x14ac:dyDescent="0.3">
      <c r="G26">
        <v>25</v>
      </c>
      <c r="H26">
        <v>-1.242796614</v>
      </c>
      <c r="I26">
        <v>-1.4053404979999999</v>
      </c>
      <c r="K26">
        <f>SQRT((Table38910117[[#This Row],[Annual Income (k$)]]-$B$3)^2+(Table38910117[[#This Row],[Spending Score (1-100)]]-$C$3)^2)</f>
        <v>0.55339826069296405</v>
      </c>
      <c r="L26">
        <f>SQRT((Table38910117[[#This Row],[Annual Income (k$)]]-$B$4)^2+(Table38910117[[#This Row],[Spending Score (1-100)]]-$C$4)^2)</f>
        <v>2.4647465842900407</v>
      </c>
      <c r="M26">
        <f>SQRT((Table38910117[[#This Row],[Annual Income (k$)]]-$B$5)^2+(Table38910117[[#This Row],[Spending Score (1-100)]]-$C$5)^2)</f>
        <v>0.8294260499969438</v>
      </c>
      <c r="N26">
        <f>SQRT((Table38910117[[#This Row],[Annual Income (k$)]]-$B$6)^2+(Table38910117[[#This Row],[Spending Score (1-100)]]-$C$6)^2)</f>
        <v>0.39565007129002311</v>
      </c>
      <c r="O26">
        <f>SQRT((Table38910117[[#This Row],[Annual Income (k$)]]-$B$7)^2+(Table38910117[[#This Row],[Spending Score (1-100)]]-$C$7)^2)</f>
        <v>1.6438414841687246</v>
      </c>
      <c r="P26">
        <f>MIN(Table38910117[[#This Row],[DIst1]:[DIst5]])</f>
        <v>0.39565007129002311</v>
      </c>
      <c r="Q26" t="str">
        <f>IF(MIN(Table38910117[[#This Row],[DIst1]:[DIst5]])=Table38910117[[#This Row],[DIst1]],"Cluster1",IF(MIN(Table38910117[[#This Row],[DIst1]:[DIst5]])=Table38910117[[#This Row],[DIst2]],"Cluster2",IF(MIN(Table38910117[[#This Row],[DIst1]:[DIst5]])=Table38910117[[#This Row],[DIst3]],"Cluster3",IF(MIN(Table38910117[[#This Row],[DIst1]:[DIst5]])=Table38910117[[#This Row],[DIst4]],"Cluster4","Cluster5"))))</f>
        <v>Cluster4</v>
      </c>
    </row>
    <row r="27" spans="7:17" x14ac:dyDescent="0.3">
      <c r="G27">
        <v>26</v>
      </c>
      <c r="H27">
        <v>-1.242796614</v>
      </c>
      <c r="I27">
        <v>1.2345256309999999</v>
      </c>
      <c r="K27">
        <f>SQRT((Table38910117[[#This Row],[Annual Income (k$)]]-$B$3)^2+(Table38910117[[#This Row],[Spending Score (1-100)]]-$C$3)^2)</f>
        <v>2.9857800289842453</v>
      </c>
      <c r="L27">
        <f>SQRT((Table38910117[[#This Row],[Annual Income (k$)]]-$B$4)^2+(Table38910117[[#This Row],[Spending Score (1-100)]]-$C$4)^2)</f>
        <v>0.36182838478527352</v>
      </c>
      <c r="M27">
        <f>SQRT((Table38910117[[#This Row],[Annual Income (k$)]]-$B$5)^2+(Table38910117[[#This Row],[Spending Score (1-100)]]-$C$5)^2)</f>
        <v>1.8309899991161778</v>
      </c>
      <c r="N27">
        <f>SQRT((Table38910117[[#This Row],[Annual Income (k$)]]-$B$6)^2+(Table38910117[[#This Row],[Spending Score (1-100)]]-$C$6)^2)</f>
        <v>3.0290438460494751</v>
      </c>
      <c r="O27">
        <f>SQRT((Table38910117[[#This Row],[Annual Income (k$)]]-$B$7)^2+(Table38910117[[#This Row],[Spending Score (1-100)]]-$C$7)^2)</f>
        <v>1.3719858021580162</v>
      </c>
      <c r="P27">
        <f>MIN(Table38910117[[#This Row],[DIst1]:[DIst5]])</f>
        <v>0.36182838478527352</v>
      </c>
      <c r="Q27" t="str">
        <f>IF(MIN(Table38910117[[#This Row],[DIst1]:[DIst5]])=Table38910117[[#This Row],[DIst1]],"Cluster1",IF(MIN(Table38910117[[#This Row],[DIst1]:[DIst5]])=Table38910117[[#This Row],[DIst2]],"Cluster2",IF(MIN(Table38910117[[#This Row],[DIst1]:[DIst5]])=Table38910117[[#This Row],[DIst3]],"Cluster3",IF(MIN(Table38910117[[#This Row],[DIst1]:[DIst5]])=Table38910117[[#This Row],[DIst4]],"Cluster4","Cluster5"))))</f>
        <v>Cluster2</v>
      </c>
    </row>
    <row r="28" spans="7:17" x14ac:dyDescent="0.3">
      <c r="G28">
        <v>27</v>
      </c>
      <c r="H28">
        <v>-1.242796614</v>
      </c>
      <c r="I28">
        <v>-0.70655240500000005</v>
      </c>
      <c r="K28">
        <f>SQRT((Table38910117[[#This Row],[Annual Income (k$)]]-$B$3)^2+(Table38910117[[#This Row],[Spending Score (1-100)]]-$C$3)^2)</f>
        <v>1.1084237199371982</v>
      </c>
      <c r="L28">
        <f>SQRT((Table38910117[[#This Row],[Annual Income (k$)]]-$B$4)^2+(Table38910117[[#This Row],[Spending Score (1-100)]]-$C$4)^2)</f>
        <v>1.7734562108935059</v>
      </c>
      <c r="M28">
        <f>SQRT((Table38910117[[#This Row],[Annual Income (k$)]]-$B$5)^2+(Table38910117[[#This Row],[Spending Score (1-100)]]-$C$5)^2)</f>
        <v>0.19202736112776536</v>
      </c>
      <c r="N28">
        <f>SQRT((Table38910117[[#This Row],[Annual Income (k$)]]-$B$6)^2+(Table38910117[[#This Row],[Spending Score (1-100)]]-$C$6)^2)</f>
        <v>1.0896809924042503</v>
      </c>
      <c r="O28">
        <f>SQRT((Table38910117[[#This Row],[Annual Income (k$)]]-$B$7)^2+(Table38910117[[#This Row],[Spending Score (1-100)]]-$C$7)^2)</f>
        <v>1.0624444697968876</v>
      </c>
      <c r="P28">
        <f>MIN(Table38910117[[#This Row],[DIst1]:[DIst5]])</f>
        <v>0.19202736112776536</v>
      </c>
      <c r="Q28" t="str">
        <f>IF(MIN(Table38910117[[#This Row],[DIst1]:[DIst5]])=Table38910117[[#This Row],[DIst1]],"Cluster1",IF(MIN(Table38910117[[#This Row],[DIst1]:[DIst5]])=Table38910117[[#This Row],[DIst2]],"Cluster2",IF(MIN(Table38910117[[#This Row],[DIst1]:[DIst5]])=Table38910117[[#This Row],[DIst3]],"Cluster3",IF(MIN(Table38910117[[#This Row],[DIst1]:[DIst5]])=Table38910117[[#This Row],[DIst4]],"Cluster4","Cluster5"))))</f>
        <v>Cluster3</v>
      </c>
    </row>
    <row r="29" spans="7:17" x14ac:dyDescent="0.3">
      <c r="G29">
        <v>28</v>
      </c>
      <c r="H29">
        <v>-1.242796614</v>
      </c>
      <c r="I29">
        <v>0.41927285600000003</v>
      </c>
      <c r="K29">
        <f>SQRT((Table38910117[[#This Row],[Annual Income (k$)]]-$B$3)^2+(Table38910117[[#This Row],[Spending Score (1-100)]]-$C$3)^2)</f>
        <v>2.1837611896828499</v>
      </c>
      <c r="L29">
        <f>SQRT((Table38910117[[#This Row],[Annual Income (k$)]]-$B$4)^2+(Table38910117[[#This Row],[Spending Score (1-100)]]-$C$4)^2)</f>
        <v>0.6921437823611567</v>
      </c>
      <c r="M29">
        <f>SQRT((Table38910117[[#This Row],[Annual Income (k$)]]-$B$5)^2+(Table38910117[[#This Row],[Spending Score (1-100)]]-$C$5)^2)</f>
        <v>1.0208424284420918</v>
      </c>
      <c r="N29">
        <f>SQRT((Table38910117[[#This Row],[Annual Income (k$)]]-$B$6)^2+(Table38910117[[#This Row],[Spending Score (1-100)]]-$C$6)^2)</f>
        <v>2.214145350250015</v>
      </c>
      <c r="O29">
        <f>SQRT((Table38910117[[#This Row],[Annual Income (k$)]]-$B$7)^2+(Table38910117[[#This Row],[Spending Score (1-100)]]-$C$7)^2)</f>
        <v>0.80499628657995304</v>
      </c>
      <c r="P29">
        <f>MIN(Table38910117[[#This Row],[DIst1]:[DIst5]])</f>
        <v>0.6921437823611567</v>
      </c>
      <c r="Q29" t="str">
        <f>IF(MIN(Table38910117[[#This Row],[DIst1]:[DIst5]])=Table38910117[[#This Row],[DIst1]],"Cluster1",IF(MIN(Table38910117[[#This Row],[DIst1]:[DIst5]])=Table38910117[[#This Row],[DIst2]],"Cluster2",IF(MIN(Table38910117[[#This Row],[DIst1]:[DIst5]])=Table38910117[[#This Row],[DIst3]],"Cluster3",IF(MIN(Table38910117[[#This Row],[DIst1]:[DIst5]])=Table38910117[[#This Row],[DIst4]],"Cluster4","Cluster5"))))</f>
        <v>Cluster2</v>
      </c>
    </row>
    <row r="30" spans="7:17" x14ac:dyDescent="0.3">
      <c r="G30">
        <v>29</v>
      </c>
      <c r="H30">
        <v>-1.2046271850000001</v>
      </c>
      <c r="I30">
        <v>-0.74537396600000005</v>
      </c>
      <c r="K30">
        <f>SQRT((Table38910117[[#This Row],[Annual Income (k$)]]-$B$3)^2+(Table38910117[[#This Row],[Spending Score (1-100)]]-$C$3)^2)</f>
        <v>1.090028890867383</v>
      </c>
      <c r="L30">
        <f>SQRT((Table38910117[[#This Row],[Annual Income (k$)]]-$B$4)^2+(Table38910117[[#This Row],[Spending Score (1-100)]]-$C$4)^2)</f>
        <v>1.818532831366614</v>
      </c>
      <c r="M30">
        <f>SQRT((Table38910117[[#This Row],[Annual Income (k$)]]-$B$5)^2+(Table38910117[[#This Row],[Spending Score (1-100)]]-$C$5)^2)</f>
        <v>0.24604156234547106</v>
      </c>
      <c r="N30">
        <f>SQRT((Table38910117[[#This Row],[Annual Income (k$)]]-$B$6)^2+(Table38910117[[#This Row],[Spending Score (1-100)]]-$C$6)^2)</f>
        <v>1.0488768764278962</v>
      </c>
      <c r="O30">
        <f>SQRT((Table38910117[[#This Row],[Annual Income (k$)]]-$B$7)^2+(Table38910117[[#This Row],[Spending Score (1-100)]]-$C$7)^2)</f>
        <v>1.0661493383986018</v>
      </c>
      <c r="P30">
        <f>MIN(Table38910117[[#This Row],[DIst1]:[DIst5]])</f>
        <v>0.24604156234547106</v>
      </c>
      <c r="Q30" t="str">
        <f>IF(MIN(Table38910117[[#This Row],[DIst1]:[DIst5]])=Table38910117[[#This Row],[DIst1]],"Cluster1",IF(MIN(Table38910117[[#This Row],[DIst1]:[DIst5]])=Table38910117[[#This Row],[DIst2]],"Cluster2",IF(MIN(Table38910117[[#This Row],[DIst1]:[DIst5]])=Table38910117[[#This Row],[DIst3]],"Cluster3",IF(MIN(Table38910117[[#This Row],[DIst1]:[DIst5]])=Table38910117[[#This Row],[DIst4]],"Cluster4","Cluster5"))))</f>
        <v>Cluster3</v>
      </c>
    </row>
    <row r="31" spans="7:17" x14ac:dyDescent="0.3">
      <c r="G31">
        <v>30</v>
      </c>
      <c r="H31">
        <v>-1.2046271850000001</v>
      </c>
      <c r="I31">
        <v>1.428633434</v>
      </c>
      <c r="K31">
        <f>SQRT((Table38910117[[#This Row],[Annual Income (k$)]]-$B$3)^2+(Table38910117[[#This Row],[Spending Score (1-100)]]-$C$3)^2)</f>
        <v>3.1834555388875447</v>
      </c>
      <c r="L31">
        <f>SQRT((Table38910117[[#This Row],[Annual Income (k$)]]-$B$4)^2+(Table38910117[[#This Row],[Spending Score (1-100)]]-$C$4)^2)</f>
        <v>0.51838276237785674</v>
      </c>
      <c r="M31">
        <f>SQRT((Table38910117[[#This Row],[Annual Income (k$)]]-$B$5)^2+(Table38910117[[#This Row],[Spending Score (1-100)]]-$C$5)^2)</f>
        <v>2.0277223041767241</v>
      </c>
      <c r="N31">
        <f>SQRT((Table38910117[[#This Row],[Annual Income (k$)]]-$B$6)^2+(Table38910117[[#This Row],[Spending Score (1-100)]]-$C$6)^2)</f>
        <v>3.2224156048882886</v>
      </c>
      <c r="O31">
        <f>SQRT((Table38910117[[#This Row],[Annual Income (k$)]]-$B$7)^2+(Table38910117[[#This Row],[Spending Score (1-100)]]-$C$7)^2)</f>
        <v>1.5225805251550626</v>
      </c>
      <c r="P31">
        <f>MIN(Table38910117[[#This Row],[DIst1]:[DIst5]])</f>
        <v>0.51838276237785674</v>
      </c>
      <c r="Q31" t="str">
        <f>IF(MIN(Table38910117[[#This Row],[DIst1]:[DIst5]])=Table38910117[[#This Row],[DIst1]],"Cluster1",IF(MIN(Table38910117[[#This Row],[DIst1]:[DIst5]])=Table38910117[[#This Row],[DIst2]],"Cluster2",IF(MIN(Table38910117[[#This Row],[DIst1]:[DIst5]])=Table38910117[[#This Row],[DIst3]],"Cluster3",IF(MIN(Table38910117[[#This Row],[DIst1]:[DIst5]])=Table38910117[[#This Row],[DIst4]],"Cluster4","Cluster5"))))</f>
        <v>Cluster2</v>
      </c>
    </row>
    <row r="32" spans="7:17" x14ac:dyDescent="0.3">
      <c r="G32">
        <v>31</v>
      </c>
      <c r="H32">
        <v>-1.1664577549999999</v>
      </c>
      <c r="I32">
        <v>-1.793556105</v>
      </c>
      <c r="J32">
        <v>4</v>
      </c>
      <c r="K32">
        <f>SQRT((Table38910117[[#This Row],[Annual Income (k$)]]-$B$3)^2+(Table38910117[[#This Row],[Spending Score (1-100)]]-$C$3)^2)</f>
        <v>0.53998323899599243</v>
      </c>
      <c r="L32">
        <f>SQRT((Table38910117[[#This Row],[Annual Income (k$)]]-$B$4)^2+(Table38910117[[#This Row],[Spending Score (1-100)]]-$C$4)^2)</f>
        <v>2.8595626903078943</v>
      </c>
      <c r="M32">
        <f>SQRT((Table38910117[[#This Row],[Annual Income (k$)]]-$B$5)^2+(Table38910117[[#This Row],[Spending Score (1-100)]]-$C$5)^2)</f>
        <v>1.225065197675806</v>
      </c>
      <c r="N32">
        <f>SQRT((Table38910117[[#This Row],[Annual Income (k$)]]-$B$6)^2+(Table38910117[[#This Row],[Spending Score (1-100)]]-$C$6)^2)</f>
        <v>0</v>
      </c>
      <c r="O32">
        <f>SQRT((Table38910117[[#This Row],[Annual Income (k$)]]-$B$7)^2+(Table38910117[[#This Row],[Spending Score (1-100)]]-$C$7)^2)</f>
        <v>1.9731789873079113</v>
      </c>
      <c r="P32">
        <f>MIN(Table38910117[[#This Row],[DIst1]:[DIst5]])</f>
        <v>0</v>
      </c>
      <c r="Q32" t="str">
        <f>IF(MIN(Table38910117[[#This Row],[DIst1]:[DIst5]])=Table38910117[[#This Row],[DIst1]],"Cluster1",IF(MIN(Table38910117[[#This Row],[DIst1]:[DIst5]])=Table38910117[[#This Row],[DIst2]],"Cluster2",IF(MIN(Table38910117[[#This Row],[DIst1]:[DIst5]])=Table38910117[[#This Row],[DIst3]],"Cluster3",IF(MIN(Table38910117[[#This Row],[DIst1]:[DIst5]])=Table38910117[[#This Row],[DIst4]],"Cluster4","Cluster5"))))</f>
        <v>Cluster4</v>
      </c>
    </row>
    <row r="33" spans="7:17" x14ac:dyDescent="0.3">
      <c r="G33">
        <v>32</v>
      </c>
      <c r="H33">
        <v>-1.1664577549999999</v>
      </c>
      <c r="I33">
        <v>0.88513158400000003</v>
      </c>
      <c r="K33">
        <f>SQRT((Table38910117[[#This Row],[Annual Income (k$)]]-$B$3)^2+(Table38910117[[#This Row],[Spending Score (1-100)]]-$C$3)^2)</f>
        <v>2.6553693309072681</v>
      </c>
      <c r="L33">
        <f>SQRT((Table38910117[[#This Row],[Annual Income (k$)]]-$B$4)^2+(Table38910117[[#This Row],[Spending Score (1-100)]]-$C$4)^2)</f>
        <v>0.41207323355252812</v>
      </c>
      <c r="M33">
        <f>SQRT((Table38910117[[#This Row],[Annual Income (k$)]]-$B$5)^2+(Table38910117[[#This Row],[Spending Score (1-100)]]-$C$5)^2)</f>
        <v>1.492890014645528</v>
      </c>
      <c r="N33">
        <f>SQRT((Table38910117[[#This Row],[Annual Income (k$)]]-$B$6)^2+(Table38910117[[#This Row],[Spending Score (1-100)]]-$C$6)^2)</f>
        <v>2.6786876890000002</v>
      </c>
      <c r="O33">
        <f>SQRT((Table38910117[[#This Row],[Annual Income (k$)]]-$B$7)^2+(Table38910117[[#This Row],[Spending Score (1-100)]]-$C$7)^2)</f>
        <v>1.0419609994546282</v>
      </c>
      <c r="P33">
        <f>MIN(Table38910117[[#This Row],[DIst1]:[DIst5]])</f>
        <v>0.41207323355252812</v>
      </c>
      <c r="Q33" t="str">
        <f>IF(MIN(Table38910117[[#This Row],[DIst1]:[DIst5]])=Table38910117[[#This Row],[DIst1]],"Cluster1",IF(MIN(Table38910117[[#This Row],[DIst1]:[DIst5]])=Table38910117[[#This Row],[DIst2]],"Cluster2",IF(MIN(Table38910117[[#This Row],[DIst1]:[DIst5]])=Table38910117[[#This Row],[DIst3]],"Cluster3",IF(MIN(Table38910117[[#This Row],[DIst1]:[DIst5]])=Table38910117[[#This Row],[DIst4]],"Cluster4","Cluster5"))))</f>
        <v>Cluster2</v>
      </c>
    </row>
    <row r="34" spans="7:17" x14ac:dyDescent="0.3">
      <c r="G34">
        <v>33</v>
      </c>
      <c r="H34">
        <v>-1.0519494680000001</v>
      </c>
      <c r="I34">
        <v>-1.793556105</v>
      </c>
      <c r="K34">
        <f>SQRT((Table38910117[[#This Row],[Annual Income (k$)]]-$B$3)^2+(Table38910117[[#This Row],[Spending Score (1-100)]]-$C$3)^2)</f>
        <v>0.65350906109322959</v>
      </c>
      <c r="L34">
        <f>SQRT((Table38910117[[#This Row],[Annual Income (k$)]]-$B$4)^2+(Table38910117[[#This Row],[Spending Score (1-100)]]-$C$4)^2)</f>
        <v>2.8770862424789758</v>
      </c>
      <c r="M34">
        <f>SQRT((Table38910117[[#This Row],[Annual Income (k$)]]-$B$5)^2+(Table38910117[[#This Row],[Spending Score (1-100)]]-$C$5)^2)</f>
        <v>1.2515372459391159</v>
      </c>
      <c r="N34">
        <f>SQRT((Table38910117[[#This Row],[Annual Income (k$)]]-$B$6)^2+(Table38910117[[#This Row],[Spending Score (1-100)]]-$C$6)^2)</f>
        <v>0.11450828699999982</v>
      </c>
      <c r="O34">
        <f>SQRT((Table38910117[[#This Row],[Annual Income (k$)]]-$B$7)^2+(Table38910117[[#This Row],[Spending Score (1-100)]]-$C$7)^2)</f>
        <v>1.9385414934037755</v>
      </c>
      <c r="P34">
        <f>MIN(Table38910117[[#This Row],[DIst1]:[DIst5]])</f>
        <v>0.11450828699999982</v>
      </c>
      <c r="Q34" t="str">
        <f>IF(MIN(Table38910117[[#This Row],[DIst1]:[DIst5]])=Table38910117[[#This Row],[DIst1]],"Cluster1",IF(MIN(Table38910117[[#This Row],[DIst1]:[DIst5]])=Table38910117[[#This Row],[DIst2]],"Cluster2",IF(MIN(Table38910117[[#This Row],[DIst1]:[DIst5]])=Table38910117[[#This Row],[DIst3]],"Cluster3",IF(MIN(Table38910117[[#This Row],[DIst1]:[DIst5]])=Table38910117[[#This Row],[DIst4]],"Cluster4","Cluster5"))))</f>
        <v>Cluster4</v>
      </c>
    </row>
    <row r="35" spans="7:17" x14ac:dyDescent="0.3">
      <c r="G35">
        <v>34</v>
      </c>
      <c r="H35">
        <v>-1.0519494680000001</v>
      </c>
      <c r="I35">
        <v>1.6227412379999999</v>
      </c>
      <c r="K35">
        <f>SQRT((Table38910117[[#This Row],[Annual Income (k$)]]-$B$3)^2+(Table38910117[[#This Row],[Spending Score (1-100)]]-$C$3)^2)</f>
        <v>3.40112593797086</v>
      </c>
      <c r="L35">
        <f>SQRT((Table38910117[[#This Row],[Annual Income (k$)]]-$B$4)^2+(Table38910117[[#This Row],[Spending Score (1-100)]]-$C$4)^2)</f>
        <v>0.76506049068353155</v>
      </c>
      <c r="M35">
        <f>SQRT((Table38910117[[#This Row],[Annual Income (k$)]]-$B$5)^2+(Table38910117[[#This Row],[Spending Score (1-100)]]-$C$5)^2)</f>
        <v>2.2393350223089685</v>
      </c>
      <c r="N35">
        <f>SQRT((Table38910117[[#This Row],[Annual Income (k$)]]-$B$6)^2+(Table38910117[[#This Row],[Spending Score (1-100)]]-$C$6)^2)</f>
        <v>3.4182158626366084</v>
      </c>
      <c r="O35">
        <f>SQRT((Table38910117[[#This Row],[Annual Income (k$)]]-$B$7)^2+(Table38910117[[#This Row],[Spending Score (1-100)]]-$C$7)^2)</f>
        <v>1.6422348085257881</v>
      </c>
      <c r="P35">
        <f>MIN(Table38910117[[#This Row],[DIst1]:[DIst5]])</f>
        <v>0.76506049068353155</v>
      </c>
      <c r="Q35" t="str">
        <f>IF(MIN(Table38910117[[#This Row],[DIst1]:[DIst5]])=Table38910117[[#This Row],[DIst1]],"Cluster1",IF(MIN(Table38910117[[#This Row],[DIst1]:[DIst5]])=Table38910117[[#This Row],[DIst2]],"Cluster2",IF(MIN(Table38910117[[#This Row],[DIst1]:[DIst5]])=Table38910117[[#This Row],[DIst3]],"Cluster3",IF(MIN(Table38910117[[#This Row],[DIst1]:[DIst5]])=Table38910117[[#This Row],[DIst4]],"Cluster4","Cluster5"))))</f>
        <v>Cluster2</v>
      </c>
    </row>
    <row r="36" spans="7:17" x14ac:dyDescent="0.3">
      <c r="G36">
        <v>35</v>
      </c>
      <c r="H36">
        <v>-1.0519494680000001</v>
      </c>
      <c r="I36">
        <v>-1.4053404979999999</v>
      </c>
      <c r="K36">
        <f>SQRT((Table38910117[[#This Row],[Annual Income (k$)]]-$B$3)^2+(Table38910117[[#This Row],[Spending Score (1-100)]]-$C$3)^2)</f>
        <v>0.71937535888861448</v>
      </c>
      <c r="L36">
        <f>SQRT((Table38910117[[#This Row],[Annual Income (k$)]]-$B$4)^2+(Table38910117[[#This Row],[Spending Score (1-100)]]-$C$4)^2)</f>
        <v>2.4955862605233778</v>
      </c>
      <c r="M36">
        <f>SQRT((Table38910117[[#This Row],[Annual Income (k$)]]-$B$5)^2+(Table38910117[[#This Row],[Spending Score (1-100)]]-$C$5)^2)</f>
        <v>0.88467305748754965</v>
      </c>
      <c r="N36">
        <f>SQRT((Table38910117[[#This Row],[Annual Income (k$)]]-$B$6)^2+(Table38910117[[#This Row],[Spending Score (1-100)]]-$C$6)^2)</f>
        <v>0.40475116468029193</v>
      </c>
      <c r="O36">
        <f>SQRT((Table38910117[[#This Row],[Annual Income (k$)]]-$B$7)^2+(Table38910117[[#This Row],[Spending Score (1-100)]]-$C$7)^2)</f>
        <v>1.5690205373670263</v>
      </c>
      <c r="P36">
        <f>MIN(Table38910117[[#This Row],[DIst1]:[DIst5]])</f>
        <v>0.40475116468029193</v>
      </c>
      <c r="Q36" t="str">
        <f>IF(MIN(Table38910117[[#This Row],[DIst1]:[DIst5]])=Table38910117[[#This Row],[DIst1]],"Cluster1",IF(MIN(Table38910117[[#This Row],[DIst1]:[DIst5]])=Table38910117[[#This Row],[DIst2]],"Cluster2",IF(MIN(Table38910117[[#This Row],[DIst1]:[DIst5]])=Table38910117[[#This Row],[DIst3]],"Cluster3",IF(MIN(Table38910117[[#This Row],[DIst1]:[DIst5]])=Table38910117[[#This Row],[DIst4]],"Cluster4","Cluster5"))))</f>
        <v>Cluster4</v>
      </c>
    </row>
    <row r="37" spans="7:17" x14ac:dyDescent="0.3">
      <c r="G37">
        <v>36</v>
      </c>
      <c r="H37">
        <v>-1.0519494680000001</v>
      </c>
      <c r="I37">
        <v>1.1957040699999999</v>
      </c>
      <c r="K37">
        <f>SQRT((Table38910117[[#This Row],[Annual Income (k$)]]-$B$3)^2+(Table38910117[[#This Row],[Spending Score (1-100)]]-$C$3)^2)</f>
        <v>2.9830453402282453</v>
      </c>
      <c r="L37">
        <f>SQRT((Table38910117[[#This Row],[Annual Income (k$)]]-$B$4)^2+(Table38910117[[#This Row],[Spending Score (1-100)]]-$C$4)^2)</f>
        <v>0.51993347331298667</v>
      </c>
      <c r="M37">
        <f>SQRT((Table38910117[[#This Row],[Annual Income (k$)]]-$B$5)^2+(Table38910117[[#This Row],[Spending Score (1-100)]]-$C$5)^2)</f>
        <v>1.8185328315555163</v>
      </c>
      <c r="N37">
        <f>SQRT((Table38910117[[#This Row],[Annual Income (k$)]]-$B$6)^2+(Table38910117[[#This Row],[Spending Score (1-100)]]-$C$6)^2)</f>
        <v>2.9914525805422199</v>
      </c>
      <c r="O37">
        <f>SQRT((Table38910117[[#This Row],[Annual Income (k$)]]-$B$7)^2+(Table38910117[[#This Row],[Spending Score (1-100)]]-$C$7)^2)</f>
        <v>1.2462086347155801</v>
      </c>
      <c r="P37">
        <f>MIN(Table38910117[[#This Row],[DIst1]:[DIst5]])</f>
        <v>0.51993347331298667</v>
      </c>
      <c r="Q37" t="str">
        <f>IF(MIN(Table38910117[[#This Row],[DIst1]:[DIst5]])=Table38910117[[#This Row],[DIst1]],"Cluster1",IF(MIN(Table38910117[[#This Row],[DIst1]:[DIst5]])=Table38910117[[#This Row],[DIst2]],"Cluster2",IF(MIN(Table38910117[[#This Row],[DIst1]:[DIst5]])=Table38910117[[#This Row],[DIst3]],"Cluster3",IF(MIN(Table38910117[[#This Row],[DIst1]:[DIst5]])=Table38910117[[#This Row],[DIst4]],"Cluster4","Cluster5"))))</f>
        <v>Cluster2</v>
      </c>
    </row>
    <row r="38" spans="7:17" x14ac:dyDescent="0.3">
      <c r="G38">
        <v>37</v>
      </c>
      <c r="H38">
        <v>-1.013780039</v>
      </c>
      <c r="I38">
        <v>-1.288875816</v>
      </c>
      <c r="K38">
        <f>SQRT((Table38910117[[#This Row],[Annual Income (k$)]]-$B$3)^2+(Table38910117[[#This Row],[Spending Score (1-100)]]-$C$3)^2)</f>
        <v>0.80894874165299346</v>
      </c>
      <c r="L38">
        <f>SQRT((Table38910117[[#This Row],[Annual Income (k$)]]-$B$4)^2+(Table38910117[[#This Row],[Spending Score (1-100)]]-$C$4)^2)</f>
        <v>2.3898038242195034</v>
      </c>
      <c r="M38">
        <f>SQRT((Table38910117[[#This Row],[Annual Income (k$)]]-$B$5)^2+(Table38910117[[#This Row],[Spending Score (1-100)]]-$C$5)^2)</f>
        <v>0.79623823788107406</v>
      </c>
      <c r="N38">
        <f>SQRT((Table38910117[[#This Row],[Annual Income (k$)]]-$B$6)^2+(Table38910117[[#This Row],[Spending Score (1-100)]]-$C$6)^2)</f>
        <v>0.52726907653313038</v>
      </c>
      <c r="O38">
        <f>SQRT((Table38910117[[#This Row],[Annual Income (k$)]]-$B$7)^2+(Table38910117[[#This Row],[Spending Score (1-100)]]-$C$7)^2)</f>
        <v>1.4465238091248764</v>
      </c>
      <c r="P38">
        <f>MIN(Table38910117[[#This Row],[DIst1]:[DIst5]])</f>
        <v>0.52726907653313038</v>
      </c>
      <c r="Q38" t="str">
        <f>IF(MIN(Table38910117[[#This Row],[DIst1]:[DIst5]])=Table38910117[[#This Row],[DIst1]],"Cluster1",IF(MIN(Table38910117[[#This Row],[DIst1]:[DIst5]])=Table38910117[[#This Row],[DIst2]],"Cluster2",IF(MIN(Table38910117[[#This Row],[DIst1]:[DIst5]])=Table38910117[[#This Row],[DIst3]],"Cluster3",IF(MIN(Table38910117[[#This Row],[DIst1]:[DIst5]])=Table38910117[[#This Row],[DIst4]],"Cluster4","Cluster5"))))</f>
        <v>Cluster4</v>
      </c>
    </row>
    <row r="39" spans="7:17" x14ac:dyDescent="0.3">
      <c r="G39">
        <v>38</v>
      </c>
      <c r="H39">
        <v>-1.013780039</v>
      </c>
      <c r="I39">
        <v>0.88513158400000003</v>
      </c>
      <c r="K39">
        <f>SQRT((Table38910117[[#This Row],[Annual Income (k$)]]-$B$3)^2+(Table38910117[[#This Row],[Spending Score (1-100)]]-$C$3)^2)</f>
        <v>2.6902546652952379</v>
      </c>
      <c r="L39">
        <f>SQRT((Table38910117[[#This Row],[Annual Income (k$)]]-$B$4)^2+(Table38910117[[#This Row],[Spending Score (1-100)]]-$C$4)^2)</f>
        <v>0.55647754689565609</v>
      </c>
      <c r="M39">
        <f>SQRT((Table38910117[[#This Row],[Annual Income (k$)]]-$B$5)^2+(Table38910117[[#This Row],[Spending Score (1-100)]]-$C$5)^2)</f>
        <v>1.5237987190869213</v>
      </c>
      <c r="N39">
        <f>SQRT((Table38910117[[#This Row],[Annual Income (k$)]]-$B$6)^2+(Table38910117[[#This Row],[Spending Score (1-100)]]-$C$6)^2)</f>
        <v>2.683035262564236</v>
      </c>
      <c r="O39">
        <f>SQRT((Table38910117[[#This Row],[Annual Income (k$)]]-$B$7)^2+(Table38910117[[#This Row],[Spending Score (1-100)]]-$C$7)^2)</f>
        <v>0.95438675941750772</v>
      </c>
      <c r="P39">
        <f>MIN(Table38910117[[#This Row],[DIst1]:[DIst5]])</f>
        <v>0.55647754689565609</v>
      </c>
      <c r="Q39" t="str">
        <f>IF(MIN(Table38910117[[#This Row],[DIst1]:[DIst5]])=Table38910117[[#This Row],[DIst1]],"Cluster1",IF(MIN(Table38910117[[#This Row],[DIst1]:[DIst5]])=Table38910117[[#This Row],[DIst2]],"Cluster2",IF(MIN(Table38910117[[#This Row],[DIst1]:[DIst5]])=Table38910117[[#This Row],[DIst3]],"Cluster3",IF(MIN(Table38910117[[#This Row],[DIst1]:[DIst5]])=Table38910117[[#This Row],[DIst4]],"Cluster4","Cluster5"))))</f>
        <v>Cluster2</v>
      </c>
    </row>
    <row r="40" spans="7:17" x14ac:dyDescent="0.3">
      <c r="G40">
        <v>39</v>
      </c>
      <c r="H40">
        <v>-0.89927175100000001</v>
      </c>
      <c r="I40">
        <v>-0.93948176900000002</v>
      </c>
      <c r="K40">
        <f>SQRT((Table38910117[[#This Row],[Annual Income (k$)]]-$B$3)^2+(Table38910117[[#This Row],[Spending Score (1-100)]]-$C$3)^2)</f>
        <v>1.115948331365759</v>
      </c>
      <c r="L40">
        <f>SQRT((Table38910117[[#This Row],[Annual Income (k$)]]-$B$4)^2+(Table38910117[[#This Row],[Spending Score (1-100)]]-$C$4)^2)</f>
        <v>2.0835181901720974</v>
      </c>
      <c r="M40">
        <f>SQRT((Table38910117[[#This Row],[Annual Income (k$)]]-$B$5)^2+(Table38910117[[#This Row],[Spending Score (1-100)]]-$C$5)^2)</f>
        <v>0.60687165016905054</v>
      </c>
      <c r="N40">
        <f>SQRT((Table38910117[[#This Row],[Annual Income (k$)]]-$B$6)^2+(Table38910117[[#This Row],[Spending Score (1-100)]]-$C$6)^2)</f>
        <v>0.89489179912843586</v>
      </c>
      <c r="O40">
        <f>SQRT((Table38910117[[#This Row],[Annual Income (k$)]]-$B$7)^2+(Table38910117[[#This Row],[Spending Score (1-100)]]-$C$7)^2)</f>
        <v>1.0791196913236671</v>
      </c>
      <c r="P40">
        <f>MIN(Table38910117[[#This Row],[DIst1]:[DIst5]])</f>
        <v>0.60687165016905054</v>
      </c>
      <c r="Q40" t="str">
        <f>IF(MIN(Table38910117[[#This Row],[DIst1]:[DIst5]])=Table38910117[[#This Row],[DIst1]],"Cluster1",IF(MIN(Table38910117[[#This Row],[DIst1]:[DIst5]])=Table38910117[[#This Row],[DIst2]],"Cluster2",IF(MIN(Table38910117[[#This Row],[DIst1]:[DIst5]])=Table38910117[[#This Row],[DIst3]],"Cluster3",IF(MIN(Table38910117[[#This Row],[DIst1]:[DIst5]])=Table38910117[[#This Row],[DIst4]],"Cluster4","Cluster5"))))</f>
        <v>Cluster3</v>
      </c>
    </row>
    <row r="41" spans="7:17" x14ac:dyDescent="0.3">
      <c r="G41">
        <v>40</v>
      </c>
      <c r="H41">
        <v>-0.89927175100000001</v>
      </c>
      <c r="I41">
        <v>0.96277470600000004</v>
      </c>
      <c r="K41">
        <f>SQRT((Table38910117[[#This Row],[Annual Income (k$)]]-$B$3)^2+(Table38910117[[#This Row],[Spending Score (1-100)]]-$C$3)^2)</f>
        <v>2.7960441669266722</v>
      </c>
      <c r="L41">
        <f>SQRT((Table38910117[[#This Row],[Annual Income (k$)]]-$B$4)^2+(Table38910117[[#This Row],[Spending Score (1-100)]]-$C$4)^2)</f>
        <v>0.65350906097442019</v>
      </c>
      <c r="M41">
        <f>SQRT((Table38910117[[#This Row],[Annual Income (k$)]]-$B$5)^2+(Table38910117[[#This Row],[Spending Score (1-100)]]-$C$5)^2)</f>
        <v>1.6302143183638269</v>
      </c>
      <c r="N41">
        <f>SQRT((Table38910117[[#This Row],[Annual Income (k$)]]-$B$6)^2+(Table38910117[[#This Row],[Spending Score (1-100)]]-$C$6)^2)</f>
        <v>2.7692504221181236</v>
      </c>
      <c r="O41">
        <f>SQRT((Table38910117[[#This Row],[Annual Income (k$)]]-$B$7)^2+(Table38910117[[#This Row],[Spending Score (1-100)]]-$C$7)^2)</f>
        <v>0.97105798728058834</v>
      </c>
      <c r="P41">
        <f>MIN(Table38910117[[#This Row],[DIst1]:[DIst5]])</f>
        <v>0.65350906097442019</v>
      </c>
      <c r="Q41" t="str">
        <f>IF(MIN(Table38910117[[#This Row],[DIst1]:[DIst5]])=Table38910117[[#This Row],[DIst1]],"Cluster1",IF(MIN(Table38910117[[#This Row],[DIst1]:[DIst5]])=Table38910117[[#This Row],[DIst2]],"Cluster2",IF(MIN(Table38910117[[#This Row],[DIst1]:[DIst5]])=Table38910117[[#This Row],[DIst3]],"Cluster3",IF(MIN(Table38910117[[#This Row],[DIst1]:[DIst5]])=Table38910117[[#This Row],[DIst4]],"Cluster4","Cluster5"))))</f>
        <v>Cluster2</v>
      </c>
    </row>
    <row r="42" spans="7:17" x14ac:dyDescent="0.3">
      <c r="G42">
        <v>41</v>
      </c>
      <c r="H42">
        <v>-0.86110232200000003</v>
      </c>
      <c r="I42">
        <v>-0.59008772300000001</v>
      </c>
      <c r="K42">
        <f>SQRT((Table38910117[[#This Row],[Annual Income (k$)]]-$B$3)^2+(Table38910117[[#This Row],[Spending Score (1-100)]]-$C$3)^2)</f>
        <v>1.4045015816658701</v>
      </c>
      <c r="L42">
        <f>SQRT((Table38910117[[#This Row],[Annual Income (k$)]]-$B$4)^2+(Table38910117[[#This Row],[Spending Score (1-100)]]-$C$4)^2)</f>
        <v>1.7693461145867924</v>
      </c>
      <c r="M42">
        <f>SQRT((Table38910117[[#This Row],[Annual Income (k$)]]-$B$5)^2+(Table38910117[[#This Row],[Spending Score (1-100)]]-$C$5)^2)</f>
        <v>0.53437200899999993</v>
      </c>
      <c r="N42">
        <f>SQRT((Table38910117[[#This Row],[Annual Income (k$)]]-$B$6)^2+(Table38910117[[#This Row],[Spending Score (1-100)]]-$C$6)^2)</f>
        <v>1.2416030311401127</v>
      </c>
      <c r="O42">
        <f>SQRT((Table38910117[[#This Row],[Annual Income (k$)]]-$B$7)^2+(Table38910117[[#This Row],[Spending Score (1-100)]]-$C$7)^2)</f>
        <v>0.74401959259970174</v>
      </c>
      <c r="P42">
        <f>MIN(Table38910117[[#This Row],[DIst1]:[DIst5]])</f>
        <v>0.53437200899999993</v>
      </c>
      <c r="Q42" t="str">
        <f>IF(MIN(Table38910117[[#This Row],[DIst1]:[DIst5]])=Table38910117[[#This Row],[DIst1]],"Cluster1",IF(MIN(Table38910117[[#This Row],[DIst1]:[DIst5]])=Table38910117[[#This Row],[DIst2]],"Cluster2",IF(MIN(Table38910117[[#This Row],[DIst1]:[DIst5]])=Table38910117[[#This Row],[DIst3]],"Cluster3",IF(MIN(Table38910117[[#This Row],[DIst1]:[DIst5]])=Table38910117[[#This Row],[DIst4]],"Cluster4","Cluster5"))))</f>
        <v>Cluster3</v>
      </c>
    </row>
    <row r="43" spans="7:17" x14ac:dyDescent="0.3">
      <c r="G43">
        <v>42</v>
      </c>
      <c r="H43">
        <v>-0.86110232200000003</v>
      </c>
      <c r="I43">
        <v>1.6227412379999999</v>
      </c>
      <c r="K43">
        <f>SQRT((Table38910117[[#This Row],[Annual Income (k$)]]-$B$3)^2+(Table38910117[[#This Row],[Spending Score (1-100)]]-$C$3)^2)</f>
        <v>3.4426376783287806</v>
      </c>
      <c r="L43">
        <f>SQRT((Table38910117[[#This Row],[Annual Income (k$)]]-$B$4)^2+(Table38910117[[#This Row],[Spending Score (1-100)]]-$C$4)^2)</f>
        <v>0.90063193348961956</v>
      </c>
      <c r="M43">
        <f>SQRT((Table38910117[[#This Row],[Annual Income (k$)]]-$B$5)^2+(Table38910117[[#This Row],[Spending Score (1-100)]]-$C$5)^2)</f>
        <v>2.2764370087140642</v>
      </c>
      <c r="N43">
        <f>SQRT((Table38910117[[#This Row],[Annual Income (k$)]]-$B$6)^2+(Table38910117[[#This Row],[Spending Score (1-100)]]-$C$6)^2)</f>
        <v>3.4299168322645195</v>
      </c>
      <c r="O43">
        <f>SQRT((Table38910117[[#This Row],[Annual Income (k$)]]-$B$7)^2+(Table38910117[[#This Row],[Spending Score (1-100)]]-$C$7)^2)</f>
        <v>1.5904059400706156</v>
      </c>
      <c r="P43">
        <f>MIN(Table38910117[[#This Row],[DIst1]:[DIst5]])</f>
        <v>0.90063193348961956</v>
      </c>
      <c r="Q43" t="str">
        <f>IF(MIN(Table38910117[[#This Row],[DIst1]:[DIst5]])=Table38910117[[#This Row],[DIst1]],"Cluster1",IF(MIN(Table38910117[[#This Row],[DIst1]:[DIst5]])=Table38910117[[#This Row],[DIst2]],"Cluster2",IF(MIN(Table38910117[[#This Row],[DIst1]:[DIst5]])=Table38910117[[#This Row],[DIst3]],"Cluster3",IF(MIN(Table38910117[[#This Row],[DIst1]:[DIst5]])=Table38910117[[#This Row],[DIst4]],"Cluster4","Cluster5"))))</f>
        <v>Cluster2</v>
      </c>
    </row>
    <row r="44" spans="7:17" x14ac:dyDescent="0.3">
      <c r="G44">
        <v>43</v>
      </c>
      <c r="H44">
        <v>-0.82293289300000005</v>
      </c>
      <c r="I44">
        <v>-0.551266162</v>
      </c>
      <c r="K44">
        <f>SQRT((Table38910117[[#This Row],[Annual Income (k$)]]-$B$3)^2+(Table38910117[[#This Row],[Spending Score (1-100)]]-$C$3)^2)</f>
        <v>1.4584598499022852</v>
      </c>
      <c r="L44">
        <f>SQRT((Table38910117[[#This Row],[Annual Income (k$)]]-$B$4)^2+(Table38910117[[#This Row],[Spending Score (1-100)]]-$C$4)^2)</f>
        <v>1.7491142736160572</v>
      </c>
      <c r="M44">
        <f>SQRT((Table38910117[[#This Row],[Annual Income (k$)]]-$B$5)^2+(Table38910117[[#This Row],[Spending Score (1-100)]]-$C$5)^2)</f>
        <v>0.57385608982181624</v>
      </c>
      <c r="N44">
        <f>SQRT((Table38910117[[#This Row],[Annual Income (k$)]]-$B$6)^2+(Table38910117[[#This Row],[Spending Score (1-100)]]-$C$6)^2)</f>
        <v>1.288911801982999</v>
      </c>
      <c r="O44">
        <f>SQRT((Table38910117[[#This Row],[Annual Income (k$)]]-$B$7)^2+(Table38910117[[#This Row],[Spending Score (1-100)]]-$C$7)^2)</f>
        <v>0.6921437823611567</v>
      </c>
      <c r="P44">
        <f>MIN(Table38910117[[#This Row],[DIst1]:[DIst5]])</f>
        <v>0.57385608982181624</v>
      </c>
      <c r="Q44" t="str">
        <f>IF(MIN(Table38910117[[#This Row],[DIst1]:[DIst5]])=Table38910117[[#This Row],[DIst1]],"Cluster1",IF(MIN(Table38910117[[#This Row],[DIst1]:[DIst5]])=Table38910117[[#This Row],[DIst2]],"Cluster2",IF(MIN(Table38910117[[#This Row],[DIst1]:[DIst5]])=Table38910117[[#This Row],[DIst3]],"Cluster3",IF(MIN(Table38910117[[#This Row],[DIst1]:[DIst5]])=Table38910117[[#This Row],[DIst4]],"Cluster4","Cluster5"))))</f>
        <v>Cluster3</v>
      </c>
    </row>
    <row r="45" spans="7:17" x14ac:dyDescent="0.3">
      <c r="G45">
        <v>44</v>
      </c>
      <c r="H45">
        <v>-0.82293289300000005</v>
      </c>
      <c r="I45">
        <v>0.41927285600000003</v>
      </c>
      <c r="K45">
        <f>SQRT((Table38910117[[#This Row],[Annual Income (k$)]]-$B$3)^2+(Table38910117[[#This Row],[Spending Score (1-100)]]-$C$3)^2)</f>
        <v>2.3086189558213639</v>
      </c>
      <c r="L45">
        <f>SQRT((Table38910117[[#This Row],[Annual Income (k$)]]-$B$4)^2+(Table38910117[[#This Row],[Spending Score (1-100)]]-$C$4)^2)</f>
        <v>0.95486328672070453</v>
      </c>
      <c r="M45">
        <f>SQRT((Table38910117[[#This Row],[Annual Income (k$)]]-$B$5)^2+(Table38910117[[#This Row],[Spending Score (1-100)]]-$C$5)^2)</f>
        <v>1.1604363302940506</v>
      </c>
      <c r="N45">
        <f>SQRT((Table38910117[[#This Row],[Annual Income (k$)]]-$B$6)^2+(Table38910117[[#This Row],[Spending Score (1-100)]]-$C$6)^2)</f>
        <v>2.2393350221555637</v>
      </c>
      <c r="O45">
        <f>SQRT((Table38910117[[#This Row],[Annual Income (k$)]]-$B$7)^2+(Table38910117[[#This Row],[Spending Score (1-100)]]-$C$7)^2)</f>
        <v>0.46402385772894883</v>
      </c>
      <c r="P45">
        <f>MIN(Table38910117[[#This Row],[DIst1]:[DIst5]])</f>
        <v>0.46402385772894883</v>
      </c>
      <c r="Q45" t="str">
        <f>IF(MIN(Table38910117[[#This Row],[DIst1]:[DIst5]])=Table38910117[[#This Row],[DIst1]],"Cluster1",IF(MIN(Table38910117[[#This Row],[DIst1]:[DIst5]])=Table38910117[[#This Row],[DIst2]],"Cluster2",IF(MIN(Table38910117[[#This Row],[DIst1]:[DIst5]])=Table38910117[[#This Row],[DIst3]],"Cluster3",IF(MIN(Table38910117[[#This Row],[DIst1]:[DIst5]])=Table38910117[[#This Row],[DIst4]],"Cluster4","Cluster5"))))</f>
        <v>Cluster5</v>
      </c>
    </row>
    <row r="46" spans="7:17" x14ac:dyDescent="0.3">
      <c r="G46">
        <v>45</v>
      </c>
      <c r="H46">
        <v>-0.82293289300000005</v>
      </c>
      <c r="I46">
        <v>-0.86183864799999998</v>
      </c>
      <c r="K46">
        <f>SQRT((Table38910117[[#This Row],[Annual Income (k$)]]-$B$3)^2+(Table38910117[[#This Row],[Spending Score (1-100)]]-$C$3)^2)</f>
        <v>1.2248044275790657</v>
      </c>
      <c r="L46">
        <f>SQRT((Table38910117[[#This Row],[Annual Income (k$)]]-$B$4)^2+(Table38910117[[#This Row],[Spending Score (1-100)]]-$C$4)^2)</f>
        <v>2.035810039764983</v>
      </c>
      <c r="M46">
        <f>SQRT((Table38910117[[#This Row],[Annual Income (k$)]]-$B$5)^2+(Table38910117[[#This Row],[Spending Score (1-100)]]-$C$5)^2)</f>
        <v>0.63376041487731261</v>
      </c>
      <c r="N46">
        <f>SQRT((Table38910117[[#This Row],[Annual Income (k$)]]-$B$6)^2+(Table38910117[[#This Row],[Spending Score (1-100)]]-$C$6)^2)</f>
        <v>0.99302907837115517</v>
      </c>
      <c r="O46">
        <f>SQRT((Table38910117[[#This Row],[Annual Income (k$)]]-$B$7)^2+(Table38910117[[#This Row],[Spending Score (1-100)]]-$C$7)^2)</f>
        <v>0.98047914824394111</v>
      </c>
      <c r="P46">
        <f>MIN(Table38910117[[#This Row],[DIst1]:[DIst5]])</f>
        <v>0.63376041487731261</v>
      </c>
      <c r="Q46" t="str">
        <f>IF(MIN(Table38910117[[#This Row],[DIst1]:[DIst5]])=Table38910117[[#This Row],[DIst1]],"Cluster1",IF(MIN(Table38910117[[#This Row],[DIst1]:[DIst5]])=Table38910117[[#This Row],[DIst2]],"Cluster2",IF(MIN(Table38910117[[#This Row],[DIst1]:[DIst5]])=Table38910117[[#This Row],[DIst3]],"Cluster3",IF(MIN(Table38910117[[#This Row],[DIst1]:[DIst5]])=Table38910117[[#This Row],[DIst4]],"Cluster4","Cluster5"))))</f>
        <v>Cluster3</v>
      </c>
    </row>
    <row r="47" spans="7:17" x14ac:dyDescent="0.3">
      <c r="G47">
        <v>46</v>
      </c>
      <c r="H47">
        <v>-0.82293289300000005</v>
      </c>
      <c r="I47">
        <v>0.57455909900000002</v>
      </c>
      <c r="K47">
        <f>SQRT((Table38910117[[#This Row],[Annual Income (k$)]]-$B$3)^2+(Table38910117[[#This Row],[Spending Score (1-100)]]-$C$3)^2)</f>
        <v>2.4529503204372087</v>
      </c>
      <c r="L47">
        <f>SQRT((Table38910117[[#This Row],[Annual Income (k$)]]-$B$4)^2+(Table38910117[[#This Row],[Spending Score (1-100)]]-$C$4)^2)</f>
        <v>0.86195543723689905</v>
      </c>
      <c r="M47">
        <f>SQRT((Table38910117[[#This Row],[Annual Income (k$)]]-$B$5)^2+(Table38910117[[#This Row],[Spending Score (1-100)]]-$C$5)^2)</f>
        <v>1.297769593657444</v>
      </c>
      <c r="N47">
        <f>SQRT((Table38910117[[#This Row],[Annual Income (k$)]]-$B$6)^2+(Table38910117[[#This Row],[Spending Score (1-100)]]-$C$6)^2)</f>
        <v>2.3929017844926443</v>
      </c>
      <c r="O47">
        <f>SQRT((Table38910117[[#This Row],[Annual Income (k$)]]-$B$7)^2+(Table38910117[[#This Row],[Spending Score (1-100)]]-$C$7)^2)</f>
        <v>0.58986789671680018</v>
      </c>
      <c r="P47">
        <f>MIN(Table38910117[[#This Row],[DIst1]:[DIst5]])</f>
        <v>0.58986789671680018</v>
      </c>
      <c r="Q47" t="str">
        <f>IF(MIN(Table38910117[[#This Row],[DIst1]:[DIst5]])=Table38910117[[#This Row],[DIst1]],"Cluster1",IF(MIN(Table38910117[[#This Row],[DIst1]:[DIst5]])=Table38910117[[#This Row],[DIst2]],"Cluster2",IF(MIN(Table38910117[[#This Row],[DIst1]:[DIst5]])=Table38910117[[#This Row],[DIst3]],"Cluster3",IF(MIN(Table38910117[[#This Row],[DIst1]:[DIst5]])=Table38910117[[#This Row],[DIst4]],"Cluster4","Cluster5"))))</f>
        <v>Cluster5</v>
      </c>
    </row>
    <row r="48" spans="7:17" x14ac:dyDescent="0.3">
      <c r="G48">
        <v>47</v>
      </c>
      <c r="H48">
        <v>-0.78476346399999997</v>
      </c>
      <c r="I48">
        <v>0.186343491</v>
      </c>
      <c r="K48">
        <f>SQRT((Table38910117[[#This Row],[Annual Income (k$)]]-$B$3)^2+(Table38910117[[#This Row],[Spending Score (1-100)]]-$C$3)^2)</f>
        <v>2.1113401333917285</v>
      </c>
      <c r="L48">
        <f>SQRT((Table38910117[[#This Row],[Annual Income (k$)]]-$B$4)^2+(Table38910117[[#This Row],[Spending Score (1-100)]]-$C$4)^2)</f>
        <v>1.1455152116268856</v>
      </c>
      <c r="M48">
        <f>SQRT((Table38910117[[#This Row],[Annual Income (k$)]]-$B$5)^2+(Table38910117[[#This Row],[Spending Score (1-100)]]-$C$5)^2)</f>
        <v>0.98783257343813358</v>
      </c>
      <c r="N48">
        <f>SQRT((Table38910117[[#This Row],[Annual Income (k$)]]-$B$6)^2+(Table38910117[[#This Row],[Spending Score (1-100)]]-$C$6)^2)</f>
        <v>2.0163563529354018</v>
      </c>
      <c r="O48">
        <f>SQRT((Table38910117[[#This Row],[Annual Income (k$)]]-$B$7)^2+(Table38910117[[#This Row],[Spending Score (1-100)]]-$C$7)^2)</f>
        <v>0.29146592062683607</v>
      </c>
      <c r="P48">
        <f>MIN(Table38910117[[#This Row],[DIst1]:[DIst5]])</f>
        <v>0.29146592062683607</v>
      </c>
      <c r="Q48" t="str">
        <f>IF(MIN(Table38910117[[#This Row],[DIst1]:[DIst5]])=Table38910117[[#This Row],[DIst1]],"Cluster1",IF(MIN(Table38910117[[#This Row],[DIst1]:[DIst5]])=Table38910117[[#This Row],[DIst2]],"Cluster2",IF(MIN(Table38910117[[#This Row],[DIst1]:[DIst5]])=Table38910117[[#This Row],[DIst3]],"Cluster3",IF(MIN(Table38910117[[#This Row],[DIst1]:[DIst5]])=Table38910117[[#This Row],[DIst4]],"Cluster4","Cluster5"))))</f>
        <v>Cluster5</v>
      </c>
    </row>
    <row r="49" spans="7:17" x14ac:dyDescent="0.3">
      <c r="G49">
        <v>48</v>
      </c>
      <c r="H49">
        <v>-0.78476346399999997</v>
      </c>
      <c r="I49">
        <v>-0.124228994</v>
      </c>
      <c r="K49">
        <f>SQRT((Table38910117[[#This Row],[Annual Income (k$)]]-$B$3)^2+(Table38910117[[#This Row],[Spending Score (1-100)]]-$C$3)^2)</f>
        <v>1.8364736281348126</v>
      </c>
      <c r="L49">
        <f>SQRT((Table38910117[[#This Row],[Annual Income (k$)]]-$B$4)^2+(Table38910117[[#This Row],[Spending Score (1-100)]]-$C$4)^2)</f>
        <v>1.3925388132185594</v>
      </c>
      <c r="M49">
        <f>SQRT((Table38910117[[#This Row],[Annual Income (k$)]]-$B$5)^2+(Table38910117[[#This Row],[Spending Score (1-100)]]-$C$5)^2)</f>
        <v>0.76810944432247874</v>
      </c>
      <c r="N49">
        <f>SQRT((Table38910117[[#This Row],[Annual Income (k$)]]-$B$6)^2+(Table38910117[[#This Row],[Spending Score (1-100)]]-$C$6)^2)</f>
        <v>1.7124086940043253</v>
      </c>
      <c r="O49">
        <f>SQRT((Table38910117[[#This Row],[Annual Income (k$)]]-$B$7)^2+(Table38910117[[#This Row],[Spending Score (1-100)]]-$C$7)^2)</f>
        <v>0.33025172205300429</v>
      </c>
      <c r="P49">
        <f>MIN(Table38910117[[#This Row],[DIst1]:[DIst5]])</f>
        <v>0.33025172205300429</v>
      </c>
      <c r="Q49" t="str">
        <f>IF(MIN(Table38910117[[#This Row],[DIst1]:[DIst5]])=Table38910117[[#This Row],[DIst1]],"Cluster1",IF(MIN(Table38910117[[#This Row],[DIst1]:[DIst5]])=Table38910117[[#This Row],[DIst2]],"Cluster2",IF(MIN(Table38910117[[#This Row],[DIst1]:[DIst5]])=Table38910117[[#This Row],[DIst3]],"Cluster3",IF(MIN(Table38910117[[#This Row],[DIst1]:[DIst5]])=Table38910117[[#This Row],[DIst4]],"Cluster4","Cluster5"))))</f>
        <v>Cluster5</v>
      </c>
    </row>
    <row r="50" spans="7:17" x14ac:dyDescent="0.3">
      <c r="G50">
        <v>49</v>
      </c>
      <c r="H50">
        <v>-0.78476346399999997</v>
      </c>
      <c r="I50">
        <v>-0.31833679799999998</v>
      </c>
      <c r="K50">
        <f>SQRT((Table38910117[[#This Row],[Annual Income (k$)]]-$B$3)^2+(Table38910117[[#This Row],[Spending Score (1-100)]]-$C$3)^2)</f>
        <v>1.6710465759142814</v>
      </c>
      <c r="L50">
        <f>SQRT((Table38910117[[#This Row],[Annual Income (k$)]]-$B$4)^2+(Table38910117[[#This Row],[Spending Score (1-100)]]-$C$4)^2)</f>
        <v>1.5585173273382746</v>
      </c>
      <c r="M50">
        <f>SQRT((Table38910117[[#This Row],[Annual Income (k$)]]-$B$5)^2+(Table38910117[[#This Row],[Spending Score (1-100)]]-$C$5)^2)</f>
        <v>0.66844321247974936</v>
      </c>
      <c r="N50">
        <f>SQRT((Table38910117[[#This Row],[Annual Income (k$)]]-$B$6)^2+(Table38910117[[#This Row],[Spending Score (1-100)]]-$C$6)^2)</f>
        <v>1.5237987188364324</v>
      </c>
      <c r="O50">
        <f>SQRT((Table38910117[[#This Row],[Annual Income (k$)]]-$B$7)^2+(Table38910117[[#This Row],[Spending Score (1-100)]]-$C$7)^2)</f>
        <v>0.47127456779659394</v>
      </c>
      <c r="P50">
        <f>MIN(Table38910117[[#This Row],[DIst1]:[DIst5]])</f>
        <v>0.47127456779659394</v>
      </c>
      <c r="Q50" t="str">
        <f>IF(MIN(Table38910117[[#This Row],[DIst1]:[DIst5]])=Table38910117[[#This Row],[DIst1]],"Cluster1",IF(MIN(Table38910117[[#This Row],[DIst1]:[DIst5]])=Table38910117[[#This Row],[DIst2]],"Cluster2",IF(MIN(Table38910117[[#This Row],[DIst1]:[DIst5]])=Table38910117[[#This Row],[DIst3]],"Cluster3",IF(MIN(Table38910117[[#This Row],[DIst1]:[DIst5]])=Table38910117[[#This Row],[DIst4]],"Cluster4","Cluster5"))))</f>
        <v>Cluster5</v>
      </c>
    </row>
    <row r="51" spans="7:17" x14ac:dyDescent="0.3">
      <c r="G51">
        <v>50</v>
      </c>
      <c r="H51">
        <v>-0.78476346399999997</v>
      </c>
      <c r="I51">
        <v>-0.31833679799999998</v>
      </c>
      <c r="K51">
        <f>SQRT((Table38910117[[#This Row],[Annual Income (k$)]]-$B$3)^2+(Table38910117[[#This Row],[Spending Score (1-100)]]-$C$3)^2)</f>
        <v>1.6710465759142814</v>
      </c>
      <c r="L51">
        <f>SQRT((Table38910117[[#This Row],[Annual Income (k$)]]-$B$4)^2+(Table38910117[[#This Row],[Spending Score (1-100)]]-$C$4)^2)</f>
        <v>1.5585173273382746</v>
      </c>
      <c r="M51">
        <f>SQRT((Table38910117[[#This Row],[Annual Income (k$)]]-$B$5)^2+(Table38910117[[#This Row],[Spending Score (1-100)]]-$C$5)^2)</f>
        <v>0.66844321247974936</v>
      </c>
      <c r="N51">
        <f>SQRT((Table38910117[[#This Row],[Annual Income (k$)]]-$B$6)^2+(Table38910117[[#This Row],[Spending Score (1-100)]]-$C$6)^2)</f>
        <v>1.5237987188364324</v>
      </c>
      <c r="O51">
        <f>SQRT((Table38910117[[#This Row],[Annual Income (k$)]]-$B$7)^2+(Table38910117[[#This Row],[Spending Score (1-100)]]-$C$7)^2)</f>
        <v>0.47127456779659394</v>
      </c>
      <c r="P51">
        <f>MIN(Table38910117[[#This Row],[DIst1]:[DIst5]])</f>
        <v>0.47127456779659394</v>
      </c>
      <c r="Q51" t="str">
        <f>IF(MIN(Table38910117[[#This Row],[DIst1]:[DIst5]])=Table38910117[[#This Row],[DIst1]],"Cluster1",IF(MIN(Table38910117[[#This Row],[DIst1]:[DIst5]])=Table38910117[[#This Row],[DIst2]],"Cluster2",IF(MIN(Table38910117[[#This Row],[DIst1]:[DIst5]])=Table38910117[[#This Row],[DIst3]],"Cluster3",IF(MIN(Table38910117[[#This Row],[DIst1]:[DIst5]])=Table38910117[[#This Row],[DIst4]],"Cluster4","Cluster5"))))</f>
        <v>Cluster5</v>
      </c>
    </row>
    <row r="52" spans="7:17" x14ac:dyDescent="0.3">
      <c r="G52">
        <v>51</v>
      </c>
      <c r="H52">
        <v>-0.70842460500000004</v>
      </c>
      <c r="I52">
        <v>6.9878809E-2</v>
      </c>
      <c r="K52">
        <f>SQRT((Table38910117[[#This Row],[Annual Income (k$)]]-$B$3)^2+(Table38910117[[#This Row],[Spending Score (1-100)]]-$C$3)^2)</f>
        <v>2.0430174556240059</v>
      </c>
      <c r="L52">
        <f>SQRT((Table38910117[[#This Row],[Annual Income (k$)]]-$B$4)^2+(Table38910117[[#This Row],[Spending Score (1-100)]]-$C$4)^2)</f>
        <v>1.2833893260847495</v>
      </c>
      <c r="M52">
        <f>SQRT((Table38910117[[#This Row],[Annual Income (k$)]]-$B$5)^2+(Table38910117[[#This Row],[Spending Score (1-100)]]-$C$5)^2)</f>
        <v>0.95267683364128364</v>
      </c>
      <c r="N52">
        <f>SQRT((Table38910117[[#This Row],[Annual Income (k$)]]-$B$6)^2+(Table38910117[[#This Row],[Spending Score (1-100)]]-$C$6)^2)</f>
        <v>1.9189017810229656</v>
      </c>
      <c r="O52">
        <f>SQRT((Table38910117[[#This Row],[Annual Income (k$)]]-$B$7)^2+(Table38910117[[#This Row],[Spending Score (1-100)]]-$C$7)^2)</f>
        <v>0.190847145</v>
      </c>
      <c r="P52">
        <f>MIN(Table38910117[[#This Row],[DIst1]:[DIst5]])</f>
        <v>0.190847145</v>
      </c>
      <c r="Q52" t="str">
        <f>IF(MIN(Table38910117[[#This Row],[DIst1]:[DIst5]])=Table38910117[[#This Row],[DIst1]],"Cluster1",IF(MIN(Table38910117[[#This Row],[DIst1]:[DIst5]])=Table38910117[[#This Row],[DIst2]],"Cluster2",IF(MIN(Table38910117[[#This Row],[DIst1]:[DIst5]])=Table38910117[[#This Row],[DIst3]],"Cluster3",IF(MIN(Table38910117[[#This Row],[DIst1]:[DIst5]])=Table38910117[[#This Row],[DIst4]],"Cluster4","Cluster5"))))</f>
        <v>Cluster5</v>
      </c>
    </row>
    <row r="53" spans="7:17" x14ac:dyDescent="0.3">
      <c r="G53">
        <v>52</v>
      </c>
      <c r="H53">
        <v>-0.70842460500000004</v>
      </c>
      <c r="I53">
        <v>0.38045129500000002</v>
      </c>
      <c r="K53">
        <f>SQRT((Table38910117[[#This Row],[Annual Income (k$)]]-$B$3)^2+(Table38910117[[#This Row],[Spending Score (1-100)]]-$C$3)^2)</f>
        <v>2.3193988845570042</v>
      </c>
      <c r="L53">
        <f>SQRT((Table38910117[[#This Row],[Annual Income (k$)]]-$B$4)^2+(Table38910117[[#This Row],[Spending Score (1-100)]]-$C$4)^2)</f>
        <v>1.068034643730235</v>
      </c>
      <c r="M53">
        <f>SQRT((Table38910117[[#This Row],[Annual Income (k$)]]-$B$5)^2+(Table38910117[[#This Row],[Spending Score (1-100)]]-$C$5)^2)</f>
        <v>1.1891103024770575</v>
      </c>
      <c r="N53">
        <f>SQRT((Table38910117[[#This Row],[Annual Income (k$)]]-$B$6)^2+(Table38910117[[#This Row],[Spending Score (1-100)]]-$C$6)^2)</f>
        <v>2.2217341294029045</v>
      </c>
      <c r="O53">
        <f>SQRT((Table38910117[[#This Row],[Annual Income (k$)]]-$B$7)^2+(Table38910117[[#This Row],[Spending Score (1-100)]]-$C$7)^2)</f>
        <v>0.36452421293361464</v>
      </c>
      <c r="P53">
        <f>MIN(Table38910117[[#This Row],[DIst1]:[DIst5]])</f>
        <v>0.36452421293361464</v>
      </c>
      <c r="Q53" t="str">
        <f>IF(MIN(Table38910117[[#This Row],[DIst1]:[DIst5]])=Table38910117[[#This Row],[DIst1]],"Cluster1",IF(MIN(Table38910117[[#This Row],[DIst1]:[DIst5]])=Table38910117[[#This Row],[DIst2]],"Cluster2",IF(MIN(Table38910117[[#This Row],[DIst1]:[DIst5]])=Table38910117[[#This Row],[DIst3]],"Cluster3",IF(MIN(Table38910117[[#This Row],[DIst1]:[DIst5]])=Table38910117[[#This Row],[DIst4]],"Cluster4","Cluster5"))))</f>
        <v>Cluster5</v>
      </c>
    </row>
    <row r="54" spans="7:17" x14ac:dyDescent="0.3">
      <c r="G54">
        <v>53</v>
      </c>
      <c r="H54">
        <v>-0.67025517599999995</v>
      </c>
      <c r="I54">
        <v>0.147521931</v>
      </c>
      <c r="K54">
        <f>SQRT((Table38910117[[#This Row],[Annual Income (k$)]]-$B$3)^2+(Table38910117[[#This Row],[Spending Score (1-100)]]-$C$3)^2)</f>
        <v>2.1294303604827176</v>
      </c>
      <c r="L54">
        <f>SQRT((Table38910117[[#This Row],[Annual Income (k$)]]-$B$4)^2+(Table38910117[[#This Row],[Spending Score (1-100)]]-$C$4)^2)</f>
        <v>1.2521844900833237</v>
      </c>
      <c r="M54">
        <f>SQRT((Table38910117[[#This Row],[Annual Income (k$)]]-$B$5)^2+(Table38910117[[#This Row],[Spending Score (1-100)]]-$C$5)^2)</f>
        <v>1.0344132754624304</v>
      </c>
      <c r="N54">
        <f>SQRT((Table38910117[[#This Row],[Annual Income (k$)]]-$B$6)^2+(Table38910117[[#This Row],[Spending Score (1-100)]]-$C$6)^2)</f>
        <v>2.003497177748915</v>
      </c>
      <c r="O54">
        <f>SQRT((Table38910117[[#This Row],[Annual Income (k$)]]-$B$7)^2+(Table38910117[[#This Row],[Spending Score (1-100)]]-$C$7)^2)</f>
        <v>0.17128613299646739</v>
      </c>
      <c r="P54">
        <f>MIN(Table38910117[[#This Row],[DIst1]:[DIst5]])</f>
        <v>0.17128613299646739</v>
      </c>
      <c r="Q54" t="str">
        <f>IF(MIN(Table38910117[[#This Row],[DIst1]:[DIst5]])=Table38910117[[#This Row],[DIst1]],"Cluster1",IF(MIN(Table38910117[[#This Row],[DIst1]:[DIst5]])=Table38910117[[#This Row],[DIst2]],"Cluster2",IF(MIN(Table38910117[[#This Row],[DIst1]:[DIst5]])=Table38910117[[#This Row],[DIst3]],"Cluster3",IF(MIN(Table38910117[[#This Row],[DIst1]:[DIst5]])=Table38910117[[#This Row],[DIst4]],"Cluster4","Cluster5"))))</f>
        <v>Cluster5</v>
      </c>
    </row>
    <row r="55" spans="7:17" x14ac:dyDescent="0.3">
      <c r="G55">
        <v>54</v>
      </c>
      <c r="H55">
        <v>-0.67025517599999995</v>
      </c>
      <c r="I55">
        <v>0.38045129500000002</v>
      </c>
      <c r="K55">
        <f>SQRT((Table38910117[[#This Row],[Annual Income (k$)]]-$B$3)^2+(Table38910117[[#This Row],[Spending Score (1-100)]]-$C$3)^2)</f>
        <v>2.335985266971055</v>
      </c>
      <c r="L55">
        <f>SQRT((Table38910117[[#This Row],[Annual Income (k$)]]-$B$4)^2+(Table38910117[[#This Row],[Spending Score (1-100)]]-$C$4)^2)</f>
        <v>1.0982981104744274</v>
      </c>
      <c r="M55">
        <f>SQRT((Table38910117[[#This Row],[Annual Income (k$)]]-$B$5)^2+(Table38910117[[#This Row],[Spending Score (1-100)]]-$C$5)^2)</f>
        <v>1.2115646116651471</v>
      </c>
      <c r="N55">
        <f>SQRT((Table38910117[[#This Row],[Annual Income (k$)]]-$B$6)^2+(Table38910117[[#This Row],[Spending Score (1-100)]]-$C$6)^2)</f>
        <v>2.2299159568604847</v>
      </c>
      <c r="O55">
        <f>SQRT((Table38910117[[#This Row],[Annual Income (k$)]]-$B$7)^2+(Table38910117[[#This Row],[Spending Score (1-100)]]-$C$7)^2)</f>
        <v>0.34607189140870259</v>
      </c>
      <c r="P55">
        <f>MIN(Table38910117[[#This Row],[DIst1]:[DIst5]])</f>
        <v>0.34607189140870259</v>
      </c>
      <c r="Q55" t="str">
        <f>IF(MIN(Table38910117[[#This Row],[DIst1]:[DIst5]])=Table38910117[[#This Row],[DIst1]],"Cluster1",IF(MIN(Table38910117[[#This Row],[DIst1]:[DIst5]])=Table38910117[[#This Row],[DIst2]],"Cluster2",IF(MIN(Table38910117[[#This Row],[DIst1]:[DIst5]])=Table38910117[[#This Row],[DIst3]],"Cluster3",IF(MIN(Table38910117[[#This Row],[DIst1]:[DIst5]])=Table38910117[[#This Row],[DIst4]],"Cluster4","Cluster5"))))</f>
        <v>Cluster5</v>
      </c>
    </row>
    <row r="56" spans="7:17" x14ac:dyDescent="0.3">
      <c r="G56">
        <v>55</v>
      </c>
      <c r="H56">
        <v>-0.67025517599999995</v>
      </c>
      <c r="I56">
        <v>-0.20187211599999999</v>
      </c>
      <c r="K56">
        <f>SQRT((Table38910117[[#This Row],[Annual Income (k$)]]-$B$3)^2+(Table38910117[[#This Row],[Spending Score (1-100)]]-$C$3)^2)</f>
        <v>1.8315031335975054</v>
      </c>
      <c r="L56">
        <f>SQRT((Table38910117[[#This Row],[Annual Income (k$)]]-$B$4)^2+(Table38910117[[#This Row],[Spending Score (1-100)]]-$C$4)^2)</f>
        <v>1.5211795484394779</v>
      </c>
      <c r="M56">
        <f>SQRT((Table38910117[[#This Row],[Annual Income (k$)]]-$B$5)^2+(Table38910117[[#This Row],[Spending Score (1-100)]]-$C$5)^2)</f>
        <v>0.82258992231688111</v>
      </c>
      <c r="N56">
        <f>SQRT((Table38910117[[#This Row],[Annual Income (k$)]]-$B$6)^2+(Table38910117[[#This Row],[Spending Score (1-100)]]-$C$6)^2)</f>
        <v>1.667235712263027</v>
      </c>
      <c r="O56">
        <f>SQRT((Table38910117[[#This Row],[Annual Income (k$)]]-$B$7)^2+(Table38910117[[#This Row],[Spending Score (1-100)]]-$C$7)^2)</f>
        <v>0.31170346517376457</v>
      </c>
      <c r="P56">
        <f>MIN(Table38910117[[#This Row],[DIst1]:[DIst5]])</f>
        <v>0.31170346517376457</v>
      </c>
      <c r="Q56" t="str">
        <f>IF(MIN(Table38910117[[#This Row],[DIst1]:[DIst5]])=Table38910117[[#This Row],[DIst1]],"Cluster1",IF(MIN(Table38910117[[#This Row],[DIst1]:[DIst5]])=Table38910117[[#This Row],[DIst2]],"Cluster2",IF(MIN(Table38910117[[#This Row],[DIst1]:[DIst5]])=Table38910117[[#This Row],[DIst3]],"Cluster3",IF(MIN(Table38910117[[#This Row],[DIst1]:[DIst5]])=Table38910117[[#This Row],[DIst4]],"Cluster4","Cluster5"))))</f>
        <v>Cluster5</v>
      </c>
    </row>
    <row r="57" spans="7:17" x14ac:dyDescent="0.3">
      <c r="G57">
        <v>56</v>
      </c>
      <c r="H57">
        <v>-0.67025517599999995</v>
      </c>
      <c r="I57">
        <v>-0.35715835899999998</v>
      </c>
      <c r="K57">
        <f>SQRT((Table38910117[[#This Row],[Annual Income (k$)]]-$B$3)^2+(Table38910117[[#This Row],[Spending Score (1-100)]]-$C$3)^2)</f>
        <v>1.7053733050780264</v>
      </c>
      <c r="L57">
        <f>SQRT((Table38910117[[#This Row],[Annual Income (k$)]]-$B$4)^2+(Table38910117[[#This Row],[Spending Score (1-100)]]-$C$4)^2)</f>
        <v>1.6504308867038018</v>
      </c>
      <c r="M57">
        <f>SQRT((Table38910117[[#This Row],[Annual Income (k$)]]-$B$5)^2+(Table38910117[[#This Row],[Spending Score (1-100)]]-$C$5)^2)</f>
        <v>0.76170789111860893</v>
      </c>
      <c r="N57">
        <f>SQRT((Table38910117[[#This Row],[Annual Income (k$)]]-$B$6)^2+(Table38910117[[#This Row],[Spending Score (1-100)]]-$C$6)^2)</f>
        <v>1.5196892722264415</v>
      </c>
      <c r="O57">
        <f>SQRT((Table38910117[[#This Row],[Annual Income (k$)]]-$B$7)^2+(Table38910117[[#This Row],[Spending Score (1-100)]]-$C$7)^2)</f>
        <v>0.45350989825629695</v>
      </c>
      <c r="P57">
        <f>MIN(Table38910117[[#This Row],[DIst1]:[DIst5]])</f>
        <v>0.45350989825629695</v>
      </c>
      <c r="Q57" t="str">
        <f>IF(MIN(Table38910117[[#This Row],[DIst1]:[DIst5]])=Table38910117[[#This Row],[DIst1]],"Cluster1",IF(MIN(Table38910117[[#This Row],[DIst1]:[DIst5]])=Table38910117[[#This Row],[DIst2]],"Cluster2",IF(MIN(Table38910117[[#This Row],[DIst1]:[DIst5]])=Table38910117[[#This Row],[DIst3]],"Cluster3",IF(MIN(Table38910117[[#This Row],[DIst1]:[DIst5]])=Table38910117[[#This Row],[DIst4]],"Cluster4","Cluster5"))))</f>
        <v>Cluster5</v>
      </c>
    </row>
    <row r="58" spans="7:17" x14ac:dyDescent="0.3">
      <c r="G58">
        <v>57</v>
      </c>
      <c r="H58">
        <v>-0.63208574699999998</v>
      </c>
      <c r="I58">
        <v>-7.7643119999999998E-3</v>
      </c>
      <c r="K58">
        <f>SQRT((Table38910117[[#This Row],[Annual Income (k$)]]-$B$3)^2+(Table38910117[[#This Row],[Spending Score (1-100)]]-$C$3)^2)</f>
        <v>2.0149406085818913</v>
      </c>
      <c r="L58">
        <f>SQRT((Table38910117[[#This Row],[Annual Income (k$)]]-$B$4)^2+(Table38910117[[#This Row],[Spending Score (1-100)]]-$C$4)^2)</f>
        <v>1.3920715723389747</v>
      </c>
      <c r="M58">
        <f>SQRT((Table38910117[[#This Row],[Annual Income (k$)]]-$B$5)^2+(Table38910117[[#This Row],[Spending Score (1-100)]]-$C$5)^2)</f>
        <v>0.96013680545024405</v>
      </c>
      <c r="N58">
        <f>SQRT((Table38910117[[#This Row],[Annual Income (k$)]]-$B$6)^2+(Table38910117[[#This Row],[Spending Score (1-100)]]-$C$6)^2)</f>
        <v>1.8640294447460068</v>
      </c>
      <c r="O58">
        <f>SQRT((Table38910117[[#This Row],[Annual Income (k$)]]-$B$7)^2+(Table38910117[[#This Row],[Spending Score (1-100)]]-$C$7)^2)</f>
        <v>0.13834956461910169</v>
      </c>
      <c r="P58">
        <f>MIN(Table38910117[[#This Row],[DIst1]:[DIst5]])</f>
        <v>0.13834956461910169</v>
      </c>
      <c r="Q58" t="str">
        <f>IF(MIN(Table38910117[[#This Row],[DIst1]:[DIst5]])=Table38910117[[#This Row],[DIst1]],"Cluster1",IF(MIN(Table38910117[[#This Row],[DIst1]:[DIst5]])=Table38910117[[#This Row],[DIst2]],"Cluster2",IF(MIN(Table38910117[[#This Row],[DIst1]:[DIst5]])=Table38910117[[#This Row],[DIst3]],"Cluster3",IF(MIN(Table38910117[[#This Row],[DIst1]:[DIst5]])=Table38910117[[#This Row],[DIst4]],"Cluster4","Cluster5"))))</f>
        <v>Cluster5</v>
      </c>
    </row>
    <row r="59" spans="7:17" x14ac:dyDescent="0.3">
      <c r="G59">
        <v>58</v>
      </c>
      <c r="H59">
        <v>-0.63208574699999998</v>
      </c>
      <c r="I59">
        <v>-0.16305055500000001</v>
      </c>
      <c r="K59">
        <f>SQRT((Table38910117[[#This Row],[Annual Income (k$)]]-$B$3)^2+(Table38910117[[#This Row],[Spending Score (1-100)]]-$C$3)^2)</f>
        <v>1.8850982717533193</v>
      </c>
      <c r="L59">
        <f>SQRT((Table38910117[[#This Row],[Annual Income (k$)]]-$B$4)^2+(Table38910117[[#This Row],[Spending Score (1-100)]]-$C$4)^2)</f>
        <v>1.5124528463622884</v>
      </c>
      <c r="M59">
        <f>SQRT((Table38910117[[#This Row],[Annual Income (k$)]]-$B$5)^2+(Table38910117[[#This Row],[Spending Score (1-100)]]-$C$5)^2)</f>
        <v>0.87471302324533007</v>
      </c>
      <c r="N59">
        <f>SQRT((Table38910117[[#This Row],[Annual Income (k$)]]-$B$6)^2+(Table38910117[[#This Row],[Spending Score (1-100)]]-$C$6)^2)</f>
        <v>1.7158385097423225</v>
      </c>
      <c r="O59">
        <f>SQRT((Table38910117[[#This Row],[Annual Income (k$)]]-$B$7)^2+(Table38910117[[#This Row],[Spending Score (1-100)]]-$C$7)^2)</f>
        <v>0.25955391810781603</v>
      </c>
      <c r="P59">
        <f>MIN(Table38910117[[#This Row],[DIst1]:[DIst5]])</f>
        <v>0.25955391810781603</v>
      </c>
      <c r="Q59" t="str">
        <f>IF(MIN(Table38910117[[#This Row],[DIst1]:[DIst5]])=Table38910117[[#This Row],[DIst1]],"Cluster1",IF(MIN(Table38910117[[#This Row],[DIst1]:[DIst5]])=Table38910117[[#This Row],[DIst2]],"Cluster2",IF(MIN(Table38910117[[#This Row],[DIst1]:[DIst5]])=Table38910117[[#This Row],[DIst3]],"Cluster3",IF(MIN(Table38910117[[#This Row],[DIst1]:[DIst5]])=Table38910117[[#This Row],[DIst4]],"Cluster4","Cluster5"))))</f>
        <v>Cluster5</v>
      </c>
    </row>
    <row r="60" spans="7:17" x14ac:dyDescent="0.3">
      <c r="G60">
        <v>59</v>
      </c>
      <c r="H60">
        <v>-0.55574688900000002</v>
      </c>
      <c r="I60">
        <v>3.1057248999999999E-2</v>
      </c>
      <c r="K60">
        <f>SQRT((Table38910117[[#This Row],[Annual Income (k$)]]-$B$3)^2+(Table38910117[[#This Row],[Spending Score (1-100)]]-$C$3)^2)</f>
        <v>2.0888082205201126</v>
      </c>
      <c r="L60">
        <f>SQRT((Table38910117[[#This Row],[Annual Income (k$)]]-$B$4)^2+(Table38910117[[#This Row],[Spending Score (1-100)]]-$C$4)^2)</f>
        <v>1.415512901405529</v>
      </c>
      <c r="M60">
        <f>SQRT((Table38910117[[#This Row],[Annual Income (k$)]]-$B$5)^2+(Table38910117[[#This Row],[Spending Score (1-100)]]-$C$5)^2)</f>
        <v>1.0444918635818778</v>
      </c>
      <c r="N60">
        <f>SQRT((Table38910117[[#This Row],[Annual Income (k$)]]-$B$6)^2+(Table38910117[[#This Row],[Spending Score (1-100)]]-$C$6)^2)</f>
        <v>1.9241054164066997</v>
      </c>
      <c r="O60">
        <f>SQRT((Table38910117[[#This Row],[Annual Income (k$)]]-$B$7)^2+(Table38910117[[#This Row],[Spending Score (1-100)]]-$C$7)^2)</f>
        <v>5.4442803298688065E-2</v>
      </c>
      <c r="P60">
        <f>MIN(Table38910117[[#This Row],[DIst1]:[DIst5]])</f>
        <v>5.4442803298688065E-2</v>
      </c>
      <c r="Q60" t="str">
        <f>IF(MIN(Table38910117[[#This Row],[DIst1]:[DIst5]])=Table38910117[[#This Row],[DIst1]],"Cluster1",IF(MIN(Table38910117[[#This Row],[DIst1]:[DIst5]])=Table38910117[[#This Row],[DIst2]],"Cluster2",IF(MIN(Table38910117[[#This Row],[DIst1]:[DIst5]])=Table38910117[[#This Row],[DIst3]],"Cluster3",IF(MIN(Table38910117[[#This Row],[DIst1]:[DIst5]])=Table38910117[[#This Row],[DIst4]],"Cluster4","Cluster5"))))</f>
        <v>Cluster5</v>
      </c>
    </row>
    <row r="61" spans="7:17" x14ac:dyDescent="0.3">
      <c r="G61">
        <v>60</v>
      </c>
      <c r="H61">
        <v>-0.55574688900000002</v>
      </c>
      <c r="I61">
        <v>-0.16305055500000001</v>
      </c>
      <c r="K61">
        <f>SQRT((Table38910117[[#This Row],[Annual Income (k$)]]-$B$3)^2+(Table38910117[[#This Row],[Spending Score (1-100)]]-$C$3)^2)</f>
        <v>1.9294031488811041</v>
      </c>
      <c r="L61">
        <f>SQRT((Table38910117[[#This Row],[Annual Income (k$)]]-$B$4)^2+(Table38910117[[#This Row],[Spending Score (1-100)]]-$C$4)^2)</f>
        <v>1.5598731179486052</v>
      </c>
      <c r="M61">
        <f>SQRT((Table38910117[[#This Row],[Annual Income (k$)]]-$B$5)^2+(Table38910117[[#This Row],[Spending Score (1-100)]]-$C$5)^2)</f>
        <v>0.94207373368612901</v>
      </c>
      <c r="N61">
        <f>SQRT((Table38910117[[#This Row],[Annual Income (k$)]]-$B$6)^2+(Table38910117[[#This Row],[Spending Score (1-100)]]-$C$6)^2)</f>
        <v>1.7411249554329156</v>
      </c>
      <c r="O61">
        <f>SQRT((Table38910117[[#This Row],[Annual Income (k$)]]-$B$7)^2+(Table38910117[[#This Row],[Spending Score (1-100)]]-$C$7)^2)</f>
        <v>0.23603600132952293</v>
      </c>
      <c r="P61">
        <f>MIN(Table38910117[[#This Row],[DIst1]:[DIst5]])</f>
        <v>0.23603600132952293</v>
      </c>
      <c r="Q61" t="str">
        <f>IF(MIN(Table38910117[[#This Row],[DIst1]:[DIst5]])=Table38910117[[#This Row],[DIst1]],"Cluster1",IF(MIN(Table38910117[[#This Row],[DIst1]:[DIst5]])=Table38910117[[#This Row],[DIst2]],"Cluster2",IF(MIN(Table38910117[[#This Row],[DIst1]:[DIst5]])=Table38910117[[#This Row],[DIst3]],"Cluster3",IF(MIN(Table38910117[[#This Row],[DIst1]:[DIst5]])=Table38910117[[#This Row],[DIst4]],"Cluster4","Cluster5"))))</f>
        <v>Cluster5</v>
      </c>
    </row>
    <row r="62" spans="7:17" x14ac:dyDescent="0.3">
      <c r="G62">
        <v>61</v>
      </c>
      <c r="H62">
        <v>-0.55574688900000002</v>
      </c>
      <c r="I62">
        <v>0.225165052</v>
      </c>
      <c r="K62">
        <f>SQRT((Table38910117[[#This Row],[Annual Income (k$)]]-$B$3)^2+(Table38910117[[#This Row],[Spending Score (1-100)]]-$C$3)^2)</f>
        <v>2.2536634017922301</v>
      </c>
      <c r="L62">
        <f>SQRT((Table38910117[[#This Row],[Annual Income (k$)]]-$B$4)^2+(Table38910117[[#This Row],[Spending Score (1-100)]]-$C$4)^2)</f>
        <v>1.2843305979264863</v>
      </c>
      <c r="M62">
        <f>SQRT((Table38910117[[#This Row],[Annual Income (k$)]]-$B$5)^2+(Table38910117[[#This Row],[Spending Score (1-100)]]-$C$5)^2)</f>
        <v>1.1703756935245468</v>
      </c>
      <c r="N62">
        <f>SQRT((Table38910117[[#This Row],[Annual Income (k$)]]-$B$6)^2+(Table38910117[[#This Row],[Spending Score (1-100)]]-$C$6)^2)</f>
        <v>2.1090763076688068</v>
      </c>
      <c r="O62">
        <f>SQRT((Table38910117[[#This Row],[Annual Income (k$)]]-$B$7)^2+(Table38910117[[#This Row],[Spending Score (1-100)]]-$C$7)^2)</f>
        <v>0.1599084818739803</v>
      </c>
      <c r="P62">
        <f>MIN(Table38910117[[#This Row],[DIst1]:[DIst5]])</f>
        <v>0.1599084818739803</v>
      </c>
      <c r="Q62" t="str">
        <f>IF(MIN(Table38910117[[#This Row],[DIst1]:[DIst5]])=Table38910117[[#This Row],[DIst1]],"Cluster1",IF(MIN(Table38910117[[#This Row],[DIst1]:[DIst5]])=Table38910117[[#This Row],[DIst2]],"Cluster2",IF(MIN(Table38910117[[#This Row],[DIst1]:[DIst5]])=Table38910117[[#This Row],[DIst3]],"Cluster3",IF(MIN(Table38910117[[#This Row],[DIst1]:[DIst5]])=Table38910117[[#This Row],[DIst4]],"Cluster4","Cluster5"))))</f>
        <v>Cluster5</v>
      </c>
    </row>
    <row r="63" spans="7:17" x14ac:dyDescent="0.3">
      <c r="G63">
        <v>62</v>
      </c>
      <c r="H63">
        <v>-0.55574688900000002</v>
      </c>
      <c r="I63">
        <v>0.186343491</v>
      </c>
      <c r="K63">
        <f>SQRT((Table38910117[[#This Row],[Annual Income (k$)]]-$B$3)^2+(Table38910117[[#This Row],[Spending Score (1-100)]]-$C$3)^2)</f>
        <v>2.2203140506453534</v>
      </c>
      <c r="L63">
        <f>SQRT((Table38910117[[#This Row],[Annual Income (k$)]]-$B$4)^2+(Table38910117[[#This Row],[Spending Score (1-100)]]-$C$4)^2)</f>
        <v>1.3093169856985916</v>
      </c>
      <c r="M63">
        <f>SQRT((Table38910117[[#This Row],[Annual Income (k$)]]-$B$5)^2+(Table38910117[[#This Row],[Spending Score (1-100)]]-$C$5)^2)</f>
        <v>1.1436728583477782</v>
      </c>
      <c r="N63">
        <f>SQRT((Table38910117[[#This Row],[Annual Income (k$)]]-$B$6)^2+(Table38910117[[#This Row],[Spending Score (1-100)]]-$C$6)^2)</f>
        <v>2.0719483999587038</v>
      </c>
      <c r="O63">
        <f>SQRT((Table38910117[[#This Row],[Annual Income (k$)]]-$B$7)^2+(Table38910117[[#This Row],[Spending Score (1-100)]]-$C$7)^2)</f>
        <v>0.12255989337277984</v>
      </c>
      <c r="P63">
        <f>MIN(Table38910117[[#This Row],[DIst1]:[DIst5]])</f>
        <v>0.12255989337277984</v>
      </c>
      <c r="Q63" t="str">
        <f>IF(MIN(Table38910117[[#This Row],[DIst1]:[DIst5]])=Table38910117[[#This Row],[DIst1]],"Cluster1",IF(MIN(Table38910117[[#This Row],[DIst1]:[DIst5]])=Table38910117[[#This Row],[DIst2]],"Cluster2",IF(MIN(Table38910117[[#This Row],[DIst1]:[DIst5]])=Table38910117[[#This Row],[DIst3]],"Cluster3",IF(MIN(Table38910117[[#This Row],[DIst1]:[DIst5]])=Table38910117[[#This Row],[DIst4]],"Cluster4","Cluster5"))))</f>
        <v>Cluster5</v>
      </c>
    </row>
    <row r="64" spans="7:17" x14ac:dyDescent="0.3">
      <c r="G64">
        <v>63</v>
      </c>
      <c r="H64">
        <v>-0.51757746000000004</v>
      </c>
      <c r="I64">
        <v>6.9878809E-2</v>
      </c>
      <c r="J64">
        <v>5</v>
      </c>
      <c r="K64">
        <f>SQRT((Table38910117[[#This Row],[Annual Income (k$)]]-$B$3)^2+(Table38910117[[#This Row],[Spending Score (1-100)]]-$C$3)^2)</f>
        <v>2.1422274247371309</v>
      </c>
      <c r="L64">
        <f>SQRT((Table38910117[[#This Row],[Annual Income (k$)]]-$B$4)^2+(Table38910117[[#This Row],[Spending Score (1-100)]]-$C$4)^2)</f>
        <v>1.4156376530845118</v>
      </c>
      <c r="M64">
        <f>SQRT((Table38910117[[#This Row],[Annual Income (k$)]]-$B$5)^2+(Table38910117[[#This Row],[Spending Score (1-100)]]-$C$5)^2)</f>
        <v>1.0982981104744274</v>
      </c>
      <c r="N64">
        <f>SQRT((Table38910117[[#This Row],[Annual Income (k$)]]-$B$6)^2+(Table38910117[[#This Row],[Spending Score (1-100)]]-$C$6)^2)</f>
        <v>1.9731789873079113</v>
      </c>
      <c r="O64">
        <f>SQRT((Table38910117[[#This Row],[Annual Income (k$)]]-$B$7)^2+(Table38910117[[#This Row],[Spending Score (1-100)]]-$C$7)^2)</f>
        <v>0</v>
      </c>
      <c r="P64">
        <f>MIN(Table38910117[[#This Row],[DIst1]:[DIst5]])</f>
        <v>0</v>
      </c>
      <c r="Q64" t="str">
        <f>IF(MIN(Table38910117[[#This Row],[DIst1]:[DIst5]])=Table38910117[[#This Row],[DIst1]],"Cluster1",IF(MIN(Table38910117[[#This Row],[DIst1]:[DIst5]])=Table38910117[[#This Row],[DIst2]],"Cluster2",IF(MIN(Table38910117[[#This Row],[DIst1]:[DIst5]])=Table38910117[[#This Row],[DIst3]],"Cluster3",IF(MIN(Table38910117[[#This Row],[DIst1]:[DIst5]])=Table38910117[[#This Row],[DIst4]],"Cluster4","Cluster5"))))</f>
        <v>Cluster5</v>
      </c>
    </row>
    <row r="65" spans="7:17" x14ac:dyDescent="0.3">
      <c r="G65">
        <v>64</v>
      </c>
      <c r="H65">
        <v>-0.51757746000000004</v>
      </c>
      <c r="I65">
        <v>0.34162973400000002</v>
      </c>
      <c r="K65">
        <f>SQRT((Table38910117[[#This Row],[Annual Income (k$)]]-$B$3)^2+(Table38910117[[#This Row],[Spending Score (1-100)]]-$C$3)^2)</f>
        <v>2.3735138607560415</v>
      </c>
      <c r="L65">
        <f>SQRT((Table38910117[[#This Row],[Annual Income (k$)]]-$B$4)^2+(Table38910117[[#This Row],[Spending Score (1-100)]]-$C$4)^2)</f>
        <v>1.2451460871274491</v>
      </c>
      <c r="M65">
        <f>SQRT((Table38910117[[#This Row],[Annual Income (k$)]]-$B$5)^2+(Table38910117[[#This Row],[Spending Score (1-100)]]-$C$5)^2)</f>
        <v>1.2801563716164277</v>
      </c>
      <c r="N65">
        <f>SQRT((Table38910117[[#This Row],[Annual Income (k$)]]-$B$6)^2+(Table38910117[[#This Row],[Spending Score (1-100)]]-$C$6)^2)</f>
        <v>2.231605745714377</v>
      </c>
      <c r="O65">
        <f>SQRT((Table38910117[[#This Row],[Annual Income (k$)]]-$B$7)^2+(Table38910117[[#This Row],[Spending Score (1-100)]]-$C$7)^2)</f>
        <v>0.27175092500000003</v>
      </c>
      <c r="P65">
        <f>MIN(Table38910117[[#This Row],[DIst1]:[DIst5]])</f>
        <v>0.27175092500000003</v>
      </c>
      <c r="Q65" t="str">
        <f>IF(MIN(Table38910117[[#This Row],[DIst1]:[DIst5]])=Table38910117[[#This Row],[DIst1]],"Cluster1",IF(MIN(Table38910117[[#This Row],[DIst1]:[DIst5]])=Table38910117[[#This Row],[DIst2]],"Cluster2",IF(MIN(Table38910117[[#This Row],[DIst1]:[DIst5]])=Table38910117[[#This Row],[DIst3]],"Cluster3",IF(MIN(Table38910117[[#This Row],[DIst1]:[DIst5]])=Table38910117[[#This Row],[DIst4]],"Cluster4","Cluster5"))))</f>
        <v>Cluster5</v>
      </c>
    </row>
    <row r="66" spans="7:17" x14ac:dyDescent="0.3">
      <c r="G66">
        <v>65</v>
      </c>
      <c r="H66">
        <v>-0.47940802999999999</v>
      </c>
      <c r="I66">
        <v>3.1057248999999999E-2</v>
      </c>
      <c r="K66">
        <f>SQRT((Table38910117[[#This Row],[Annual Income (k$)]]-$B$3)^2+(Table38910117[[#This Row],[Spending Score (1-100)]]-$C$3)^2)</f>
        <v>2.1316134836742098</v>
      </c>
      <c r="L66">
        <f>SQRT((Table38910117[[#This Row],[Annual Income (k$)]]-$B$4)^2+(Table38910117[[#This Row],[Spending Score (1-100)]]-$C$4)^2)</f>
        <v>1.4700416831824159</v>
      </c>
      <c r="M66">
        <f>SQRT((Table38910117[[#This Row],[Annual Income (k$)]]-$B$5)^2+(Table38910117[[#This Row],[Spending Score (1-100)]]-$C$5)^2)</f>
        <v>1.1067965233360211</v>
      </c>
      <c r="N66">
        <f>SQRT((Table38910117[[#This Row],[Annual Income (k$)]]-$B$6)^2+(Table38910117[[#This Row],[Spending Score (1-100)]]-$C$6)^2)</f>
        <v>1.9496797727364628</v>
      </c>
      <c r="O66">
        <f>SQRT((Table38910117[[#This Row],[Annual Income (k$)]]-$B$7)^2+(Table38910117[[#This Row],[Spending Score (1-100)]]-$C$7)^2)</f>
        <v>5.4442803999780402E-2</v>
      </c>
      <c r="P66">
        <f>MIN(Table38910117[[#This Row],[DIst1]:[DIst5]])</f>
        <v>5.4442803999780402E-2</v>
      </c>
      <c r="Q66" t="str">
        <f>IF(MIN(Table38910117[[#This Row],[DIst1]:[DIst5]])=Table38910117[[#This Row],[DIst1]],"Cluster1",IF(MIN(Table38910117[[#This Row],[DIst1]:[DIst5]])=Table38910117[[#This Row],[DIst2]],"Cluster2",IF(MIN(Table38910117[[#This Row],[DIst1]:[DIst5]])=Table38910117[[#This Row],[DIst3]],"Cluster3",IF(MIN(Table38910117[[#This Row],[DIst1]:[DIst5]])=Table38910117[[#This Row],[DIst4]],"Cluster4","Cluster5"))))</f>
        <v>Cluster5</v>
      </c>
    </row>
    <row r="67" spans="7:17" x14ac:dyDescent="0.3">
      <c r="G67">
        <v>66</v>
      </c>
      <c r="H67">
        <v>-0.47940802999999999</v>
      </c>
      <c r="I67">
        <v>0.34162973400000002</v>
      </c>
      <c r="K67">
        <f>SQRT((Table38910117[[#This Row],[Annual Income (k$)]]-$B$3)^2+(Table38910117[[#This Row],[Spending Score (1-100)]]-$C$3)^2)</f>
        <v>2.3927710054594256</v>
      </c>
      <c r="L67">
        <f>SQRT((Table38910117[[#This Row],[Annual Income (k$)]]-$B$4)^2+(Table38910117[[#This Row],[Spending Score (1-100)]]-$C$4)^2)</f>
        <v>1.2769176061092873</v>
      </c>
      <c r="M67">
        <f>SQRT((Table38910117[[#This Row],[Annual Income (k$)]]-$B$5)^2+(Table38910117[[#This Row],[Spending Score (1-100)]]-$C$5)^2)</f>
        <v>1.3066272947961746</v>
      </c>
      <c r="N67">
        <f>SQRT((Table38910117[[#This Row],[Annual Income (k$)]]-$B$6)^2+(Table38910117[[#This Row],[Spending Score (1-100)]]-$C$6)^2)</f>
        <v>2.2430015362653473</v>
      </c>
      <c r="O67">
        <f>SQRT((Table38910117[[#This Row],[Annual Income (k$)]]-$B$7)^2+(Table38910117[[#This Row],[Spending Score (1-100)]]-$C$7)^2)</f>
        <v>0.2744184225318711</v>
      </c>
      <c r="P67">
        <f>MIN(Table38910117[[#This Row],[DIst1]:[DIst5]])</f>
        <v>0.2744184225318711</v>
      </c>
      <c r="Q67" t="str">
        <f>IF(MIN(Table38910117[[#This Row],[DIst1]:[DIst5]])=Table38910117[[#This Row],[DIst1]],"Cluster1",IF(MIN(Table38910117[[#This Row],[DIst1]:[DIst5]])=Table38910117[[#This Row],[DIst2]],"Cluster2",IF(MIN(Table38910117[[#This Row],[DIst1]:[DIst5]])=Table38910117[[#This Row],[DIst3]],"Cluster3",IF(MIN(Table38910117[[#This Row],[DIst1]:[DIst5]])=Table38910117[[#This Row],[DIst4]],"Cluster4","Cluster5"))))</f>
        <v>Cluster5</v>
      </c>
    </row>
    <row r="68" spans="7:17" x14ac:dyDescent="0.3">
      <c r="G68">
        <v>67</v>
      </c>
      <c r="H68">
        <v>-0.47940802999999999</v>
      </c>
      <c r="I68">
        <v>-7.7643119999999998E-3</v>
      </c>
      <c r="K68">
        <f>SQRT((Table38910117[[#This Row],[Annual Income (k$)]]-$B$3)^2+(Table38910117[[#This Row],[Spending Score (1-100)]]-$C$3)^2)</f>
        <v>2.0999149826901644</v>
      </c>
      <c r="L68">
        <f>SQRT((Table38910117[[#This Row],[Annual Income (k$)]]-$B$4)^2+(Table38910117[[#This Row],[Spending Score (1-100)]]-$C$4)^2)</f>
        <v>1.4969634499185049</v>
      </c>
      <c r="M68">
        <f>SQRT((Table38910117[[#This Row],[Annual Income (k$)]]-$B$5)^2+(Table38910117[[#This Row],[Spending Score (1-100)]]-$C$5)^2)</f>
        <v>1.0854851555072034</v>
      </c>
      <c r="N68">
        <f>SQRT((Table38910117[[#This Row],[Annual Income (k$)]]-$B$6)^2+(Table38910117[[#This Row],[Spending Score (1-100)]]-$C$6)^2)</f>
        <v>1.9133974110384728</v>
      </c>
      <c r="O68">
        <f>SQRT((Table38910117[[#This Row],[Annual Income (k$)]]-$B$7)^2+(Table38910117[[#This Row],[Spending Score (1-100)]]-$C$7)^2)</f>
        <v>8.651797284463815E-2</v>
      </c>
      <c r="P68">
        <f>MIN(Table38910117[[#This Row],[DIst1]:[DIst5]])</f>
        <v>8.651797284463815E-2</v>
      </c>
      <c r="Q68" t="str">
        <f>IF(MIN(Table38910117[[#This Row],[DIst1]:[DIst5]])=Table38910117[[#This Row],[DIst1]],"Cluster1",IF(MIN(Table38910117[[#This Row],[DIst1]:[DIst5]])=Table38910117[[#This Row],[DIst2]],"Cluster2",IF(MIN(Table38910117[[#This Row],[DIst1]:[DIst5]])=Table38910117[[#This Row],[DIst3]],"Cluster3",IF(MIN(Table38910117[[#This Row],[DIst1]:[DIst5]])=Table38910117[[#This Row],[DIst4]],"Cluster4","Cluster5"))))</f>
        <v>Cluster5</v>
      </c>
    </row>
    <row r="69" spans="7:17" x14ac:dyDescent="0.3">
      <c r="G69">
        <v>68</v>
      </c>
      <c r="H69">
        <v>-0.47940802999999999</v>
      </c>
      <c r="I69">
        <v>-8.5407434000000004E-2</v>
      </c>
      <c r="K69">
        <f>SQRT((Table38910117[[#This Row],[Annual Income (k$)]]-$B$3)^2+(Table38910117[[#This Row],[Spending Score (1-100)]]-$C$3)^2)</f>
        <v>2.0372578132399832</v>
      </c>
      <c r="L69">
        <f>SQRT((Table38910117[[#This Row],[Annual Income (k$)]]-$B$4)^2+(Table38910117[[#This Row],[Spending Score (1-100)]]-$C$4)^2)</f>
        <v>1.5523196488413766</v>
      </c>
      <c r="M69">
        <f>SQRT((Table38910117[[#This Row],[Annual Income (k$)]]-$B$5)^2+(Table38910117[[#This Row],[Spending Score (1-100)]]-$C$5)^2)</f>
        <v>1.0458870215912166</v>
      </c>
      <c r="N69">
        <f>SQRT((Table38910117[[#This Row],[Annual Income (k$)]]-$B$6)^2+(Table38910117[[#This Row],[Spending Score (1-100)]]-$C$6)^2)</f>
        <v>1.8411434509189235</v>
      </c>
      <c r="O69">
        <f>SQRT((Table38910117[[#This Row],[Annual Income (k$)]]-$B$7)^2+(Table38910117[[#This Row],[Spending Score (1-100)]]-$C$7)^2)</f>
        <v>0.15990848211267578</v>
      </c>
      <c r="P69">
        <f>MIN(Table38910117[[#This Row],[DIst1]:[DIst5]])</f>
        <v>0.15990848211267578</v>
      </c>
      <c r="Q69" t="str">
        <f>IF(MIN(Table38910117[[#This Row],[DIst1]:[DIst5]])=Table38910117[[#This Row],[DIst1]],"Cluster1",IF(MIN(Table38910117[[#This Row],[DIst1]:[DIst5]])=Table38910117[[#This Row],[DIst2]],"Cluster2",IF(MIN(Table38910117[[#This Row],[DIst1]:[DIst5]])=Table38910117[[#This Row],[DIst3]],"Cluster3",IF(MIN(Table38910117[[#This Row],[DIst1]:[DIst5]])=Table38910117[[#This Row],[DIst4]],"Cluster4","Cluster5"))))</f>
        <v>Cluster5</v>
      </c>
    </row>
    <row r="70" spans="7:17" x14ac:dyDescent="0.3">
      <c r="G70">
        <v>69</v>
      </c>
      <c r="H70">
        <v>-0.47940802999999999</v>
      </c>
      <c r="I70">
        <v>0.34162973400000002</v>
      </c>
      <c r="K70">
        <f>SQRT((Table38910117[[#This Row],[Annual Income (k$)]]-$B$3)^2+(Table38910117[[#This Row],[Spending Score (1-100)]]-$C$3)^2)</f>
        <v>2.3927710054594256</v>
      </c>
      <c r="L70">
        <f>SQRT((Table38910117[[#This Row],[Annual Income (k$)]]-$B$4)^2+(Table38910117[[#This Row],[Spending Score (1-100)]]-$C$4)^2)</f>
        <v>1.2769176061092873</v>
      </c>
      <c r="M70">
        <f>SQRT((Table38910117[[#This Row],[Annual Income (k$)]]-$B$5)^2+(Table38910117[[#This Row],[Spending Score (1-100)]]-$C$5)^2)</f>
        <v>1.3066272947961746</v>
      </c>
      <c r="N70">
        <f>SQRT((Table38910117[[#This Row],[Annual Income (k$)]]-$B$6)^2+(Table38910117[[#This Row],[Spending Score (1-100)]]-$C$6)^2)</f>
        <v>2.2430015362653473</v>
      </c>
      <c r="O70">
        <f>SQRT((Table38910117[[#This Row],[Annual Income (k$)]]-$B$7)^2+(Table38910117[[#This Row],[Spending Score (1-100)]]-$C$7)^2)</f>
        <v>0.2744184225318711</v>
      </c>
      <c r="P70">
        <f>MIN(Table38910117[[#This Row],[DIst1]:[DIst5]])</f>
        <v>0.2744184225318711</v>
      </c>
      <c r="Q70" t="str">
        <f>IF(MIN(Table38910117[[#This Row],[DIst1]:[DIst5]])=Table38910117[[#This Row],[DIst1]],"Cluster1",IF(MIN(Table38910117[[#This Row],[DIst1]:[DIst5]])=Table38910117[[#This Row],[DIst2]],"Cluster2",IF(MIN(Table38910117[[#This Row],[DIst1]:[DIst5]])=Table38910117[[#This Row],[DIst3]],"Cluster3",IF(MIN(Table38910117[[#This Row],[DIst1]:[DIst5]])=Table38910117[[#This Row],[DIst4]],"Cluster4","Cluster5"))))</f>
        <v>Cluster5</v>
      </c>
    </row>
    <row r="71" spans="7:17" x14ac:dyDescent="0.3">
      <c r="G71">
        <v>70</v>
      </c>
      <c r="H71">
        <v>-0.47940802999999999</v>
      </c>
      <c r="I71">
        <v>-0.124228994</v>
      </c>
      <c r="K71">
        <f>SQRT((Table38910117[[#This Row],[Annual Income (k$)]]-$B$3)^2+(Table38910117[[#This Row],[Spending Score (1-100)]]-$C$3)^2)</f>
        <v>2.0063222505685667</v>
      </c>
      <c r="L71">
        <f>SQRT((Table38910117[[#This Row],[Annual Income (k$)]]-$B$4)^2+(Table38910117[[#This Row],[Spending Score (1-100)]]-$C$4)^2)</f>
        <v>1.5807011075907749</v>
      </c>
      <c r="M71">
        <f>SQRT((Table38910117[[#This Row],[Annual Income (k$)]]-$B$5)^2+(Table38910117[[#This Row],[Spending Score (1-100)]]-$C$5)^2)</f>
        <v>1.0277168010757234</v>
      </c>
      <c r="N71">
        <f>SQRT((Table38910117[[#This Row],[Annual Income (k$)]]-$B$6)^2+(Table38910117[[#This Row],[Spending Score (1-100)]]-$C$6)^2)</f>
        <v>1.8051842920162422</v>
      </c>
      <c r="O71">
        <f>SQRT((Table38910117[[#This Row],[Annual Income (k$)]]-$B$7)^2+(Table38910117[[#This Row],[Spending Score (1-100)]]-$C$7)^2)</f>
        <v>0.19782503525087947</v>
      </c>
      <c r="P71">
        <f>MIN(Table38910117[[#This Row],[DIst1]:[DIst5]])</f>
        <v>0.19782503525087947</v>
      </c>
      <c r="Q71" t="str">
        <f>IF(MIN(Table38910117[[#This Row],[DIst1]:[DIst5]])=Table38910117[[#This Row],[DIst1]],"Cluster1",IF(MIN(Table38910117[[#This Row],[DIst1]:[DIst5]])=Table38910117[[#This Row],[DIst2]],"Cluster2",IF(MIN(Table38910117[[#This Row],[DIst1]:[DIst5]])=Table38910117[[#This Row],[DIst3]],"Cluster3",IF(MIN(Table38910117[[#This Row],[DIst1]:[DIst5]])=Table38910117[[#This Row],[DIst4]],"Cluster4","Cluster5"))))</f>
        <v>Cluster5</v>
      </c>
    </row>
    <row r="72" spans="7:17" x14ac:dyDescent="0.3">
      <c r="G72">
        <v>71</v>
      </c>
      <c r="H72">
        <v>-0.44123860100000001</v>
      </c>
      <c r="I72">
        <v>0.186343491</v>
      </c>
      <c r="K72">
        <f>SQRT((Table38910117[[#This Row],[Annual Income (k$)]]-$B$3)^2+(Table38910117[[#This Row],[Spending Score (1-100)]]-$C$3)^2)</f>
        <v>2.2814796932654486</v>
      </c>
      <c r="L72">
        <f>SQRT((Table38910117[[#This Row],[Annual Income (k$)]]-$B$4)^2+(Table38910117[[#This Row],[Spending Score (1-100)]]-$C$4)^2)</f>
        <v>1.3981059860931273</v>
      </c>
      <c r="M72">
        <f>SQRT((Table38910117[[#This Row],[Annual Income (k$)]]-$B$5)^2+(Table38910117[[#This Row],[Spending Score (1-100)]]-$C$5)^2)</f>
        <v>1.2302078110962174</v>
      </c>
      <c r="N72">
        <f>SQRT((Table38910117[[#This Row],[Annual Income (k$)]]-$B$6)^2+(Table38910117[[#This Row],[Spending Score (1-100)]]-$C$6)^2)</f>
        <v>2.1085410196554011</v>
      </c>
      <c r="O72">
        <f>SQRT((Table38910117[[#This Row],[Annual Income (k$)]]-$B$7)^2+(Table38910117[[#This Row],[Spending Score (1-100)]]-$C$7)^2)</f>
        <v>0.13925388162196059</v>
      </c>
      <c r="P72">
        <f>MIN(Table38910117[[#This Row],[DIst1]:[DIst5]])</f>
        <v>0.13925388162196059</v>
      </c>
      <c r="Q72" t="str">
        <f>IF(MIN(Table38910117[[#This Row],[DIst1]:[DIst5]])=Table38910117[[#This Row],[DIst1]],"Cluster1",IF(MIN(Table38910117[[#This Row],[DIst1]:[DIst5]])=Table38910117[[#This Row],[DIst2]],"Cluster2",IF(MIN(Table38910117[[#This Row],[DIst1]:[DIst5]])=Table38910117[[#This Row],[DIst3]],"Cluster3",IF(MIN(Table38910117[[#This Row],[DIst1]:[DIst5]])=Table38910117[[#This Row],[DIst4]],"Cluster4","Cluster5"))))</f>
        <v>Cluster5</v>
      </c>
    </row>
    <row r="73" spans="7:17" x14ac:dyDescent="0.3">
      <c r="G73">
        <v>72</v>
      </c>
      <c r="H73">
        <v>-0.44123860100000001</v>
      </c>
      <c r="I73">
        <v>-0.31833679799999998</v>
      </c>
      <c r="K73">
        <f>SQRT((Table38910117[[#This Row],[Annual Income (k$)]]-$B$3)^2+(Table38910117[[#This Row],[Spending Score (1-100)]]-$C$3)^2)</f>
        <v>1.8814327228967946</v>
      </c>
      <c r="L73">
        <f>SQRT((Table38910117[[#This Row],[Annual Income (k$)]]-$B$4)^2+(Table38910117[[#This Row],[Spending Score (1-100)]]-$C$4)^2)</f>
        <v>1.752561413444472</v>
      </c>
      <c r="M73">
        <f>SQRT((Table38910117[[#This Row],[Annual Income (k$)]]-$B$5)^2+(Table38910117[[#This Row],[Spending Score (1-100)]]-$C$5)^2)</f>
        <v>0.99217659398263802</v>
      </c>
      <c r="N73">
        <f>SQRT((Table38910117[[#This Row],[Annual Income (k$)]]-$B$6)^2+(Table38910117[[#This Row],[Spending Score (1-100)]]-$C$6)^2)</f>
        <v>1.6438414841687246</v>
      </c>
      <c r="O73">
        <f>SQRT((Table38910117[[#This Row],[Annual Income (k$)]]-$B$7)^2+(Table38910117[[#This Row],[Spending Score (1-100)]]-$C$7)^2)</f>
        <v>0.395650071290023</v>
      </c>
      <c r="P73">
        <f>MIN(Table38910117[[#This Row],[DIst1]:[DIst5]])</f>
        <v>0.395650071290023</v>
      </c>
      <c r="Q73" t="str">
        <f>IF(MIN(Table38910117[[#This Row],[DIst1]:[DIst5]])=Table38910117[[#This Row],[DIst1]],"Cluster1",IF(MIN(Table38910117[[#This Row],[DIst1]:[DIst5]])=Table38910117[[#This Row],[DIst2]],"Cluster2",IF(MIN(Table38910117[[#This Row],[DIst1]:[DIst5]])=Table38910117[[#This Row],[DIst3]],"Cluster3",IF(MIN(Table38910117[[#This Row],[DIst1]:[DIst5]])=Table38910117[[#This Row],[DIst4]],"Cluster4","Cluster5"))))</f>
        <v>Cluster5</v>
      </c>
    </row>
    <row r="74" spans="7:17" x14ac:dyDescent="0.3">
      <c r="G74">
        <v>73</v>
      </c>
      <c r="H74">
        <v>-0.40306917199999998</v>
      </c>
      <c r="I74">
        <v>-4.6585873E-2</v>
      </c>
      <c r="K74">
        <f>SQRT((Table38910117[[#This Row],[Annual Income (k$)]]-$B$3)^2+(Table38910117[[#This Row],[Spending Score (1-100)]]-$C$3)^2)</f>
        <v>2.1144350437715373</v>
      </c>
      <c r="L74">
        <f>SQRT((Table38910117[[#This Row],[Annual Income (k$)]]-$B$4)^2+(Table38910117[[#This Row],[Spending Score (1-100)]]-$C$4)^2)</f>
        <v>1.5788577625713964</v>
      </c>
      <c r="M74">
        <f>SQRT((Table38910117[[#This Row],[Annual Income (k$)]]-$B$5)^2+(Table38910117[[#This Row],[Spending Score (1-100)]]-$C$5)^2)</f>
        <v>1.1314867478513557</v>
      </c>
      <c r="N74">
        <f>SQRT((Table38910117[[#This Row],[Annual Income (k$)]]-$B$6)^2+(Table38910117[[#This Row],[Spending Score (1-100)]]-$C$6)^2)</f>
        <v>1.9064802962918033</v>
      </c>
      <c r="O74">
        <f>SQRT((Table38910117[[#This Row],[Annual Income (k$)]]-$B$7)^2+(Table38910117[[#This Row],[Spending Score (1-100)]]-$C$7)^2)</f>
        <v>0.16332841202329768</v>
      </c>
      <c r="P74">
        <f>MIN(Table38910117[[#This Row],[DIst1]:[DIst5]])</f>
        <v>0.16332841202329768</v>
      </c>
      <c r="Q74" t="str">
        <f>IF(MIN(Table38910117[[#This Row],[DIst1]:[DIst5]])=Table38910117[[#This Row],[DIst1]],"Cluster1",IF(MIN(Table38910117[[#This Row],[DIst1]:[DIst5]])=Table38910117[[#This Row],[DIst2]],"Cluster2",IF(MIN(Table38910117[[#This Row],[DIst1]:[DIst5]])=Table38910117[[#This Row],[DIst3]],"Cluster3",IF(MIN(Table38910117[[#This Row],[DIst1]:[DIst5]])=Table38910117[[#This Row],[DIst4]],"Cluster4","Cluster5"))))</f>
        <v>Cluster5</v>
      </c>
    </row>
    <row r="75" spans="7:17" x14ac:dyDescent="0.3">
      <c r="G75">
        <v>74</v>
      </c>
      <c r="H75">
        <v>-0.40306917199999998</v>
      </c>
      <c r="I75">
        <v>0.225165052</v>
      </c>
      <c r="K75">
        <f>SQRT((Table38910117[[#This Row],[Annual Income (k$)]]-$B$3)^2+(Table38910117[[#This Row],[Spending Score (1-100)]]-$C$3)^2)</f>
        <v>2.3349446443347759</v>
      </c>
      <c r="L75">
        <f>SQRT((Table38910117[[#This Row],[Annual Income (k$)]]-$B$4)^2+(Table38910117[[#This Row],[Spending Score (1-100)]]-$C$4)^2)</f>
        <v>1.4056499840868872</v>
      </c>
      <c r="M75">
        <f>SQRT((Table38910117[[#This Row],[Annual Income (k$)]]-$B$5)^2+(Table38910117[[#This Row],[Spending Score (1-100)]]-$C$5)^2)</f>
        <v>1.2843305986991886</v>
      </c>
      <c r="N75">
        <f>SQRT((Table38910117[[#This Row],[Annual Income (k$)]]-$B$6)^2+(Table38910117[[#This Row],[Spending Score (1-100)]]-$C$6)^2)</f>
        <v>2.1582393839363987</v>
      </c>
      <c r="O75">
        <f>SQRT((Table38910117[[#This Row],[Annual Income (k$)]]-$B$7)^2+(Table38910117[[#This Row],[Spending Score (1-100)]]-$C$7)^2)</f>
        <v>0.19294031534582401</v>
      </c>
      <c r="P75">
        <f>MIN(Table38910117[[#This Row],[DIst1]:[DIst5]])</f>
        <v>0.19294031534582401</v>
      </c>
      <c r="Q75" t="str">
        <f>IF(MIN(Table38910117[[#This Row],[DIst1]:[DIst5]])=Table38910117[[#This Row],[DIst1]],"Cluster1",IF(MIN(Table38910117[[#This Row],[DIst1]:[DIst5]])=Table38910117[[#This Row],[DIst2]],"Cluster2",IF(MIN(Table38910117[[#This Row],[DIst1]:[DIst5]])=Table38910117[[#This Row],[DIst3]],"Cluster3",IF(MIN(Table38910117[[#This Row],[DIst1]:[DIst5]])=Table38910117[[#This Row],[DIst4]],"Cluster4","Cluster5"))))</f>
        <v>Cluster5</v>
      </c>
    </row>
    <row r="76" spans="7:17" x14ac:dyDescent="0.3">
      <c r="G76">
        <v>75</v>
      </c>
      <c r="H76">
        <v>-0.25039145499999999</v>
      </c>
      <c r="I76">
        <v>-0.124228994</v>
      </c>
      <c r="K76">
        <f>SQRT((Table38910117[[#This Row],[Annual Income (k$)]]-$B$3)^2+(Table38910117[[#This Row],[Spending Score (1-100)]]-$C$3)^2)</f>
        <v>2.1534226731075652</v>
      </c>
      <c r="L76">
        <f>SQRT((Table38910117[[#This Row],[Annual Income (k$)]]-$B$4)^2+(Table38910117[[#This Row],[Spending Score (1-100)]]-$C$4)^2)</f>
        <v>1.7437272641710908</v>
      </c>
      <c r="M76">
        <f>SQRT((Table38910117[[#This Row],[Annual Income (k$)]]-$B$5)^2+(Table38910117[[#This Row],[Spending Score (1-100)]]-$C$5)^2)</f>
        <v>1.2362197006575841</v>
      </c>
      <c r="N76">
        <f>SQRT((Table38910117[[#This Row],[Annual Income (k$)]]-$B$6)^2+(Table38910117[[#This Row],[Spending Score (1-100)]]-$C$6)^2)</f>
        <v>1.9041613559557644</v>
      </c>
      <c r="O76">
        <f>SQRT((Table38910117[[#This Row],[Annual Income (k$)]]-$B$7)^2+(Table38910117[[#This Row],[Spending Score (1-100)]]-$C$7)^2)</f>
        <v>0.3302517228620418</v>
      </c>
      <c r="P76">
        <f>MIN(Table38910117[[#This Row],[DIst1]:[DIst5]])</f>
        <v>0.3302517228620418</v>
      </c>
      <c r="Q76" t="str">
        <f>IF(MIN(Table38910117[[#This Row],[DIst1]:[DIst5]])=Table38910117[[#This Row],[DIst1]],"Cluster1",IF(MIN(Table38910117[[#This Row],[DIst1]:[DIst5]])=Table38910117[[#This Row],[DIst2]],"Cluster2",IF(MIN(Table38910117[[#This Row],[DIst1]:[DIst5]])=Table38910117[[#This Row],[DIst3]],"Cluster3",IF(MIN(Table38910117[[#This Row],[DIst1]:[DIst5]])=Table38910117[[#This Row],[DIst4]],"Cluster4","Cluster5"))))</f>
        <v>Cluster5</v>
      </c>
    </row>
    <row r="77" spans="7:17" x14ac:dyDescent="0.3">
      <c r="G77">
        <v>76</v>
      </c>
      <c r="H77">
        <v>-0.25039145499999999</v>
      </c>
      <c r="I77">
        <v>0.147521931</v>
      </c>
      <c r="K77">
        <f>SQRT((Table38910117[[#This Row],[Annual Income (k$)]]-$B$3)^2+(Table38910117[[#This Row],[Spending Score (1-100)]]-$C$3)^2)</f>
        <v>2.3613896262431928</v>
      </c>
      <c r="L77">
        <f>SQRT((Table38910117[[#This Row],[Annual Income (k$)]]-$B$4)^2+(Table38910117[[#This Row],[Spending Score (1-100)]]-$C$4)^2)</f>
        <v>1.5752604975818552</v>
      </c>
      <c r="M77">
        <f>SQRT((Table38910117[[#This Row],[Annual Income (k$)]]-$B$5)^2+(Table38910117[[#This Row],[Spending Score (1-100)]]-$C$5)^2)</f>
        <v>1.3620876603884315</v>
      </c>
      <c r="N77">
        <f>SQRT((Table38910117[[#This Row],[Annual Income (k$)]]-$B$6)^2+(Table38910117[[#This Row],[Spending Score (1-100)]]-$C$6)^2)</f>
        <v>2.1463833319883259</v>
      </c>
      <c r="O77">
        <f>SQRT((Table38910117[[#This Row],[Annual Income (k$)]]-$B$7)^2+(Table38910117[[#This Row],[Spending Score (1-100)]]-$C$7)^2)</f>
        <v>0.27823877454763013</v>
      </c>
      <c r="P77">
        <f>MIN(Table38910117[[#This Row],[DIst1]:[DIst5]])</f>
        <v>0.27823877454763013</v>
      </c>
      <c r="Q77" t="str">
        <f>IF(MIN(Table38910117[[#This Row],[DIst1]:[DIst5]])=Table38910117[[#This Row],[DIst1]],"Cluster1",IF(MIN(Table38910117[[#This Row],[DIst1]:[DIst5]])=Table38910117[[#This Row],[DIst2]],"Cluster2",IF(MIN(Table38910117[[#This Row],[DIst1]:[DIst5]])=Table38910117[[#This Row],[DIst3]],"Cluster3",IF(MIN(Table38910117[[#This Row],[DIst1]:[DIst5]])=Table38910117[[#This Row],[DIst4]],"Cluster4","Cluster5"))))</f>
        <v>Cluster5</v>
      </c>
    </row>
    <row r="78" spans="7:17" x14ac:dyDescent="0.3">
      <c r="G78">
        <v>77</v>
      </c>
      <c r="H78">
        <v>-0.25039145499999999</v>
      </c>
      <c r="I78">
        <v>0.10870037</v>
      </c>
      <c r="K78">
        <f>SQRT((Table38910117[[#This Row],[Annual Income (k$)]]-$B$3)^2+(Table38910117[[#This Row],[Spending Score (1-100)]]-$C$3)^2)</f>
        <v>2.330876482390408</v>
      </c>
      <c r="L78">
        <f>SQRT((Table38910117[[#This Row],[Annual Income (k$)]]-$B$4)^2+(Table38910117[[#This Row],[Spending Score (1-100)]]-$C$4)^2)</f>
        <v>1.5975856702620794</v>
      </c>
      <c r="M78">
        <f>SQRT((Table38910117[[#This Row],[Annual Income (k$)]]-$B$5)^2+(Table38910117[[#This Row],[Spending Score (1-100)]]-$C$5)^2)</f>
        <v>1.3414617369969999</v>
      </c>
      <c r="N78">
        <f>SQRT((Table38910117[[#This Row],[Annual Income (k$)]]-$B$6)^2+(Table38910117[[#This Row],[Spending Score (1-100)]]-$C$6)^2)</f>
        <v>2.1113401342926998</v>
      </c>
      <c r="O78">
        <f>SQRT((Table38910117[[#This Row],[Annual Income (k$)]]-$B$7)^2+(Table38910117[[#This Row],[Spending Score (1-100)]]-$C$7)^2)</f>
        <v>0.26999161999280047</v>
      </c>
      <c r="P78">
        <f>MIN(Table38910117[[#This Row],[DIst1]:[DIst5]])</f>
        <v>0.26999161999280047</v>
      </c>
      <c r="Q78" t="str">
        <f>IF(MIN(Table38910117[[#This Row],[DIst1]:[DIst5]])=Table38910117[[#This Row],[DIst1]],"Cluster1",IF(MIN(Table38910117[[#This Row],[DIst1]:[DIst5]])=Table38910117[[#This Row],[DIst2]],"Cluster2",IF(MIN(Table38910117[[#This Row],[DIst1]:[DIst5]])=Table38910117[[#This Row],[DIst3]],"Cluster3",IF(MIN(Table38910117[[#This Row],[DIst1]:[DIst5]])=Table38910117[[#This Row],[DIst4]],"Cluster4","Cluster5"))))</f>
        <v>Cluster5</v>
      </c>
    </row>
    <row r="79" spans="7:17" x14ac:dyDescent="0.3">
      <c r="G79">
        <v>78</v>
      </c>
      <c r="H79">
        <v>-0.25039145499999999</v>
      </c>
      <c r="I79">
        <v>-8.5407434000000004E-2</v>
      </c>
      <c r="K79">
        <f>SQRT((Table38910117[[#This Row],[Annual Income (k$)]]-$B$3)^2+(Table38910117[[#This Row],[Spending Score (1-100)]]-$C$3)^2)</f>
        <v>2.1822739593219209</v>
      </c>
      <c r="L79">
        <f>SQRT((Table38910117[[#This Row],[Annual Income (k$)]]-$B$4)^2+(Table38910117[[#This Row],[Spending Score (1-100)]]-$C$4)^2)</f>
        <v>1.7180410566845918</v>
      </c>
      <c r="M79">
        <f>SQRT((Table38910117[[#This Row],[Annual Income (k$)]]-$B$5)^2+(Table38910117[[#This Row],[Spending Score (1-100)]]-$C$5)^2)</f>
        <v>1.2513660483701621</v>
      </c>
      <c r="N79">
        <f>SQRT((Table38910117[[#This Row],[Annual Income (k$)]]-$B$6)^2+(Table38910117[[#This Row],[Spending Score (1-100)]]-$C$6)^2)</f>
        <v>1.9382851565842307</v>
      </c>
      <c r="O79">
        <f>SQRT((Table38910117[[#This Row],[Annual Income (k$)]]-$B$7)^2+(Table38910117[[#This Row],[Spending Score (1-100)]]-$C$7)^2)</f>
        <v>0.30903426757062896</v>
      </c>
      <c r="P79">
        <f>MIN(Table38910117[[#This Row],[DIst1]:[DIst5]])</f>
        <v>0.30903426757062896</v>
      </c>
      <c r="Q79" t="str">
        <f>IF(MIN(Table38910117[[#This Row],[DIst1]:[DIst5]])=Table38910117[[#This Row],[DIst1]],"Cluster1",IF(MIN(Table38910117[[#This Row],[DIst1]:[DIst5]])=Table38910117[[#This Row],[DIst2]],"Cluster2",IF(MIN(Table38910117[[#This Row],[DIst1]:[DIst5]])=Table38910117[[#This Row],[DIst3]],"Cluster3",IF(MIN(Table38910117[[#This Row],[DIst1]:[DIst5]])=Table38910117[[#This Row],[DIst4]],"Cluster4","Cluster5"))))</f>
        <v>Cluster5</v>
      </c>
    </row>
    <row r="80" spans="7:17" x14ac:dyDescent="0.3">
      <c r="G80">
        <v>79</v>
      </c>
      <c r="H80">
        <v>-0.25039145499999999</v>
      </c>
      <c r="I80">
        <v>6.9878809E-2</v>
      </c>
      <c r="K80">
        <f>SQRT((Table38910117[[#This Row],[Annual Income (k$)]]-$B$3)^2+(Table38910117[[#This Row],[Spending Score (1-100)]]-$C$3)^2)</f>
        <v>2.3006137469356629</v>
      </c>
      <c r="L80">
        <f>SQRT((Table38910117[[#This Row],[Annual Income (k$)]]-$B$4)^2+(Table38910117[[#This Row],[Spending Score (1-100)]]-$C$4)^2)</f>
        <v>1.62053341206178</v>
      </c>
      <c r="M80">
        <f>SQRT((Table38910117[[#This Row],[Annual Income (k$)]]-$B$5)^2+(Table38910117[[#This Row],[Spending Score (1-100)]]-$C$5)^2)</f>
        <v>1.3216544995832076</v>
      </c>
      <c r="N80">
        <f>SQRT((Table38910117[[#This Row],[Annual Income (k$)]]-$B$6)^2+(Table38910117[[#This Row],[Spending Score (1-100)]]-$C$6)^2)</f>
        <v>2.0764313484220653</v>
      </c>
      <c r="O80">
        <f>SQRT((Table38910117[[#This Row],[Annual Income (k$)]]-$B$7)^2+(Table38910117[[#This Row],[Spending Score (1-100)]]-$C$7)^2)</f>
        <v>0.26718600500000006</v>
      </c>
      <c r="P80">
        <f>MIN(Table38910117[[#This Row],[DIst1]:[DIst5]])</f>
        <v>0.26718600500000006</v>
      </c>
      <c r="Q80" t="str">
        <f>IF(MIN(Table38910117[[#This Row],[DIst1]:[DIst5]])=Table38910117[[#This Row],[DIst1]],"Cluster1",IF(MIN(Table38910117[[#This Row],[DIst1]:[DIst5]])=Table38910117[[#This Row],[DIst2]],"Cluster2",IF(MIN(Table38910117[[#This Row],[DIst1]:[DIst5]])=Table38910117[[#This Row],[DIst3]],"Cluster3",IF(MIN(Table38910117[[#This Row],[DIst1]:[DIst5]])=Table38910117[[#This Row],[DIst4]],"Cluster4","Cluster5"))))</f>
        <v>Cluster5</v>
      </c>
    </row>
    <row r="81" spans="7:17" x14ac:dyDescent="0.3">
      <c r="G81">
        <v>80</v>
      </c>
      <c r="H81">
        <v>-0.25039145499999999</v>
      </c>
      <c r="I81">
        <v>-0.31833679799999998</v>
      </c>
      <c r="K81">
        <f>SQRT((Table38910117[[#This Row],[Annual Income (k$)]]-$B$3)^2+(Table38910117[[#This Row],[Spending Score (1-100)]]-$C$3)^2)</f>
        <v>2.0141972299389983</v>
      </c>
      <c r="L81">
        <f>SQRT((Table38910117[[#This Row],[Annual Income (k$)]]-$B$4)^2+(Table38910117[[#This Row],[Spending Score (1-100)]]-$C$4)^2)</f>
        <v>1.8789349869293195</v>
      </c>
      <c r="M81">
        <f>SQRT((Table38910117[[#This Row],[Annual Income (k$)]]-$B$5)^2+(Table38910117[[#This Row],[Spending Score (1-100)]]-$C$5)^2)</f>
        <v>1.1768871475833131</v>
      </c>
      <c r="N81">
        <f>SQRT((Table38910117[[#This Row],[Annual Income (k$)]]-$B$6)^2+(Table38910117[[#This Row],[Spending Score (1-100)]]-$C$6)^2)</f>
        <v>1.7365049581677703</v>
      </c>
      <c r="O81">
        <f>SQRT((Table38910117[[#This Row],[Annual Income (k$)]]-$B$7)^2+(Table38910117[[#This Row],[Spending Score (1-100)]]-$C$7)^2)</f>
        <v>0.47127456836353737</v>
      </c>
      <c r="P81">
        <f>MIN(Table38910117[[#This Row],[DIst1]:[DIst5]])</f>
        <v>0.47127456836353737</v>
      </c>
      <c r="Q81" t="str">
        <f>IF(MIN(Table38910117[[#This Row],[DIst1]:[DIst5]])=Table38910117[[#This Row],[DIst1]],"Cluster1",IF(MIN(Table38910117[[#This Row],[DIst1]:[DIst5]])=Table38910117[[#This Row],[DIst2]],"Cluster2",IF(MIN(Table38910117[[#This Row],[DIst1]:[DIst5]])=Table38910117[[#This Row],[DIst3]],"Cluster3",IF(MIN(Table38910117[[#This Row],[DIst1]:[DIst5]])=Table38910117[[#This Row],[DIst4]],"Cluster4","Cluster5"))))</f>
        <v>Cluster5</v>
      </c>
    </row>
    <row r="82" spans="7:17" x14ac:dyDescent="0.3">
      <c r="G82">
        <v>81</v>
      </c>
      <c r="H82">
        <v>-0.25039145499999999</v>
      </c>
      <c r="I82">
        <v>3.1057248999999999E-2</v>
      </c>
      <c r="K82">
        <f>SQRT((Table38910117[[#This Row],[Annual Income (k$)]]-$B$3)^2+(Table38910117[[#This Row],[Spending Score (1-100)]]-$C$3)^2)</f>
        <v>2.2706114330084999</v>
      </c>
      <c r="L82">
        <f>SQRT((Table38910117[[#This Row],[Annual Income (k$)]]-$B$4)^2+(Table38910117[[#This Row],[Spending Score (1-100)]]-$C$4)^2)</f>
        <v>1.6440776534484876</v>
      </c>
      <c r="M82">
        <f>SQRT((Table38910117[[#This Row],[Annual Income (k$)]]-$B$5)^2+(Table38910117[[#This Row],[Spending Score (1-100)]]-$C$5)^2)</f>
        <v>1.3027032928296882</v>
      </c>
      <c r="N82">
        <f>SQRT((Table38910117[[#This Row],[Annual Income (k$)]]-$B$6)^2+(Table38910117[[#This Row],[Spending Score (1-100)]]-$C$6)^2)</f>
        <v>2.0416638698842715</v>
      </c>
      <c r="O82">
        <f>SQRT((Table38910117[[#This Row],[Annual Income (k$)]]-$B$7)^2+(Table38910117[[#This Row],[Spending Score (1-100)]]-$C$7)^2)</f>
        <v>0.26999161984901243</v>
      </c>
      <c r="P82">
        <f>MIN(Table38910117[[#This Row],[DIst1]:[DIst5]])</f>
        <v>0.26999161984901243</v>
      </c>
      <c r="Q82" t="str">
        <f>IF(MIN(Table38910117[[#This Row],[DIst1]:[DIst5]])=Table38910117[[#This Row],[DIst1]],"Cluster1",IF(MIN(Table38910117[[#This Row],[DIst1]:[DIst5]])=Table38910117[[#This Row],[DIst2]],"Cluster2",IF(MIN(Table38910117[[#This Row],[DIst1]:[DIst5]])=Table38910117[[#This Row],[DIst3]],"Cluster3",IF(MIN(Table38910117[[#This Row],[DIst1]:[DIst5]])=Table38910117[[#This Row],[DIst4]],"Cluster4","Cluster5"))))</f>
        <v>Cluster5</v>
      </c>
    </row>
    <row r="83" spans="7:17" x14ac:dyDescent="0.3">
      <c r="G83">
        <v>82</v>
      </c>
      <c r="H83">
        <v>-0.25039145499999999</v>
      </c>
      <c r="I83">
        <v>0.186343491</v>
      </c>
      <c r="K83">
        <f>SQRT((Table38910117[[#This Row],[Annual Income (k$)]]-$B$3)^2+(Table38910117[[#This Row],[Spending Score (1-100)]]-$C$3)^2)</f>
        <v>2.39214359541598</v>
      </c>
      <c r="L83">
        <f>SQRT((Table38910117[[#This Row],[Annual Income (k$)]]-$B$4)^2+(Table38910117[[#This Row],[Spending Score (1-100)]]-$C$4)^2)</f>
        <v>1.5535847339498519</v>
      </c>
      <c r="M83">
        <f>SQRT((Table38910117[[#This Row],[Annual Income (k$)]]-$B$5)^2+(Table38910117[[#This Row],[Spending Score (1-100)]]-$C$5)^2)</f>
        <v>1.3834956534018983</v>
      </c>
      <c r="N83">
        <f>SQRT((Table38910117[[#This Row],[Annual Income (k$)]]-$B$6)^2+(Table38910117[[#This Row],[Spending Score (1-100)]]-$C$6)^2)</f>
        <v>2.1815544632753618</v>
      </c>
      <c r="O83">
        <f>SQRT((Table38910117[[#This Row],[Annual Income (k$)]]-$B$7)^2+(Table38910117[[#This Row],[Spending Score (1-100)]]-$C$7)^2)</f>
        <v>0.2914659215435334</v>
      </c>
      <c r="P83">
        <f>MIN(Table38910117[[#This Row],[DIst1]:[DIst5]])</f>
        <v>0.2914659215435334</v>
      </c>
      <c r="Q83" t="str">
        <f>IF(MIN(Table38910117[[#This Row],[DIst1]:[DIst5]])=Table38910117[[#This Row],[DIst1]],"Cluster1",IF(MIN(Table38910117[[#This Row],[DIst1]:[DIst5]])=Table38910117[[#This Row],[DIst2]],"Cluster2",IF(MIN(Table38910117[[#This Row],[DIst1]:[DIst5]])=Table38910117[[#This Row],[DIst3]],"Cluster3",IF(MIN(Table38910117[[#This Row],[DIst1]:[DIst5]])=Table38910117[[#This Row],[DIst4]],"Cluster4","Cluster5"))))</f>
        <v>Cluster5</v>
      </c>
    </row>
    <row r="84" spans="7:17" x14ac:dyDescent="0.3">
      <c r="G84">
        <v>83</v>
      </c>
      <c r="H84">
        <v>-0.25039145499999999</v>
      </c>
      <c r="I84">
        <v>-0.35715835899999998</v>
      </c>
      <c r="K84">
        <f>SQRT((Table38910117[[#This Row],[Annual Income (k$)]]-$B$3)^2+(Table38910117[[#This Row],[Spending Score (1-100)]]-$C$3)^2)</f>
        <v>1.9874570225431696</v>
      </c>
      <c r="L84">
        <f>SQRT((Table38910117[[#This Row],[Annual Income (k$)]]-$B$4)^2+(Table38910117[[#This Row],[Spending Score (1-100)]]-$C$4)^2)</f>
        <v>1.9071973547125367</v>
      </c>
      <c r="M84">
        <f>SQRT((Table38910117[[#This Row],[Annual Income (k$)]]-$B$5)^2+(Table38910117[[#This Row],[Spending Score (1-100)]]-$C$5)^2)</f>
        <v>1.1685336458664235</v>
      </c>
      <c r="N84">
        <f>SQRT((Table38910117[[#This Row],[Annual Income (k$)]]-$B$6)^2+(Table38910117[[#This Row],[Spending Score (1-100)]]-$C$6)^2)</f>
        <v>1.7036478364701932</v>
      </c>
      <c r="O84">
        <f>SQRT((Table38910117[[#This Row],[Annual Income (k$)]]-$B$7)^2+(Table38910117[[#This Row],[Spending Score (1-100)]]-$C$7)^2)</f>
        <v>0.50373515275521541</v>
      </c>
      <c r="P84">
        <f>MIN(Table38910117[[#This Row],[DIst1]:[DIst5]])</f>
        <v>0.50373515275521541</v>
      </c>
      <c r="Q84" t="str">
        <f>IF(MIN(Table38910117[[#This Row],[DIst1]:[DIst5]])=Table38910117[[#This Row],[DIst1]],"Cluster1",IF(MIN(Table38910117[[#This Row],[DIst1]:[DIst5]])=Table38910117[[#This Row],[DIst2]],"Cluster2",IF(MIN(Table38910117[[#This Row],[DIst1]:[DIst5]])=Table38910117[[#This Row],[DIst3]],"Cluster3",IF(MIN(Table38910117[[#This Row],[DIst1]:[DIst5]])=Table38910117[[#This Row],[DIst4]],"Cluster4","Cluster5"))))</f>
        <v>Cluster5</v>
      </c>
    </row>
    <row r="85" spans="7:17" x14ac:dyDescent="0.3">
      <c r="G85">
        <v>84</v>
      </c>
      <c r="H85">
        <v>-0.25039145499999999</v>
      </c>
      <c r="I85">
        <v>-0.240693676</v>
      </c>
      <c r="K85">
        <f>SQRT((Table38910117[[#This Row],[Annual Income (k$)]]-$B$3)^2+(Table38910117[[#This Row],[Spending Score (1-100)]]-$C$3)^2)</f>
        <v>2.0688265495106979</v>
      </c>
      <c r="L85">
        <f>SQRT((Table38910117[[#This Row],[Annual Income (k$)]]-$B$4)^2+(Table38910117[[#This Row],[Spending Score (1-100)]]-$C$4)^2)</f>
        <v>1.8235759477650251</v>
      </c>
      <c r="M85">
        <f>SQRT((Table38910117[[#This Row],[Annual Income (k$)]]-$B$5)^2+(Table38910117[[#This Row],[Spending Score (1-100)]]-$C$5)^2)</f>
        <v>1.1972013168166287</v>
      </c>
      <c r="N85">
        <f>SQRT((Table38910117[[#This Row],[Annual Income (k$)]]-$B$6)^2+(Table38910117[[#This Row],[Spending Score (1-100)]]-$C$6)^2)</f>
        <v>1.802930722295083</v>
      </c>
      <c r="O85">
        <f>SQRT((Table38910117[[#This Row],[Annual Income (k$)]]-$B$7)^2+(Table38910117[[#This Row],[Spending Score (1-100)]]-$C$7)^2)</f>
        <v>0.40968723400532664</v>
      </c>
      <c r="P85">
        <f>MIN(Table38910117[[#This Row],[DIst1]:[DIst5]])</f>
        <v>0.40968723400532664</v>
      </c>
      <c r="Q85" t="str">
        <f>IF(MIN(Table38910117[[#This Row],[DIst1]:[DIst5]])=Table38910117[[#This Row],[DIst1]],"Cluster1",IF(MIN(Table38910117[[#This Row],[DIst1]:[DIst5]])=Table38910117[[#This Row],[DIst2]],"Cluster2",IF(MIN(Table38910117[[#This Row],[DIst1]:[DIst5]])=Table38910117[[#This Row],[DIst3]],"Cluster3",IF(MIN(Table38910117[[#This Row],[DIst1]:[DIst5]])=Table38910117[[#This Row],[DIst4]],"Cluster4","Cluster5"))))</f>
        <v>Cluster5</v>
      </c>
    </row>
    <row r="86" spans="7:17" x14ac:dyDescent="0.3">
      <c r="G86">
        <v>85</v>
      </c>
      <c r="H86">
        <v>-0.25039145499999999</v>
      </c>
      <c r="I86">
        <v>0.26398661299999998</v>
      </c>
      <c r="K86">
        <f>SQRT((Table38910117[[#This Row],[Annual Income (k$)]]-$B$3)^2+(Table38910117[[#This Row],[Spending Score (1-100)]]-$C$3)^2)</f>
        <v>2.4543377311315049</v>
      </c>
      <c r="L86">
        <f>SQRT((Table38910117[[#This Row],[Annual Income (k$)]]-$B$4)^2+(Table38910117[[#This Row],[Spending Score (1-100)]]-$C$4)^2)</f>
        <v>1.5122922945719537</v>
      </c>
      <c r="M86">
        <f>SQRT((Table38910117[[#This Row],[Annual Income (k$)]]-$B$5)^2+(Table38910117[[#This Row],[Spending Score (1-100)]]-$C$5)^2)</f>
        <v>1.4285159307205058</v>
      </c>
      <c r="N86">
        <f>SQRT((Table38910117[[#This Row],[Annual Income (k$)]]-$B$6)^2+(Table38910117[[#This Row],[Spending Score (1-100)]]-$C$6)^2)</f>
        <v>2.252256535652748</v>
      </c>
      <c r="O86">
        <f>SQRT((Table38910117[[#This Row],[Annual Income (k$)]]-$B$7)^2+(Table38910117[[#This Row],[Spending Score (1-100)]]-$C$7)^2)</f>
        <v>0.33025172344979892</v>
      </c>
      <c r="P86">
        <f>MIN(Table38910117[[#This Row],[DIst1]:[DIst5]])</f>
        <v>0.33025172344979892</v>
      </c>
      <c r="Q86" t="str">
        <f>IF(MIN(Table38910117[[#This Row],[DIst1]:[DIst5]])=Table38910117[[#This Row],[DIst1]],"Cluster1",IF(MIN(Table38910117[[#This Row],[DIst1]:[DIst5]])=Table38910117[[#This Row],[DIst2]],"Cluster2",IF(MIN(Table38910117[[#This Row],[DIst1]:[DIst5]])=Table38910117[[#This Row],[DIst3]],"Cluster3",IF(MIN(Table38910117[[#This Row],[DIst1]:[DIst5]])=Table38910117[[#This Row],[DIst4]],"Cluster4","Cluster5"))))</f>
        <v>Cluster5</v>
      </c>
    </row>
    <row r="87" spans="7:17" x14ac:dyDescent="0.3">
      <c r="G87">
        <v>86</v>
      </c>
      <c r="H87">
        <v>-0.25039145499999999</v>
      </c>
      <c r="I87">
        <v>-0.16305055500000001</v>
      </c>
      <c r="K87">
        <f>SQRT((Table38910117[[#This Row],[Annual Income (k$)]]-$B$3)^2+(Table38910117[[#This Row],[Spending Score (1-100)]]-$C$3)^2)</f>
        <v>2.12488894027637</v>
      </c>
      <c r="L87">
        <f>SQRT((Table38910117[[#This Row],[Annual Income (k$)]]-$B$4)^2+(Table38910117[[#This Row],[Spending Score (1-100)]]-$C$4)^2)</f>
        <v>1.7698922850337218</v>
      </c>
      <c r="M87">
        <f>SQRT((Table38910117[[#This Row],[Annual Income (k$)]]-$B$5)^2+(Table38910117[[#This Row],[Spending Score (1-100)]]-$C$5)^2)</f>
        <v>1.2221192804967491</v>
      </c>
      <c r="N87">
        <f>SQRT((Table38910117[[#This Row],[Annual Income (k$)]]-$B$6)^2+(Table38910117[[#This Row],[Spending Score (1-100)]]-$C$6)^2)</f>
        <v>1.8702207930018562</v>
      </c>
      <c r="O87">
        <f>SQRT((Table38910117[[#This Row],[Annual Income (k$)]]-$B$7)^2+(Table38910117[[#This Row],[Spending Score (1-100)]]-$C$7)^2)</f>
        <v>0.35446360868402921</v>
      </c>
      <c r="P87">
        <f>MIN(Table38910117[[#This Row],[DIst1]:[DIst5]])</f>
        <v>0.35446360868402921</v>
      </c>
      <c r="Q87" t="str">
        <f>IF(MIN(Table38910117[[#This Row],[DIst1]:[DIst5]])=Table38910117[[#This Row],[DIst1]],"Cluster1",IF(MIN(Table38910117[[#This Row],[DIst1]:[DIst5]])=Table38910117[[#This Row],[DIst2]],"Cluster2",IF(MIN(Table38910117[[#This Row],[DIst1]:[DIst5]])=Table38910117[[#This Row],[DIst3]],"Cluster3",IF(MIN(Table38910117[[#This Row],[DIst1]:[DIst5]])=Table38910117[[#This Row],[DIst4]],"Cluster4","Cluster5"))))</f>
        <v>Cluster5</v>
      </c>
    </row>
    <row r="88" spans="7:17" x14ac:dyDescent="0.3">
      <c r="G88">
        <v>87</v>
      </c>
      <c r="H88">
        <v>-0.135883168</v>
      </c>
      <c r="I88">
        <v>0.30280817399999999</v>
      </c>
      <c r="J88">
        <v>4</v>
      </c>
      <c r="K88">
        <f>SQRT((Table38910117[[#This Row],[Annual Income (k$)]]-$B$3)^2+(Table38910117[[#This Row],[Spending Score (1-100)]]-$C$3)^2)</f>
        <v>2.5542695546968814</v>
      </c>
      <c r="L88">
        <f>SQRT((Table38910117[[#This Row],[Annual Income (k$)]]-$B$4)^2+(Table38910117[[#This Row],[Spending Score (1-100)]]-$C$4)^2)</f>
        <v>1.5932894861859526</v>
      </c>
      <c r="M88">
        <f>SQRT((Table38910117[[#This Row],[Annual Income (k$)]]-$B$5)^2+(Table38910117[[#This Row],[Spending Score (1-100)]]-$C$5)^2)</f>
        <v>1.5439666384955109</v>
      </c>
      <c r="N88">
        <f>SQRT((Table38910117[[#This Row],[Annual Income (k$)]]-$B$6)^2+(Table38910117[[#This Row],[Spending Score (1-100)]]-$C$6)^2)</f>
        <v>2.3359852674273034</v>
      </c>
      <c r="O88">
        <f>SQRT((Table38910117[[#This Row],[Annual Income (k$)]]-$B$7)^2+(Table38910117[[#This Row],[Spending Score (1-100)]]-$C$7)^2)</f>
        <v>0.44715391267961024</v>
      </c>
      <c r="P88">
        <f>MIN(Table38910117[[#This Row],[DIst1]:[DIst5]])</f>
        <v>0.44715391267961024</v>
      </c>
      <c r="Q88" t="str">
        <f>IF(MIN(Table38910117[[#This Row],[DIst1]:[DIst5]])=Table38910117[[#This Row],[DIst1]],"Cluster1",IF(MIN(Table38910117[[#This Row],[DIst1]:[DIst5]])=Table38910117[[#This Row],[DIst2]],"Cluster2",IF(MIN(Table38910117[[#This Row],[DIst1]:[DIst5]])=Table38910117[[#This Row],[DIst3]],"Cluster3",IF(MIN(Table38910117[[#This Row],[DIst1]:[DIst5]])=Table38910117[[#This Row],[DIst4]],"Cluster4","Cluster5"))))</f>
        <v>Cluster5</v>
      </c>
    </row>
    <row r="89" spans="7:17" x14ac:dyDescent="0.3">
      <c r="G89">
        <v>88</v>
      </c>
      <c r="H89">
        <v>-0.135883168</v>
      </c>
      <c r="I89">
        <v>0.186343491</v>
      </c>
      <c r="K89">
        <f>SQRT((Table38910117[[#This Row],[Annual Income (k$)]]-$B$3)^2+(Table38910117[[#This Row],[Spending Score (1-100)]]-$C$3)^2)</f>
        <v>2.4632575060693309</v>
      </c>
      <c r="L89">
        <f>SQRT((Table38910117[[#This Row],[Annual Income (k$)]]-$B$4)^2+(Table38910117[[#This Row],[Spending Score (1-100)]]-$C$4)^2)</f>
        <v>1.6504382321085989</v>
      </c>
      <c r="M89">
        <f>SQRT((Table38910117[[#This Row],[Annual Income (k$)]]-$B$5)^2+(Table38910117[[#This Row],[Spending Score (1-100)]]-$C$5)^2)</f>
        <v>1.4796673031398668</v>
      </c>
      <c r="N89">
        <f>SQRT((Table38910117[[#This Row],[Annual Income (k$)]]-$B$6)^2+(Table38910117[[#This Row],[Spending Score (1-100)]]-$C$6)^2)</f>
        <v>2.2320587782608197</v>
      </c>
      <c r="O89">
        <f>SQRT((Table38910117[[#This Row],[Annual Income (k$)]]-$B$7)^2+(Table38910117[[#This Row],[Spending Score (1-100)]]-$C$7)^2)</f>
        <v>0.39906710550826219</v>
      </c>
      <c r="P89">
        <f>MIN(Table38910117[[#This Row],[DIst1]:[DIst5]])</f>
        <v>0.39906710550826219</v>
      </c>
      <c r="Q89" t="str">
        <f>IF(MIN(Table38910117[[#This Row],[DIst1]:[DIst5]])=Table38910117[[#This Row],[DIst1]],"Cluster1",IF(MIN(Table38910117[[#This Row],[DIst1]:[DIst5]])=Table38910117[[#This Row],[DIst2]],"Cluster2",IF(MIN(Table38910117[[#This Row],[DIst1]:[DIst5]])=Table38910117[[#This Row],[DIst3]],"Cluster3",IF(MIN(Table38910117[[#This Row],[DIst1]:[DIst5]])=Table38910117[[#This Row],[DIst4]],"Cluster4","Cluster5"))))</f>
        <v>Cluster5</v>
      </c>
    </row>
    <row r="90" spans="7:17" x14ac:dyDescent="0.3">
      <c r="G90">
        <v>89</v>
      </c>
      <c r="H90">
        <v>-9.7713738999999994E-2</v>
      </c>
      <c r="I90">
        <v>0.38045129500000002</v>
      </c>
      <c r="K90">
        <f>SQRT((Table38910117[[#This Row],[Annual Income (k$)]]-$B$3)^2+(Table38910117[[#This Row],[Spending Score (1-100)]]-$C$3)^2)</f>
        <v>2.6390763868608014</v>
      </c>
      <c r="L90">
        <f>SQRT((Table38910117[[#This Row],[Annual Income (k$)]]-$B$4)^2+(Table38910117[[#This Row],[Spending Score (1-100)]]-$C$4)^2)</f>
        <v>1.5935266262833547</v>
      </c>
      <c r="M90">
        <f>SQRT((Table38910117[[#This Row],[Annual Income (k$)]]-$B$5)^2+(Table38910117[[#This Row],[Spending Score (1-100)]]-$C$5)^2)</f>
        <v>1.62053341206178</v>
      </c>
      <c r="N90">
        <f>SQRT((Table38910117[[#This Row],[Annual Income (k$)]]-$B$6)^2+(Table38910117[[#This Row],[Spending Score (1-100)]]-$C$6)^2)</f>
        <v>2.422503239830768</v>
      </c>
      <c r="O90">
        <f>SQRT((Table38910117[[#This Row],[Annual Income (k$)]]-$B$7)^2+(Table38910117[[#This Row],[Spending Score (1-100)]]-$C$7)^2)</f>
        <v>0.52224593179093892</v>
      </c>
      <c r="P90">
        <f>MIN(Table38910117[[#This Row],[DIst1]:[DIst5]])</f>
        <v>0.52224593179093892</v>
      </c>
      <c r="Q90" t="str">
        <f>IF(MIN(Table38910117[[#This Row],[DIst1]:[DIst5]])=Table38910117[[#This Row],[DIst1]],"Cluster1",IF(MIN(Table38910117[[#This Row],[DIst1]:[DIst5]])=Table38910117[[#This Row],[DIst2]],"Cluster2",IF(MIN(Table38910117[[#This Row],[DIst1]:[DIst5]])=Table38910117[[#This Row],[DIst3]],"Cluster3",IF(MIN(Table38910117[[#This Row],[DIst1]:[DIst5]])=Table38910117[[#This Row],[DIst4]],"Cluster4","Cluster5"))))</f>
        <v>Cluster5</v>
      </c>
    </row>
    <row r="91" spans="7:17" x14ac:dyDescent="0.3">
      <c r="G91">
        <v>90</v>
      </c>
      <c r="H91">
        <v>-9.7713738999999994E-2</v>
      </c>
      <c r="I91">
        <v>-0.16305055500000001</v>
      </c>
      <c r="K91">
        <f>SQRT((Table38910117[[#This Row],[Annual Income (k$)]]-$B$3)^2+(Table38910117[[#This Row],[Spending Score (1-100)]]-$C$3)^2)</f>
        <v>2.2318966620132428</v>
      </c>
      <c r="L91">
        <f>SQRT((Table38910117[[#This Row],[Annual Income (k$)]]-$B$4)^2+(Table38910117[[#This Row],[Spending Score (1-100)]]-$C$4)^2)</f>
        <v>1.8847035394956952</v>
      </c>
      <c r="M91">
        <f>SQRT((Table38910117[[#This Row],[Annual Income (k$)]]-$B$5)^2+(Table38910117[[#This Row],[Spending Score (1-100)]]-$C$5)^2)</f>
        <v>1.3662149527075345</v>
      </c>
      <c r="N91">
        <f>SQRT((Table38910117[[#This Row],[Annual Income (k$)]]-$B$6)^2+(Table38910117[[#This Row],[Spending Score (1-100)]]-$C$6)^2)</f>
        <v>1.949554338898152</v>
      </c>
      <c r="O91">
        <f>SQRT((Table38910117[[#This Row],[Annual Income (k$)]]-$B$7)^2+(Table38910117[[#This Row],[Spending Score (1-100)]]-$C$7)^2)</f>
        <v>0.4801475115268331</v>
      </c>
      <c r="P91">
        <f>MIN(Table38910117[[#This Row],[DIst1]:[DIst5]])</f>
        <v>0.4801475115268331</v>
      </c>
      <c r="Q91" t="str">
        <f>IF(MIN(Table38910117[[#This Row],[DIst1]:[DIst5]])=Table38910117[[#This Row],[DIst1]],"Cluster1",IF(MIN(Table38910117[[#This Row],[DIst1]:[DIst5]])=Table38910117[[#This Row],[DIst2]],"Cluster2",IF(MIN(Table38910117[[#This Row],[DIst1]:[DIst5]])=Table38910117[[#This Row],[DIst3]],"Cluster3",IF(MIN(Table38910117[[#This Row],[DIst1]:[DIst5]])=Table38910117[[#This Row],[DIst4]],"Cluster4","Cluster5"))))</f>
        <v>Cluster5</v>
      </c>
    </row>
    <row r="92" spans="7:17" x14ac:dyDescent="0.3">
      <c r="G92">
        <v>91</v>
      </c>
      <c r="H92">
        <v>-5.9544310000000003E-2</v>
      </c>
      <c r="I92">
        <v>0.186343491</v>
      </c>
      <c r="K92">
        <f>SQRT((Table38910117[[#This Row],[Annual Income (k$)]]-$B$3)^2+(Table38910117[[#This Row],[Spending Score (1-100)]]-$C$3)^2)</f>
        <v>2.5124485336792275</v>
      </c>
      <c r="L92">
        <f>SQRT((Table38910117[[#This Row],[Annual Income (k$)]]-$B$4)^2+(Table38910117[[#This Row],[Spending Score (1-100)]]-$C$4)^2)</f>
        <v>1.7162155942858992</v>
      </c>
      <c r="M92">
        <f>SQRT((Table38910117[[#This Row],[Annual Income (k$)]]-$B$5)^2+(Table38910117[[#This Row],[Spending Score (1-100)]]-$C$5)^2)</f>
        <v>1.545171333892321</v>
      </c>
      <c r="N92">
        <f>SQRT((Table38910117[[#This Row],[Annual Income (k$)]]-$B$6)^2+(Table38910117[[#This Row],[Spending Score (1-100)]]-$C$6)^2)</f>
        <v>2.2683165089913557</v>
      </c>
      <c r="O92">
        <f>SQRT((Table38910117[[#This Row],[Annual Income (k$)]]-$B$7)^2+(Table38910117[[#This Row],[Spending Score (1-100)]]-$C$7)^2)</f>
        <v>0.47260807087086831</v>
      </c>
      <c r="P92">
        <f>MIN(Table38910117[[#This Row],[DIst1]:[DIst5]])</f>
        <v>0.47260807087086831</v>
      </c>
      <c r="Q92" t="str">
        <f>IF(MIN(Table38910117[[#This Row],[DIst1]:[DIst5]])=Table38910117[[#This Row],[DIst1]],"Cluster1",IF(MIN(Table38910117[[#This Row],[DIst1]:[DIst5]])=Table38910117[[#This Row],[DIst2]],"Cluster2",IF(MIN(Table38910117[[#This Row],[DIst1]:[DIst5]])=Table38910117[[#This Row],[DIst3]],"Cluster3",IF(MIN(Table38910117[[#This Row],[DIst1]:[DIst5]])=Table38910117[[#This Row],[DIst4]],"Cluster4","Cluster5"))))</f>
        <v>Cluster5</v>
      </c>
    </row>
    <row r="93" spans="7:17" x14ac:dyDescent="0.3">
      <c r="G93">
        <v>92</v>
      </c>
      <c r="H93">
        <v>-5.9544310000000003E-2</v>
      </c>
      <c r="I93">
        <v>-0.35715835899999998</v>
      </c>
      <c r="K93">
        <f>SQRT((Table38910117[[#This Row],[Annual Income (k$)]]-$B$3)^2+(Table38910117[[#This Row],[Spending Score (1-100)]]-$C$3)^2)</f>
        <v>2.1307351007934723</v>
      </c>
      <c r="L93">
        <f>SQRT((Table38910117[[#This Row],[Annual Income (k$)]]-$B$4)^2+(Table38910117[[#This Row],[Spending Score (1-100)]]-$C$4)^2)</f>
        <v>2.0418550855363287</v>
      </c>
      <c r="M93">
        <f>SQRT((Table38910117[[#This Row],[Annual Income (k$)]]-$B$5)^2+(Table38910117[[#This Row],[Spending Score (1-100)]]-$C$5)^2)</f>
        <v>1.3560844773178791</v>
      </c>
      <c r="N93">
        <f>SQRT((Table38910117[[#This Row],[Annual Income (k$)]]-$B$6)^2+(Table38910117[[#This Row],[Spending Score (1-100)]]-$C$6)^2)</f>
        <v>1.8134210375518556</v>
      </c>
      <c r="O93">
        <f>SQRT((Table38910117[[#This Row],[Annual Income (k$)]]-$B$7)^2+(Table38910117[[#This Row],[Spending Score (1-100)]]-$C$7)^2)</f>
        <v>0.62622289111176921</v>
      </c>
      <c r="P93">
        <f>MIN(Table38910117[[#This Row],[DIst1]:[DIst5]])</f>
        <v>0.62622289111176921</v>
      </c>
      <c r="Q93" t="str">
        <f>IF(MIN(Table38910117[[#This Row],[DIst1]:[DIst5]])=Table38910117[[#This Row],[DIst1]],"Cluster1",IF(MIN(Table38910117[[#This Row],[DIst1]:[DIst5]])=Table38910117[[#This Row],[DIst2]],"Cluster2",IF(MIN(Table38910117[[#This Row],[DIst1]:[DIst5]])=Table38910117[[#This Row],[DIst3]],"Cluster3",IF(MIN(Table38910117[[#This Row],[DIst1]:[DIst5]])=Table38910117[[#This Row],[DIst4]],"Cluster4","Cluster5"))))</f>
        <v>Cluster5</v>
      </c>
    </row>
    <row r="94" spans="7:17" x14ac:dyDescent="0.3">
      <c r="G94">
        <v>93</v>
      </c>
      <c r="H94">
        <v>-2.1374879999999999E-2</v>
      </c>
      <c r="I94">
        <v>-4.6585873E-2</v>
      </c>
      <c r="K94">
        <f>SQRT((Table38910117[[#This Row],[Annual Income (k$)]]-$B$3)^2+(Table38910117[[#This Row],[Spending Score (1-100)]]-$C$3)^2)</f>
        <v>2.3679572858420408</v>
      </c>
      <c r="L94">
        <f>SQRT((Table38910117[[#This Row],[Annual Income (k$)]]-$B$4)^2+(Table38910117[[#This Row],[Spending Score (1-100)]]-$C$4)^2)</f>
        <v>1.8741999790540593</v>
      </c>
      <c r="M94">
        <f>SQRT((Table38910117[[#This Row],[Annual Income (k$)]]-$B$5)^2+(Table38910117[[#This Row],[Spending Score (1-100)]]-$C$5)^2)</f>
        <v>1.4776818203496733</v>
      </c>
      <c r="N94">
        <f>SQRT((Table38910117[[#This Row],[Annual Income (k$)]]-$B$6)^2+(Table38910117[[#This Row],[Spending Score (1-100)]]-$C$6)^2)</f>
        <v>2.0888082205201126</v>
      </c>
      <c r="O94">
        <f>SQRT((Table38910117[[#This Row],[Annual Income (k$)]]-$B$7)^2+(Table38910117[[#This Row],[Spending Score (1-100)]]-$C$7)^2)</f>
        <v>0.50968718107484079</v>
      </c>
      <c r="P94">
        <f>MIN(Table38910117[[#This Row],[DIst1]:[DIst5]])</f>
        <v>0.50968718107484079</v>
      </c>
      <c r="Q94" t="str">
        <f>IF(MIN(Table38910117[[#This Row],[DIst1]:[DIst5]])=Table38910117[[#This Row],[DIst1]],"Cluster1",IF(MIN(Table38910117[[#This Row],[DIst1]:[DIst5]])=Table38910117[[#This Row],[DIst2]],"Cluster2",IF(MIN(Table38910117[[#This Row],[DIst1]:[DIst5]])=Table38910117[[#This Row],[DIst3]],"Cluster3",IF(MIN(Table38910117[[#This Row],[DIst1]:[DIst5]])=Table38910117[[#This Row],[DIst4]],"Cluster4","Cluster5"))))</f>
        <v>Cluster5</v>
      </c>
    </row>
    <row r="95" spans="7:17" x14ac:dyDescent="0.3">
      <c r="G95">
        <v>94</v>
      </c>
      <c r="H95">
        <v>-2.1374879999999999E-2</v>
      </c>
      <c r="I95">
        <v>-0.39597991900000001</v>
      </c>
      <c r="K95">
        <f>SQRT((Table38910117[[#This Row],[Annual Income (k$)]]-$B$3)^2+(Table38910117[[#This Row],[Spending Score (1-100)]]-$C$3)^2)</f>
        <v>2.1360692874604705</v>
      </c>
      <c r="L95">
        <f>SQRT((Table38910117[[#This Row],[Annual Income (k$)]]-$B$4)^2+(Table38910117[[#This Row],[Spending Score (1-100)]]-$C$4)^2)</f>
        <v>2.0962554716413804</v>
      </c>
      <c r="M95">
        <f>SQRT((Table38910117[[#This Row],[Annual Income (k$)]]-$B$5)^2+(Table38910117[[#This Row],[Spending Score (1-100)]]-$C$5)^2)</f>
        <v>1.3877417413957842</v>
      </c>
      <c r="N95">
        <f>SQRT((Table38910117[[#This Row],[Annual Income (k$)]]-$B$6)^2+(Table38910117[[#This Row],[Spending Score (1-100)]]-$C$6)^2)</f>
        <v>1.8067744702348913</v>
      </c>
      <c r="O95">
        <f>SQRT((Table38910117[[#This Row],[Annual Income (k$)]]-$B$7)^2+(Table38910117[[#This Row],[Spending Score (1-100)]]-$C$7)^2)</f>
        <v>0.68061836211818028</v>
      </c>
      <c r="P95">
        <f>MIN(Table38910117[[#This Row],[DIst1]:[DIst5]])</f>
        <v>0.68061836211818028</v>
      </c>
      <c r="Q95" t="str">
        <f>IF(MIN(Table38910117[[#This Row],[DIst1]:[DIst5]])=Table38910117[[#This Row],[DIst1]],"Cluster1",IF(MIN(Table38910117[[#This Row],[DIst1]:[DIst5]])=Table38910117[[#This Row],[DIst2]],"Cluster2",IF(MIN(Table38910117[[#This Row],[DIst1]:[DIst5]])=Table38910117[[#This Row],[DIst3]],"Cluster3",IF(MIN(Table38910117[[#This Row],[DIst1]:[DIst5]])=Table38910117[[#This Row],[DIst4]],"Cluster4","Cluster5"))))</f>
        <v>Cluster5</v>
      </c>
    </row>
    <row r="96" spans="7:17" x14ac:dyDescent="0.3">
      <c r="G96">
        <v>95</v>
      </c>
      <c r="H96">
        <v>-2.1374879999999999E-2</v>
      </c>
      <c r="I96">
        <v>-0.31833679799999998</v>
      </c>
      <c r="K96">
        <f>SQRT((Table38910117[[#This Row],[Annual Income (k$)]]-$B$3)^2+(Table38910117[[#This Row],[Spending Score (1-100)]]-$C$3)^2)</f>
        <v>2.18489997488915</v>
      </c>
      <c r="L96">
        <f>SQRT((Table38910117[[#This Row],[Annual Income (k$)]]-$B$4)^2+(Table38910117[[#This Row],[Spending Score (1-100)]]-$C$4)^2)</f>
        <v>2.0438352792315326</v>
      </c>
      <c r="M96">
        <f>SQRT((Table38910117[[#This Row],[Annual Income (k$)]]-$B$5)^2+(Table38910117[[#This Row],[Spending Score (1-100)]]-$C$5)^2)</f>
        <v>1.4007133420071562</v>
      </c>
      <c r="N96">
        <f>SQRT((Table38910117[[#This Row],[Annual Income (k$)]]-$B$6)^2+(Table38910117[[#This Row],[Spending Score (1-100)]]-$C$6)^2)</f>
        <v>1.8674814040208874</v>
      </c>
      <c r="O96">
        <f>SQRT((Table38910117[[#This Row],[Annual Income (k$)]]-$B$7)^2+(Table38910117[[#This Row],[Spending Score (1-100)]]-$C$7)^2)</f>
        <v>0.63002250588136521</v>
      </c>
      <c r="P96">
        <f>MIN(Table38910117[[#This Row],[DIst1]:[DIst5]])</f>
        <v>0.63002250588136521</v>
      </c>
      <c r="Q96" t="str">
        <f>IF(MIN(Table38910117[[#This Row],[DIst1]:[DIst5]])=Table38910117[[#This Row],[DIst1]],"Cluster1",IF(MIN(Table38910117[[#This Row],[DIst1]:[DIst5]])=Table38910117[[#This Row],[DIst2]],"Cluster2",IF(MIN(Table38910117[[#This Row],[DIst1]:[DIst5]])=Table38910117[[#This Row],[DIst3]],"Cluster3",IF(MIN(Table38910117[[#This Row],[DIst1]:[DIst5]])=Table38910117[[#This Row],[DIst4]],"Cluster4","Cluster5"))))</f>
        <v>Cluster5</v>
      </c>
    </row>
    <row r="97" spans="7:17" x14ac:dyDescent="0.3">
      <c r="G97">
        <v>96</v>
      </c>
      <c r="H97">
        <v>-2.1374879999999999E-2</v>
      </c>
      <c r="I97">
        <v>6.9878809E-2</v>
      </c>
      <c r="K97">
        <f>SQRT((Table38910117[[#This Row],[Annual Income (k$)]]-$B$3)^2+(Table38910117[[#This Row],[Spending Score (1-100)]]-$C$3)^2)</f>
        <v>2.4514528410242824</v>
      </c>
      <c r="L97">
        <f>SQRT((Table38910117[[#This Row],[Annual Income (k$)]]-$B$4)^2+(Table38910117[[#This Row],[Spending Score (1-100)]]-$C$4)^2)</f>
        <v>1.8091419245412868</v>
      </c>
      <c r="M97">
        <f>SQRT((Table38910117[[#This Row],[Annual Income (k$)]]-$B$5)^2+(Table38910117[[#This Row],[Spending Score (1-100)]]-$C$5)^2)</f>
        <v>1.5243704026904381</v>
      </c>
      <c r="N97">
        <f>SQRT((Table38910117[[#This Row],[Annual Income (k$)]]-$B$6)^2+(Table38910117[[#This Row],[Spending Score (1-100)]]-$C$6)^2)</f>
        <v>2.1871452785154561</v>
      </c>
      <c r="O97">
        <f>SQRT((Table38910117[[#This Row],[Annual Income (k$)]]-$B$7)^2+(Table38910117[[#This Row],[Spending Score (1-100)]]-$C$7)^2)</f>
        <v>0.49620258000000006</v>
      </c>
      <c r="P97">
        <f>MIN(Table38910117[[#This Row],[DIst1]:[DIst5]])</f>
        <v>0.49620258000000006</v>
      </c>
      <c r="Q97" t="str">
        <f>IF(MIN(Table38910117[[#This Row],[DIst1]:[DIst5]])=Table38910117[[#This Row],[DIst1]],"Cluster1",IF(MIN(Table38910117[[#This Row],[DIst1]:[DIst5]])=Table38910117[[#This Row],[DIst2]],"Cluster2",IF(MIN(Table38910117[[#This Row],[DIst1]:[DIst5]])=Table38910117[[#This Row],[DIst3]],"Cluster3",IF(MIN(Table38910117[[#This Row],[DIst1]:[DIst5]])=Table38910117[[#This Row],[DIst4]],"Cluster4","Cluster5"))))</f>
        <v>Cluster5</v>
      </c>
    </row>
    <row r="98" spans="7:17" x14ac:dyDescent="0.3">
      <c r="G98">
        <v>97</v>
      </c>
      <c r="H98">
        <v>-2.1374879999999999E-2</v>
      </c>
      <c r="I98">
        <v>-0.124228994</v>
      </c>
      <c r="K98">
        <f>SQRT((Table38910117[[#This Row],[Annual Income (k$)]]-$B$3)^2+(Table38910117[[#This Row],[Spending Score (1-100)]]-$C$3)^2)</f>
        <v>2.3138769691213934</v>
      </c>
      <c r="L98">
        <f>SQRT((Table38910117[[#This Row],[Annual Income (k$)]]-$B$4)^2+(Table38910117[[#This Row],[Spending Score (1-100)]]-$C$4)^2)</f>
        <v>1.9202736094989048</v>
      </c>
      <c r="M98">
        <f>SQRT((Table38910117[[#This Row],[Annual Income (k$)]]-$B$5)^2+(Table38910117[[#This Row],[Spending Score (1-100)]]-$C$5)^2)</f>
        <v>1.4509216576452351</v>
      </c>
      <c r="N98">
        <f>SQRT((Table38910117[[#This Row],[Annual Income (k$)]]-$B$6)^2+(Table38910117[[#This Row],[Spending Score (1-100)]]-$C$6)^2)</f>
        <v>2.0243190939518083</v>
      </c>
      <c r="O98">
        <f>SQRT((Table38910117[[#This Row],[Annual Income (k$)]]-$B$7)^2+(Table38910117[[#This Row],[Spending Score (1-100)]]-$C$7)^2)</f>
        <v>0.5328178296417484</v>
      </c>
      <c r="P98">
        <f>MIN(Table38910117[[#This Row],[DIst1]:[DIst5]])</f>
        <v>0.5328178296417484</v>
      </c>
      <c r="Q98" t="str">
        <f>IF(MIN(Table38910117[[#This Row],[DIst1]:[DIst5]])=Table38910117[[#This Row],[DIst1]],"Cluster1",IF(MIN(Table38910117[[#This Row],[DIst1]:[DIst5]])=Table38910117[[#This Row],[DIst2]],"Cluster2",IF(MIN(Table38910117[[#This Row],[DIst1]:[DIst5]])=Table38910117[[#This Row],[DIst3]],"Cluster3",IF(MIN(Table38910117[[#This Row],[DIst1]:[DIst5]])=Table38910117[[#This Row],[DIst4]],"Cluster4","Cluster5"))))</f>
        <v>Cluster5</v>
      </c>
    </row>
    <row r="99" spans="7:17" x14ac:dyDescent="0.3">
      <c r="G99">
        <v>98</v>
      </c>
      <c r="H99">
        <v>-2.1374879999999999E-2</v>
      </c>
      <c r="I99">
        <v>-7.7643119999999998E-3</v>
      </c>
      <c r="K99">
        <f>SQRT((Table38910117[[#This Row],[Annual Income (k$)]]-$B$3)^2+(Table38910117[[#This Row],[Spending Score (1-100)]]-$C$3)^2)</f>
        <v>2.3954833728562006</v>
      </c>
      <c r="L99">
        <f>SQRT((Table38910117[[#This Row],[Annual Income (k$)]]-$B$4)^2+(Table38910117[[#This Row],[Spending Score (1-100)]]-$C$4)^2)</f>
        <v>1.8519541879299177</v>
      </c>
      <c r="M99">
        <f>SQRT((Table38910117[[#This Row],[Annual Income (k$)]]-$B$5)^2+(Table38910117[[#This Row],[Spending Score (1-100)]]-$C$5)^2)</f>
        <v>1.4923973519934886</v>
      </c>
      <c r="N99">
        <f>SQRT((Table38910117[[#This Row],[Annual Income (k$)]]-$B$6)^2+(Table38910117[[#This Row],[Spending Score (1-100)]]-$C$6)^2)</f>
        <v>2.12138330307477</v>
      </c>
      <c r="O99">
        <f>SQRT((Table38910117[[#This Row],[Annual Income (k$)]]-$B$7)^2+(Table38910117[[#This Row],[Spending Score (1-100)]]-$C$7)^2)</f>
        <v>0.50224043508789407</v>
      </c>
      <c r="P99">
        <f>MIN(Table38910117[[#This Row],[DIst1]:[DIst5]])</f>
        <v>0.50224043508789407</v>
      </c>
      <c r="Q99" t="str">
        <f>IF(MIN(Table38910117[[#This Row],[DIst1]:[DIst5]])=Table38910117[[#This Row],[DIst1]],"Cluster1",IF(MIN(Table38910117[[#This Row],[DIst1]:[DIst5]])=Table38910117[[#This Row],[DIst2]],"Cluster2",IF(MIN(Table38910117[[#This Row],[DIst1]:[DIst5]])=Table38910117[[#This Row],[DIst3]],"Cluster3",IF(MIN(Table38910117[[#This Row],[DIst1]:[DIst5]])=Table38910117[[#This Row],[DIst4]],"Cluster4","Cluster5"))))</f>
        <v>Cluster5</v>
      </c>
    </row>
    <row r="100" spans="7:17" x14ac:dyDescent="0.3">
      <c r="G100">
        <v>99</v>
      </c>
      <c r="H100">
        <v>1.6794548999999999E-2</v>
      </c>
      <c r="I100">
        <v>-0.31833679799999998</v>
      </c>
      <c r="K100">
        <f>SQRT((Table38910117[[#This Row],[Annual Income (k$)]]-$B$3)^2+(Table38910117[[#This Row],[Spending Score (1-100)]]-$C$3)^2)</f>
        <v>2.2143740590712935</v>
      </c>
      <c r="L100">
        <f>SQRT((Table38910117[[#This Row],[Annual Income (k$)]]-$B$4)^2+(Table38910117[[#This Row],[Spending Score (1-100)]]-$C$4)^2)</f>
        <v>2.0725037947591023</v>
      </c>
      <c r="M100">
        <f>SQRT((Table38910117[[#This Row],[Annual Income (k$)]]-$B$5)^2+(Table38910117[[#This Row],[Spending Score (1-100)]]-$C$5)^2)</f>
        <v>1.4381766076024218</v>
      </c>
      <c r="N100">
        <f>SQRT((Table38910117[[#This Row],[Annual Income (k$)]]-$B$6)^2+(Table38910117[[#This Row],[Spending Score (1-100)]]-$C$6)^2)</f>
        <v>1.8911261244736874</v>
      </c>
      <c r="O100">
        <f>SQRT((Table38910117[[#This Row],[Annual Income (k$)]]-$B$7)^2+(Table38910117[[#This Row],[Spending Score (1-100)]]-$C$7)^2)</f>
        <v>0.66050344550280315</v>
      </c>
      <c r="P100">
        <f>MIN(Table38910117[[#This Row],[DIst1]:[DIst5]])</f>
        <v>0.66050344550280315</v>
      </c>
      <c r="Q100" t="str">
        <f>IF(MIN(Table38910117[[#This Row],[DIst1]:[DIst5]])=Table38910117[[#This Row],[DIst1]],"Cluster1",IF(MIN(Table38910117[[#This Row],[DIst1]:[DIst5]])=Table38910117[[#This Row],[DIst2]],"Cluster2",IF(MIN(Table38910117[[#This Row],[DIst1]:[DIst5]])=Table38910117[[#This Row],[DIst3]],"Cluster3",IF(MIN(Table38910117[[#This Row],[DIst1]:[DIst5]])=Table38910117[[#This Row],[DIst4]],"Cluster4","Cluster5"))))</f>
        <v>Cluster5</v>
      </c>
    </row>
    <row r="101" spans="7:17" x14ac:dyDescent="0.3">
      <c r="G101">
        <v>100</v>
      </c>
      <c r="H101">
        <v>1.6794548999999999E-2</v>
      </c>
      <c r="I101">
        <v>-4.6585873E-2</v>
      </c>
      <c r="K101">
        <f>SQRT((Table38910117[[#This Row],[Annual Income (k$)]]-$B$3)^2+(Table38910117[[#This Row],[Spending Score (1-100)]]-$C$3)^2)</f>
        <v>2.395179801348883</v>
      </c>
      <c r="L101">
        <f>SQRT((Table38910117[[#This Row],[Annual Income (k$)]]-$B$4)^2+(Table38910117[[#This Row],[Spending Score (1-100)]]-$C$4)^2)</f>
        <v>1.9054224970188838</v>
      </c>
      <c r="M101">
        <f>SQRT((Table38910117[[#This Row],[Annual Income (k$)]]-$B$5)^2+(Table38910117[[#This Row],[Spending Score (1-100)]]-$C$5)^2)</f>
        <v>1.513240777394621</v>
      </c>
      <c r="N101">
        <f>SQRT((Table38910117[[#This Row],[Annual Income (k$)]]-$B$6)^2+(Table38910117[[#This Row],[Spending Score (1-100)]]-$C$6)^2)</f>
        <v>2.1099741719782834</v>
      </c>
      <c r="O101">
        <f>SQRT((Table38910117[[#This Row],[Annual Income (k$)]]-$B$7)^2+(Table38910117[[#This Row],[Spending Score (1-100)]]-$C$7)^2)</f>
        <v>0.5469163246384745</v>
      </c>
      <c r="P101">
        <f>MIN(Table38910117[[#This Row],[DIst1]:[DIst5]])</f>
        <v>0.5469163246384745</v>
      </c>
      <c r="Q101" t="str">
        <f>IF(MIN(Table38910117[[#This Row],[DIst1]:[DIst5]])=Table38910117[[#This Row],[DIst1]],"Cluster1",IF(MIN(Table38910117[[#This Row],[DIst1]:[DIst5]])=Table38910117[[#This Row],[DIst2]],"Cluster2",IF(MIN(Table38910117[[#This Row],[DIst1]:[DIst5]])=Table38910117[[#This Row],[DIst3]],"Cluster3",IF(MIN(Table38910117[[#This Row],[DIst1]:[DIst5]])=Table38910117[[#This Row],[DIst4]],"Cluster4","Cluster5"))))</f>
        <v>Cluster5</v>
      </c>
    </row>
    <row r="102" spans="7:17" x14ac:dyDescent="0.3">
      <c r="G102">
        <v>101</v>
      </c>
      <c r="H102">
        <v>5.4963977999999997E-2</v>
      </c>
      <c r="I102">
        <v>-0.35715835899999998</v>
      </c>
      <c r="K102">
        <f>SQRT((Table38910117[[#This Row],[Annual Income (k$)]]-$B$3)^2+(Table38910117[[#This Row],[Spending Score (1-100)]]-$C$3)^2)</f>
        <v>2.2201409398251597</v>
      </c>
      <c r="L102">
        <f>SQRT((Table38910117[[#This Row],[Annual Income (k$)]]-$B$4)^2+(Table38910117[[#This Row],[Spending Score (1-100)]]-$C$4)^2)</f>
        <v>2.1267816496495611</v>
      </c>
      <c r="M102">
        <f>SQRT((Table38910117[[#This Row],[Annual Income (k$)]]-$B$5)^2+(Table38910117[[#This Row],[Spending Score (1-100)]]-$C$5)^2)</f>
        <v>1.4690225923477909</v>
      </c>
      <c r="N102">
        <f>SQRT((Table38910117[[#This Row],[Annual Income (k$)]]-$B$6)^2+(Table38910117[[#This Row],[Spending Score (1-100)]]-$C$6)^2)</f>
        <v>1.8854998102780609</v>
      </c>
      <c r="O102">
        <f>SQRT((Table38910117[[#This Row],[Annual Income (k$)]]-$B$7)^2+(Table38910117[[#This Row],[Spending Score (1-100)]]-$C$7)^2)</f>
        <v>0.71425796536025277</v>
      </c>
      <c r="P102">
        <f>MIN(Table38910117[[#This Row],[DIst1]:[DIst5]])</f>
        <v>0.71425796536025277</v>
      </c>
      <c r="Q102" t="str">
        <f>IF(MIN(Table38910117[[#This Row],[DIst1]:[DIst5]])=Table38910117[[#This Row],[DIst1]],"Cluster1",IF(MIN(Table38910117[[#This Row],[DIst1]:[DIst5]])=Table38910117[[#This Row],[DIst2]],"Cluster2",IF(MIN(Table38910117[[#This Row],[DIst1]:[DIst5]])=Table38910117[[#This Row],[DIst3]],"Cluster3",IF(MIN(Table38910117[[#This Row],[DIst1]:[DIst5]])=Table38910117[[#This Row],[DIst4]],"Cluster4","Cluster5"))))</f>
        <v>Cluster5</v>
      </c>
    </row>
    <row r="103" spans="7:17" x14ac:dyDescent="0.3">
      <c r="G103">
        <v>102</v>
      </c>
      <c r="H103">
        <v>5.4963977999999997E-2</v>
      </c>
      <c r="I103">
        <v>-8.5407434000000004E-2</v>
      </c>
      <c r="K103">
        <f>SQRT((Table38910117[[#This Row],[Annual Income (k$)]]-$B$3)^2+(Table38910117[[#This Row],[Spending Score (1-100)]]-$C$3)^2)</f>
        <v>2.3961135218862553</v>
      </c>
      <c r="L103">
        <f>SQRT((Table38910117[[#This Row],[Annual Income (k$)]]-$B$4)^2+(Table38910117[[#This Row],[Spending Score (1-100)]]-$C$4)^2)</f>
        <v>1.9589444882174478</v>
      </c>
      <c r="M103">
        <f>SQRT((Table38910117[[#This Row],[Annual Income (k$)]]-$B$5)^2+(Table38910117[[#This Row],[Spending Score (1-100)]]-$C$5)^2)</f>
        <v>1.5357322300192513</v>
      </c>
      <c r="N103">
        <f>SQRT((Table38910117[[#This Row],[Annual Income (k$)]]-$B$6)^2+(Table38910117[[#This Row],[Spending Score (1-100)]]-$C$6)^2)</f>
        <v>2.0999149821085115</v>
      </c>
      <c r="O103">
        <f>SQRT((Table38910117[[#This Row],[Annual Income (k$)]]-$B$7)^2+(Table38910117[[#This Row],[Spending Score (1-100)]]-$C$7)^2)</f>
        <v>0.59322636109006732</v>
      </c>
      <c r="P103">
        <f>MIN(Table38910117[[#This Row],[DIst1]:[DIst5]])</f>
        <v>0.59322636109006732</v>
      </c>
      <c r="Q103" t="str">
        <f>IF(MIN(Table38910117[[#This Row],[DIst1]:[DIst5]])=Table38910117[[#This Row],[DIst1]],"Cluster1",IF(MIN(Table38910117[[#This Row],[DIst1]:[DIst5]])=Table38910117[[#This Row],[DIst2]],"Cluster2",IF(MIN(Table38910117[[#This Row],[DIst1]:[DIst5]])=Table38910117[[#This Row],[DIst3]],"Cluster3",IF(MIN(Table38910117[[#This Row],[DIst1]:[DIst5]])=Table38910117[[#This Row],[DIst4]],"Cluster4","Cluster5"))))</f>
        <v>Cluster5</v>
      </c>
    </row>
    <row r="104" spans="7:17" x14ac:dyDescent="0.3">
      <c r="G104">
        <v>103</v>
      </c>
      <c r="H104">
        <v>5.4963977999999997E-2</v>
      </c>
      <c r="I104">
        <v>0.34162973400000002</v>
      </c>
      <c r="K104">
        <f>SQRT((Table38910117[[#This Row],[Annual Income (k$)]]-$B$3)^2+(Table38910117[[#This Row],[Spending Score (1-100)]]-$C$3)^2)</f>
        <v>2.7048648204163741</v>
      </c>
      <c r="L104">
        <f>SQRT((Table38910117[[#This Row],[Annual Income (k$)]]-$B$4)^2+(Table38910117[[#This Row],[Spending Score (1-100)]]-$C$4)^2)</f>
        <v>1.7487955250772964</v>
      </c>
      <c r="M104">
        <f>SQRT((Table38910117[[#This Row],[Annual Income (k$)]]-$B$5)^2+(Table38910117[[#This Row],[Spending Score (1-100)]]-$C$5)^2)</f>
        <v>1.7239108758556301</v>
      </c>
      <c r="N104">
        <f>SQRT((Table38910117[[#This Row],[Annual Income (k$)]]-$B$6)^2+(Table38910117[[#This Row],[Spending Score (1-100)]]-$C$6)^2)</f>
        <v>2.4598556089557078</v>
      </c>
      <c r="O104">
        <f>SQRT((Table38910117[[#This Row],[Annual Income (k$)]]-$B$7)^2+(Table38910117[[#This Row],[Spending Score (1-100)]]-$C$7)^2)</f>
        <v>0.63376041487731272</v>
      </c>
      <c r="P104">
        <f>MIN(Table38910117[[#This Row],[DIst1]:[DIst5]])</f>
        <v>0.63376041487731272</v>
      </c>
      <c r="Q104" t="str">
        <f>IF(MIN(Table38910117[[#This Row],[DIst1]:[DIst5]])=Table38910117[[#This Row],[DIst1]],"Cluster1",IF(MIN(Table38910117[[#This Row],[DIst1]:[DIst5]])=Table38910117[[#This Row],[DIst2]],"Cluster2",IF(MIN(Table38910117[[#This Row],[DIst1]:[DIst5]])=Table38910117[[#This Row],[DIst3]],"Cluster3",IF(MIN(Table38910117[[#This Row],[DIst1]:[DIst5]])=Table38910117[[#This Row],[DIst4]],"Cluster4","Cluster5"))))</f>
        <v>Cluster5</v>
      </c>
    </row>
    <row r="105" spans="7:17" x14ac:dyDescent="0.3">
      <c r="G105">
        <v>104</v>
      </c>
      <c r="H105">
        <v>5.4963977999999997E-2</v>
      </c>
      <c r="I105">
        <v>0.186343491</v>
      </c>
      <c r="K105">
        <f>SQRT((Table38910117[[#This Row],[Annual Income (k$)]]-$B$3)^2+(Table38910117[[#This Row],[Spending Score (1-100)]]-$C$3)^2)</f>
        <v>2.5887045712713674</v>
      </c>
      <c r="L105">
        <f>SQRT((Table38910117[[#This Row],[Annual Income (k$)]]-$B$4)^2+(Table38910117[[#This Row],[Spending Score (1-100)]]-$C$4)^2)</f>
        <v>1.8164316560293814</v>
      </c>
      <c r="M105">
        <f>SQRT((Table38910117[[#This Row],[Annual Income (k$)]]-$B$5)^2+(Table38910117[[#This Row],[Spending Score (1-100)]]-$C$5)^2)</f>
        <v>1.6451798437521332</v>
      </c>
      <c r="N105">
        <f>SQRT((Table38910117[[#This Row],[Annual Income (k$)]]-$B$6)^2+(Table38910117[[#This Row],[Spending Score (1-100)]]-$C$6)^2)</f>
        <v>2.326343366763747</v>
      </c>
      <c r="O105">
        <f>SQRT((Table38910117[[#This Row],[Annual Income (k$)]]-$B$7)^2+(Table38910117[[#This Row],[Spending Score (1-100)]]-$C$7)^2)</f>
        <v>0.58426682293321175</v>
      </c>
      <c r="P105">
        <f>MIN(Table38910117[[#This Row],[DIst1]:[DIst5]])</f>
        <v>0.58426682293321175</v>
      </c>
      <c r="Q105" t="str">
        <f>IF(MIN(Table38910117[[#This Row],[DIst1]:[DIst5]])=Table38910117[[#This Row],[DIst1]],"Cluster1",IF(MIN(Table38910117[[#This Row],[DIst1]:[DIst5]])=Table38910117[[#This Row],[DIst2]],"Cluster2",IF(MIN(Table38910117[[#This Row],[DIst1]:[DIst5]])=Table38910117[[#This Row],[DIst3]],"Cluster3",IF(MIN(Table38910117[[#This Row],[DIst1]:[DIst5]])=Table38910117[[#This Row],[DIst4]],"Cluster4","Cluster5"))))</f>
        <v>Cluster5</v>
      </c>
    </row>
    <row r="106" spans="7:17" x14ac:dyDescent="0.3">
      <c r="G106">
        <v>105</v>
      </c>
      <c r="H106">
        <v>5.4963977999999997E-2</v>
      </c>
      <c r="I106">
        <v>0.225165052</v>
      </c>
      <c r="K106">
        <f>SQRT((Table38910117[[#This Row],[Annual Income (k$)]]-$B$3)^2+(Table38910117[[#This Row],[Spending Score (1-100)]]-$C$3)^2)</f>
        <v>2.6173642471780316</v>
      </c>
      <c r="L106">
        <f>SQRT((Table38910117[[#This Row],[Annual Income (k$)]]-$B$4)^2+(Table38910117[[#This Row],[Spending Score (1-100)]]-$C$4)^2)</f>
        <v>1.7985043999826635</v>
      </c>
      <c r="M106">
        <f>SQRT((Table38910117[[#This Row],[Annual Income (k$)]]-$B$5)^2+(Table38910117[[#This Row],[Spending Score (1-100)]]-$C$5)^2)</f>
        <v>1.6638534717215876</v>
      </c>
      <c r="N106">
        <f>SQRT((Table38910117[[#This Row],[Annual Income (k$)]]-$B$6)^2+(Table38910117[[#This Row],[Spending Score (1-100)]]-$C$6)^2)</f>
        <v>2.359471584818122</v>
      </c>
      <c r="O106">
        <f>SQRT((Table38910117[[#This Row],[Annual Income (k$)]]-$B$7)^2+(Table38910117[[#This Row],[Spending Score (1-100)]]-$C$7)^2)</f>
        <v>0.59322636109006732</v>
      </c>
      <c r="P106">
        <f>MIN(Table38910117[[#This Row],[DIst1]:[DIst5]])</f>
        <v>0.59322636109006732</v>
      </c>
      <c r="Q106" t="str">
        <f>IF(MIN(Table38910117[[#This Row],[DIst1]:[DIst5]])=Table38910117[[#This Row],[DIst1]],"Cluster1",IF(MIN(Table38910117[[#This Row],[DIst1]:[DIst5]])=Table38910117[[#This Row],[DIst2]],"Cluster2",IF(MIN(Table38910117[[#This Row],[DIst1]:[DIst5]])=Table38910117[[#This Row],[DIst3]],"Cluster3",IF(MIN(Table38910117[[#This Row],[DIst1]:[DIst5]])=Table38910117[[#This Row],[DIst4]],"Cluster4","Cluster5"))))</f>
        <v>Cluster5</v>
      </c>
    </row>
    <row r="107" spans="7:17" x14ac:dyDescent="0.3">
      <c r="G107">
        <v>106</v>
      </c>
      <c r="H107">
        <v>5.4963977999999997E-2</v>
      </c>
      <c r="I107">
        <v>-0.31833679799999998</v>
      </c>
      <c r="K107">
        <f>SQRT((Table38910117[[#This Row],[Annual Income (k$)]]-$B$3)^2+(Table38910117[[#This Row],[Spending Score (1-100)]]-$C$3)^2)</f>
        <v>2.2441102596186124</v>
      </c>
      <c r="L107">
        <f>SQRT((Table38910117[[#This Row],[Annual Income (k$)]]-$B$4)^2+(Table38910117[[#This Row],[Spending Score (1-100)]]-$C$4)^2)</f>
        <v>2.101474511044731</v>
      </c>
      <c r="M107">
        <f>SQRT((Table38910117[[#This Row],[Annual Income (k$)]]-$B$5)^2+(Table38910117[[#This Row],[Spending Score (1-100)]]-$C$5)^2)</f>
        <v>1.4756760665719069</v>
      </c>
      <c r="N107">
        <f>SQRT((Table38910117[[#This Row],[Annual Income (k$)]]-$B$6)^2+(Table38910117[[#This Row],[Spending Score (1-100)]]-$C$6)^2)</f>
        <v>1.9152396856765168</v>
      </c>
      <c r="O107">
        <f>SQRT((Table38910117[[#This Row],[Annual Income (k$)]]-$B$7)^2+(Table38910117[[#This Row],[Spending Score (1-100)]]-$C$7)^2)</f>
        <v>0.69174782670094903</v>
      </c>
      <c r="P107">
        <f>MIN(Table38910117[[#This Row],[DIst1]:[DIst5]])</f>
        <v>0.69174782670094903</v>
      </c>
      <c r="Q107" t="str">
        <f>IF(MIN(Table38910117[[#This Row],[DIst1]:[DIst5]])=Table38910117[[#This Row],[DIst1]],"Cluster1",IF(MIN(Table38910117[[#This Row],[DIst1]:[DIst5]])=Table38910117[[#This Row],[DIst2]],"Cluster2",IF(MIN(Table38910117[[#This Row],[DIst1]:[DIst5]])=Table38910117[[#This Row],[DIst3]],"Cluster3",IF(MIN(Table38910117[[#This Row],[DIst1]:[DIst5]])=Table38910117[[#This Row],[DIst4]],"Cluster4","Cluster5"))))</f>
        <v>Cluster5</v>
      </c>
    </row>
    <row r="108" spans="7:17" x14ac:dyDescent="0.3">
      <c r="G108">
        <v>107</v>
      </c>
      <c r="H108">
        <v>9.3133407000000001E-2</v>
      </c>
      <c r="I108">
        <v>-7.7643119999999998E-3</v>
      </c>
      <c r="K108">
        <f>SQRT((Table38910117[[#This Row],[Annual Income (k$)]]-$B$3)^2+(Table38910117[[#This Row],[Spending Score (1-100)]]-$C$3)^2)</f>
        <v>2.4771103611150314</v>
      </c>
      <c r="L108">
        <f>SQRT((Table38910117[[#This Row],[Annual Income (k$)]]-$B$4)^2+(Table38910117[[#This Row],[Spending Score (1-100)]]-$C$4)^2)</f>
        <v>1.9474351691469993</v>
      </c>
      <c r="M108">
        <f>SQRT((Table38910117[[#This Row],[Annual Income (k$)]]-$B$5)^2+(Table38910117[[#This Row],[Spending Score (1-100)]]-$C$5)^2)</f>
        <v>1.5984534877912937</v>
      </c>
      <c r="N108">
        <f>SQRT((Table38910117[[#This Row],[Annual Income (k$)]]-$B$6)^2+(Table38910117[[#This Row],[Spending Score (1-100)]]-$C$6)^2)</f>
        <v>2.1853197073505433</v>
      </c>
      <c r="O108">
        <f>SQRT((Table38910117[[#This Row],[Annual Income (k$)]]-$B$7)^2+(Table38910117[[#This Row],[Spending Score (1-100)]]-$C$7)^2)</f>
        <v>0.61562668664582143</v>
      </c>
      <c r="P108">
        <f>MIN(Table38910117[[#This Row],[DIst1]:[DIst5]])</f>
        <v>0.61562668664582143</v>
      </c>
      <c r="Q108" t="str">
        <f>IF(MIN(Table38910117[[#This Row],[DIst1]:[DIst5]])=Table38910117[[#This Row],[DIst1]],"Cluster1",IF(MIN(Table38910117[[#This Row],[DIst1]:[DIst5]])=Table38910117[[#This Row],[DIst2]],"Cluster2",IF(MIN(Table38910117[[#This Row],[DIst1]:[DIst5]])=Table38910117[[#This Row],[DIst3]],"Cluster3",IF(MIN(Table38910117[[#This Row],[DIst1]:[DIst5]])=Table38910117[[#This Row],[DIst4]],"Cluster4","Cluster5"))))</f>
        <v>Cluster5</v>
      </c>
    </row>
    <row r="109" spans="7:17" x14ac:dyDescent="0.3">
      <c r="G109">
        <v>108</v>
      </c>
      <c r="H109">
        <v>9.3133407000000001E-2</v>
      </c>
      <c r="I109">
        <v>-0.16305055500000001</v>
      </c>
      <c r="K109">
        <f>SQRT((Table38910117[[#This Row],[Annual Income (k$)]]-$B$3)^2+(Table38910117[[#This Row],[Spending Score (1-100)]]-$C$3)^2)</f>
        <v>2.3726958463314318</v>
      </c>
      <c r="L109">
        <f>SQRT((Table38910117[[#This Row],[Annual Income (k$)]]-$B$4)^2+(Table38910117[[#This Row],[Spending Score (1-100)]]-$C$4)^2)</f>
        <v>2.0352282643442443</v>
      </c>
      <c r="M109">
        <f>SQRT((Table38910117[[#This Row],[Annual Income (k$)]]-$B$5)^2+(Table38910117[[#This Row],[Spending Score (1-100)]]-$C$5)^2)</f>
        <v>1.548649004935249</v>
      </c>
      <c r="N109">
        <f>SQRT((Table38910117[[#This Row],[Annual Income (k$)]]-$B$6)^2+(Table38910117[[#This Row],[Spending Score (1-100)]]-$C$6)^2)</f>
        <v>2.0603684728633644</v>
      </c>
      <c r="O109">
        <f>SQRT((Table38910117[[#This Row],[Annual Income (k$)]]-$B$7)^2+(Table38910117[[#This Row],[Spending Score (1-100)]]-$C$7)^2)</f>
        <v>0.65362363152301672</v>
      </c>
      <c r="P109">
        <f>MIN(Table38910117[[#This Row],[DIst1]:[DIst5]])</f>
        <v>0.65362363152301672</v>
      </c>
      <c r="Q109" t="str">
        <f>IF(MIN(Table38910117[[#This Row],[DIst1]:[DIst5]])=Table38910117[[#This Row],[DIst1]],"Cluster1",IF(MIN(Table38910117[[#This Row],[DIst1]:[DIst5]])=Table38910117[[#This Row],[DIst2]],"Cluster2",IF(MIN(Table38910117[[#This Row],[DIst1]:[DIst5]])=Table38910117[[#This Row],[DIst3]],"Cluster3",IF(MIN(Table38910117[[#This Row],[DIst1]:[DIst5]])=Table38910117[[#This Row],[DIst4]],"Cluster4","Cluster5"))))</f>
        <v>Cluster5</v>
      </c>
    </row>
    <row r="110" spans="7:17" x14ac:dyDescent="0.3">
      <c r="G110">
        <v>109</v>
      </c>
      <c r="H110">
        <v>9.3133407000000001E-2</v>
      </c>
      <c r="I110">
        <v>-0.27951523700000003</v>
      </c>
      <c r="K110">
        <f>SQRT((Table38910117[[#This Row],[Annual Income (k$)]]-$B$3)^2+(Table38910117[[#This Row],[Spending Score (1-100)]]-$C$3)^2)</f>
        <v>2.2981606435622064</v>
      </c>
      <c r="L110">
        <f>SQRT((Table38910117[[#This Row],[Annual Income (k$)]]-$B$4)^2+(Table38910117[[#This Row],[Spending Score (1-100)]]-$C$4)^2)</f>
        <v>2.1061911677130389</v>
      </c>
      <c r="M110">
        <f>SQRT((Table38910117[[#This Row],[Annual Income (k$)]]-$B$5)^2+(Table38910117[[#This Row],[Spending Score (1-100)]]-$C$5)^2)</f>
        <v>1.520660470550115</v>
      </c>
      <c r="N110">
        <f>SQRT((Table38910117[[#This Row],[Annual Income (k$)]]-$B$6)^2+(Table38910117[[#This Row],[Spending Score (1-100)]]-$C$6)^2)</f>
        <v>1.9694896916111808</v>
      </c>
      <c r="O110">
        <f>SQRT((Table38910117[[#This Row],[Annual Income (k$)]]-$B$7)^2+(Table38910117[[#This Row],[Spending Score (1-100)]]-$C$7)^2)</f>
        <v>0.70359360603415233</v>
      </c>
      <c r="P110">
        <f>MIN(Table38910117[[#This Row],[DIst1]:[DIst5]])</f>
        <v>0.70359360603415233</v>
      </c>
      <c r="Q110" t="str">
        <f>IF(MIN(Table38910117[[#This Row],[DIst1]:[DIst5]])=Table38910117[[#This Row],[DIst1]],"Cluster1",IF(MIN(Table38910117[[#This Row],[DIst1]:[DIst5]])=Table38910117[[#This Row],[DIst2]],"Cluster2",IF(MIN(Table38910117[[#This Row],[DIst1]:[DIst5]])=Table38910117[[#This Row],[DIst3]],"Cluster3",IF(MIN(Table38910117[[#This Row],[DIst1]:[DIst5]])=Table38910117[[#This Row],[DIst4]],"Cluster4","Cluster5"))))</f>
        <v>Cluster5</v>
      </c>
    </row>
    <row r="111" spans="7:17" x14ac:dyDescent="0.3">
      <c r="G111">
        <v>110</v>
      </c>
      <c r="H111">
        <v>9.3133407000000001E-2</v>
      </c>
      <c r="I111">
        <v>-8.5407434000000004E-2</v>
      </c>
      <c r="K111">
        <f>SQRT((Table38910117[[#This Row],[Annual Income (k$)]]-$B$3)^2+(Table38910117[[#This Row],[Spending Score (1-100)]]-$C$3)^2)</f>
        <v>2.4242219791562341</v>
      </c>
      <c r="L111">
        <f>SQRT((Table38910117[[#This Row],[Annual Income (k$)]]-$B$4)^2+(Table38910117[[#This Row],[Spending Score (1-100)]]-$C$4)^2)</f>
        <v>1.9903016002148279</v>
      </c>
      <c r="M111">
        <f>SQRT((Table38910117[[#This Row],[Annual Income (k$)]]-$B$5)^2+(Table38910117[[#This Row],[Spending Score (1-100)]]-$C$5)^2)</f>
        <v>1.5718317949890823</v>
      </c>
      <c r="N111">
        <f>SQRT((Table38910117[[#This Row],[Annual Income (k$)]]-$B$6)^2+(Table38910117[[#This Row],[Spending Score (1-100)]]-$C$6)^2)</f>
        <v>2.1223434636334377</v>
      </c>
      <c r="O111">
        <f>SQRT((Table38910117[[#This Row],[Annual Income (k$)]]-$B$7)^2+(Table38910117[[#This Row],[Spending Score (1-100)]]-$C$7)^2)</f>
        <v>0.63014409489968792</v>
      </c>
      <c r="P111">
        <f>MIN(Table38910117[[#This Row],[DIst1]:[DIst5]])</f>
        <v>0.63014409489968792</v>
      </c>
      <c r="Q111" t="str">
        <f>IF(MIN(Table38910117[[#This Row],[DIst1]:[DIst5]])=Table38910117[[#This Row],[DIst1]],"Cluster1",IF(MIN(Table38910117[[#This Row],[DIst1]:[DIst5]])=Table38910117[[#This Row],[DIst2]],"Cluster2",IF(MIN(Table38910117[[#This Row],[DIst1]:[DIst5]])=Table38910117[[#This Row],[DIst3]],"Cluster3",IF(MIN(Table38910117[[#This Row],[DIst1]:[DIst5]])=Table38910117[[#This Row],[DIst4]],"Cluster4","Cluster5"))))</f>
        <v>Cluster5</v>
      </c>
    </row>
    <row r="112" spans="7:17" x14ac:dyDescent="0.3">
      <c r="G112">
        <v>111</v>
      </c>
      <c r="H112">
        <v>9.3133407000000001E-2</v>
      </c>
      <c r="I112">
        <v>6.9878809E-2</v>
      </c>
      <c r="K112">
        <f>SQRT((Table38910117[[#This Row],[Annual Income (k$)]]-$B$3)^2+(Table38910117[[#This Row],[Spending Score (1-100)]]-$C$3)^2)</f>
        <v>2.5312756039749891</v>
      </c>
      <c r="L112">
        <f>SQRT((Table38910117[[#This Row],[Annual Income (k$)]]-$B$4)^2+(Table38910117[[#This Row],[Spending Score (1-100)]]-$C$4)^2)</f>
        <v>1.906767926878463</v>
      </c>
      <c r="M112">
        <f>SQRT((Table38910117[[#This Row],[Annual Income (k$)]]-$B$5)^2+(Table38910117[[#This Row],[Spending Score (1-100)]]-$C$5)^2)</f>
        <v>1.6283454243475444</v>
      </c>
      <c r="N112">
        <f>SQRT((Table38910117[[#This Row],[Annual Income (k$)]]-$B$6)^2+(Table38910117[[#This Row],[Spending Score (1-100)]]-$C$6)^2)</f>
        <v>2.2492131010872884</v>
      </c>
      <c r="O112">
        <f>SQRT((Table38910117[[#This Row],[Annual Income (k$)]]-$B$7)^2+(Table38910117[[#This Row],[Spending Score (1-100)]]-$C$7)^2)</f>
        <v>0.6107108670000001</v>
      </c>
      <c r="P112">
        <f>MIN(Table38910117[[#This Row],[DIst1]:[DIst5]])</f>
        <v>0.6107108670000001</v>
      </c>
      <c r="Q112" t="str">
        <f>IF(MIN(Table38910117[[#This Row],[DIst1]:[DIst5]])=Table38910117[[#This Row],[DIst1]],"Cluster1",IF(MIN(Table38910117[[#This Row],[DIst1]:[DIst5]])=Table38910117[[#This Row],[DIst2]],"Cluster2",IF(MIN(Table38910117[[#This Row],[DIst1]:[DIst5]])=Table38910117[[#This Row],[DIst3]],"Cluster3",IF(MIN(Table38910117[[#This Row],[DIst1]:[DIst5]])=Table38910117[[#This Row],[DIst4]],"Cluster4","Cluster5"))))</f>
        <v>Cluster5</v>
      </c>
    </row>
    <row r="113" spans="7:17" x14ac:dyDescent="0.3">
      <c r="G113">
        <v>112</v>
      </c>
      <c r="H113">
        <v>9.3133407000000001E-2</v>
      </c>
      <c r="I113">
        <v>0.147521931</v>
      </c>
      <c r="K113">
        <f>SQRT((Table38910117[[#This Row],[Annual Income (k$)]]-$B$3)^2+(Table38910117[[#This Row],[Spending Score (1-100)]]-$C$3)^2)</f>
        <v>2.5866374963683185</v>
      </c>
      <c r="L113">
        <f>SQRT((Table38910117[[#This Row],[Annual Income (k$)]]-$B$4)^2+(Table38910117[[#This Row],[Spending Score (1-100)]]-$C$4)^2)</f>
        <v>1.8684434758926023</v>
      </c>
      <c r="M113">
        <f>SQRT((Table38910117[[#This Row],[Annual Income (k$)]]-$B$5)^2+(Table38910117[[#This Row],[Spending Score (1-100)]]-$C$5)^2)</f>
        <v>1.6613310926204556</v>
      </c>
      <c r="N113">
        <f>SQRT((Table38910117[[#This Row],[Annual Income (k$)]]-$B$6)^2+(Table38910117[[#This Row],[Spending Score (1-100)]]-$C$6)^2)</f>
        <v>2.3139476738314824</v>
      </c>
      <c r="O113">
        <f>SQRT((Table38910117[[#This Row],[Annual Income (k$)]]-$B$7)^2+(Table38910117[[#This Row],[Spending Score (1-100)]]-$C$7)^2)</f>
        <v>0.61562668677194188</v>
      </c>
      <c r="P113">
        <f>MIN(Table38910117[[#This Row],[DIst1]:[DIst5]])</f>
        <v>0.61562668677194188</v>
      </c>
      <c r="Q113" t="str">
        <f>IF(MIN(Table38910117[[#This Row],[DIst1]:[DIst5]])=Table38910117[[#This Row],[DIst1]],"Cluster1",IF(MIN(Table38910117[[#This Row],[DIst1]:[DIst5]])=Table38910117[[#This Row],[DIst2]],"Cluster2",IF(MIN(Table38910117[[#This Row],[DIst1]:[DIst5]])=Table38910117[[#This Row],[DIst3]],"Cluster3",IF(MIN(Table38910117[[#This Row],[DIst1]:[DIst5]])=Table38910117[[#This Row],[DIst4]],"Cluster4","Cluster5"))))</f>
        <v>Cluster5</v>
      </c>
    </row>
    <row r="114" spans="7:17" x14ac:dyDescent="0.3">
      <c r="G114">
        <v>113</v>
      </c>
      <c r="H114">
        <v>0.13130283600000001</v>
      </c>
      <c r="I114">
        <v>-0.31833679799999998</v>
      </c>
      <c r="K114">
        <f>SQRT((Table38910117[[#This Row],[Annual Income (k$)]]-$B$3)^2+(Table38910117[[#This Row],[Spending Score (1-100)]]-$C$3)^2)</f>
        <v>2.3043283309593523</v>
      </c>
      <c r="L114">
        <f>SQRT((Table38910117[[#This Row],[Annual Income (k$)]]-$B$4)^2+(Table38910117[[#This Row],[Spending Score (1-100)]]-$C$4)^2)</f>
        <v>2.1602737870444648</v>
      </c>
      <c r="M114">
        <f>SQRT((Table38910117[[#This Row],[Annual Income (k$)]]-$B$5)^2+(Table38910117[[#This Row],[Spending Score (1-100)]]-$C$5)^2)</f>
        <v>1.5507730597708038</v>
      </c>
      <c r="N114">
        <f>SQRT((Table38910117[[#This Row],[Annual Income (k$)]]-$B$6)^2+(Table38910117[[#This Row],[Spending Score (1-100)]]-$C$6)^2)</f>
        <v>1.9648039483109323</v>
      </c>
      <c r="O114">
        <f>SQRT((Table38910117[[#This Row],[Annual Income (k$)]]-$B$7)^2+(Table38910117[[#This Row],[Spending Score (1-100)]]-$C$7)^2)</f>
        <v>0.75614614728597684</v>
      </c>
      <c r="P114">
        <f>MIN(Table38910117[[#This Row],[DIst1]:[DIst5]])</f>
        <v>0.75614614728597684</v>
      </c>
      <c r="Q114" t="str">
        <f>IF(MIN(Table38910117[[#This Row],[DIst1]:[DIst5]])=Table38910117[[#This Row],[DIst1]],"Cluster1",IF(MIN(Table38910117[[#This Row],[DIst1]:[DIst5]])=Table38910117[[#This Row],[DIst2]],"Cluster2",IF(MIN(Table38910117[[#This Row],[DIst1]:[DIst5]])=Table38910117[[#This Row],[DIst3]],"Cluster3",IF(MIN(Table38910117[[#This Row],[DIst1]:[DIst5]])=Table38910117[[#This Row],[DIst4]],"Cluster4","Cluster5"))))</f>
        <v>Cluster5</v>
      </c>
    </row>
    <row r="115" spans="7:17" x14ac:dyDescent="0.3">
      <c r="G115">
        <v>114</v>
      </c>
      <c r="H115">
        <v>0.13130283600000001</v>
      </c>
      <c r="I115">
        <v>-0.16305055500000001</v>
      </c>
      <c r="K115">
        <f>SQRT((Table38910117[[#This Row],[Annual Income (k$)]]-$B$3)^2+(Table38910117[[#This Row],[Spending Score (1-100)]]-$C$3)^2)</f>
        <v>2.4016851551102225</v>
      </c>
      <c r="L115">
        <f>SQRT((Table38910117[[#This Row],[Annual Income (k$)]]-$B$4)^2+(Table38910117[[#This Row],[Spending Score (1-100)]]-$C$4)^2)</f>
        <v>2.0661328249912301</v>
      </c>
      <c r="M115">
        <f>SQRT((Table38910117[[#This Row],[Annual Income (k$)]]-$B$5)^2+(Table38910117[[#This Row],[Spending Score (1-100)]]-$C$5)^2)</f>
        <v>1.5853735397457616</v>
      </c>
      <c r="N115">
        <f>SQRT((Table38910117[[#This Row],[Annual Income (k$)]]-$B$6)^2+(Table38910117[[#This Row],[Spending Score (1-100)]]-$C$6)^2)</f>
        <v>2.0839219995320053</v>
      </c>
      <c r="O115">
        <f>SQRT((Table38910117[[#This Row],[Annual Income (k$)]]-$B$7)^2+(Table38910117[[#This Row],[Spending Score (1-100)]]-$C$7)^2)</f>
        <v>0.68942129873575286</v>
      </c>
      <c r="P115">
        <f>MIN(Table38910117[[#This Row],[DIst1]:[DIst5]])</f>
        <v>0.68942129873575286</v>
      </c>
      <c r="Q115" t="str">
        <f>IF(MIN(Table38910117[[#This Row],[DIst1]:[DIst5]])=Table38910117[[#This Row],[DIst1]],"Cluster1",IF(MIN(Table38910117[[#This Row],[DIst1]:[DIst5]])=Table38910117[[#This Row],[DIst2]],"Cluster2",IF(MIN(Table38910117[[#This Row],[DIst1]:[DIst5]])=Table38910117[[#This Row],[DIst3]],"Cluster3",IF(MIN(Table38910117[[#This Row],[DIst1]:[DIst5]])=Table38910117[[#This Row],[DIst4]],"Cluster4","Cluster5"))))</f>
        <v>Cluster5</v>
      </c>
    </row>
    <row r="116" spans="7:17" x14ac:dyDescent="0.3">
      <c r="G116">
        <v>115</v>
      </c>
      <c r="H116">
        <v>0.16947226600000001</v>
      </c>
      <c r="I116">
        <v>-8.5407434000000004E-2</v>
      </c>
      <c r="K116">
        <f>SQRT((Table38910117[[#This Row],[Annual Income (k$)]]-$B$3)^2+(Table38910117[[#This Row],[Spending Score (1-100)]]-$C$3)^2)</f>
        <v>2.4812452576764583</v>
      </c>
      <c r="L116">
        <f>SQRT((Table38910117[[#This Row],[Annual Income (k$)]]-$B$4)^2+(Table38910117[[#This Row],[Spending Score (1-100)]]-$C$4)^2)</f>
        <v>2.0537078173183354</v>
      </c>
      <c r="M116">
        <f>SQRT((Table38910117[[#This Row],[Annual Income (k$)]]-$B$5)^2+(Table38910117[[#This Row],[Spending Score (1-100)]]-$C$5)^2)</f>
        <v>1.6443114198858451</v>
      </c>
      <c r="N116">
        <f>SQRT((Table38910117[[#This Row],[Annual Income (k$)]]-$B$6)^2+(Table38910117[[#This Row],[Spending Score (1-100)]]-$C$6)^2)</f>
        <v>2.168520441049179</v>
      </c>
      <c r="O116">
        <f>SQRT((Table38910117[[#This Row],[Annual Income (k$)]]-$B$7)^2+(Table38910117[[#This Row],[Spending Score (1-100)]]-$C$7)^2)</f>
        <v>0.70437997079824055</v>
      </c>
      <c r="P116">
        <f>MIN(Table38910117[[#This Row],[DIst1]:[DIst5]])</f>
        <v>0.70437997079824055</v>
      </c>
      <c r="Q116" t="str">
        <f>IF(MIN(Table38910117[[#This Row],[DIst1]:[DIst5]])=Table38910117[[#This Row],[DIst1]],"Cluster1",IF(MIN(Table38910117[[#This Row],[DIst1]:[DIst5]])=Table38910117[[#This Row],[DIst2]],"Cluster2",IF(MIN(Table38910117[[#This Row],[DIst1]:[DIst5]])=Table38910117[[#This Row],[DIst3]],"Cluster3",IF(MIN(Table38910117[[#This Row],[DIst1]:[DIst5]])=Table38910117[[#This Row],[DIst4]],"Cluster4","Cluster5"))))</f>
        <v>Cluster5</v>
      </c>
    </row>
    <row r="117" spans="7:17" x14ac:dyDescent="0.3">
      <c r="G117">
        <v>116</v>
      </c>
      <c r="H117">
        <v>0.16947226600000001</v>
      </c>
      <c r="I117">
        <v>-7.7643119999999998E-3</v>
      </c>
      <c r="K117">
        <f>SQRT((Table38910117[[#This Row],[Annual Income (k$)]]-$B$3)^2+(Table38910117[[#This Row],[Spending Score (1-100)]]-$C$3)^2)</f>
        <v>2.5329432614374108</v>
      </c>
      <c r="L117">
        <f>SQRT((Table38910117[[#This Row],[Annual Income (k$)]]-$B$4)^2+(Table38910117[[#This Row],[Spending Score (1-100)]]-$C$4)^2)</f>
        <v>2.012192604381434</v>
      </c>
      <c r="M117">
        <f>SQRT((Table38910117[[#This Row],[Annual Income (k$)]]-$B$5)^2+(Table38910117[[#This Row],[Spending Score (1-100)]]-$C$5)^2)</f>
        <v>1.6697779512439836</v>
      </c>
      <c r="N117">
        <f>SQRT((Table38910117[[#This Row],[Annual Income (k$)]]-$B$6)^2+(Table38910117[[#This Row],[Spending Score (1-100)]]-$C$6)^2)</f>
        <v>2.2301931192063202</v>
      </c>
      <c r="O117">
        <f>SQRT((Table38910117[[#This Row],[Annual Income (k$)]]-$B$7)^2+(Table38910117[[#This Row],[Spending Score (1-100)]]-$C$7)^2)</f>
        <v>0.69142301106869142</v>
      </c>
      <c r="P117">
        <f>MIN(Table38910117[[#This Row],[DIst1]:[DIst5]])</f>
        <v>0.69142301106869142</v>
      </c>
      <c r="Q117" t="str">
        <f>IF(MIN(Table38910117[[#This Row],[DIst1]:[DIst5]])=Table38910117[[#This Row],[DIst1]],"Cluster1",IF(MIN(Table38910117[[#This Row],[DIst1]:[DIst5]])=Table38910117[[#This Row],[DIst2]],"Cluster2",IF(MIN(Table38910117[[#This Row],[DIst1]:[DIst5]])=Table38910117[[#This Row],[DIst3]],"Cluster3",IF(MIN(Table38910117[[#This Row],[DIst1]:[DIst5]])=Table38910117[[#This Row],[DIst4]],"Cluster4","Cluster5"))))</f>
        <v>Cluster5</v>
      </c>
    </row>
    <row r="118" spans="7:17" x14ac:dyDescent="0.3">
      <c r="G118">
        <v>117</v>
      </c>
      <c r="H118">
        <v>0.16947226600000001</v>
      </c>
      <c r="I118">
        <v>-0.27951523700000003</v>
      </c>
      <c r="K118">
        <f>SQRT((Table38910117[[#This Row],[Annual Income (k$)]]-$B$3)^2+(Table38910117[[#This Row],[Spending Score (1-100)]]-$C$3)^2)</f>
        <v>2.3582341207216899</v>
      </c>
      <c r="L118">
        <f>SQRT((Table38910117[[#This Row],[Annual Income (k$)]]-$B$4)^2+(Table38910117[[#This Row],[Spending Score (1-100)]]-$C$4)^2)</f>
        <v>2.1662078787709067</v>
      </c>
      <c r="M118">
        <f>SQRT((Table38910117[[#This Row],[Annual Income (k$)]]-$B$5)^2+(Table38910117[[#This Row],[Spending Score (1-100)]]-$C$5)^2)</f>
        <v>1.5954664272626047</v>
      </c>
      <c r="N118">
        <f>SQRT((Table38910117[[#This Row],[Annual Income (k$)]]-$B$6)^2+(Table38910117[[#This Row],[Spending Score (1-100)]]-$C$6)^2)</f>
        <v>2.0191653649424692</v>
      </c>
      <c r="O118">
        <f>SQRT((Table38910117[[#This Row],[Annual Income (k$)]]-$B$7)^2+(Table38910117[[#This Row],[Spending Score (1-100)]]-$C$7)^2)</f>
        <v>0.77078760068966168</v>
      </c>
      <c r="P118">
        <f>MIN(Table38910117[[#This Row],[DIst1]:[DIst5]])</f>
        <v>0.77078760068966168</v>
      </c>
      <c r="Q118" t="str">
        <f>IF(MIN(Table38910117[[#This Row],[DIst1]:[DIst5]])=Table38910117[[#This Row],[DIst1]],"Cluster1",IF(MIN(Table38910117[[#This Row],[DIst1]:[DIst5]])=Table38910117[[#This Row],[DIst2]],"Cluster2",IF(MIN(Table38910117[[#This Row],[DIst1]:[DIst5]])=Table38910117[[#This Row],[DIst3]],"Cluster3",IF(MIN(Table38910117[[#This Row],[DIst1]:[DIst5]])=Table38910117[[#This Row],[DIst4]],"Cluster4","Cluster5"))))</f>
        <v>Cluster5</v>
      </c>
    </row>
    <row r="119" spans="7:17" x14ac:dyDescent="0.3">
      <c r="G119">
        <v>118</v>
      </c>
      <c r="H119">
        <v>0.16947226600000001</v>
      </c>
      <c r="I119">
        <v>0.34162973400000002</v>
      </c>
      <c r="K119">
        <f>SQRT((Table38910117[[#This Row],[Annual Income (k$)]]-$B$3)^2+(Table38910117[[#This Row],[Spending Score (1-100)]]-$C$3)^2)</f>
        <v>2.7805596047741656</v>
      </c>
      <c r="L119">
        <f>SQRT((Table38910117[[#This Row],[Annual Income (k$)]]-$B$4)^2+(Table38910117[[#This Row],[Spending Score (1-100)]]-$C$4)^2)</f>
        <v>1.8543295498716779</v>
      </c>
      <c r="M119">
        <f>SQRT((Table38910117[[#This Row],[Annual Income (k$)]]-$B$5)^2+(Table38910117[[#This Row],[Spending Score (1-100)]]-$C$5)^2)</f>
        <v>1.8213059246432015</v>
      </c>
      <c r="N119">
        <f>SQRT((Table38910117[[#This Row],[Annual Income (k$)]]-$B$6)^2+(Table38910117[[#This Row],[Spending Score (1-100)]]-$C$6)^2)</f>
        <v>2.5186757608066972</v>
      </c>
      <c r="O119">
        <f>SQRT((Table38910117[[#This Row],[Annual Income (k$)]]-$B$7)^2+(Table38910117[[#This Row],[Spending Score (1-100)]]-$C$7)^2)</f>
        <v>0.73884091063978774</v>
      </c>
      <c r="P119">
        <f>MIN(Table38910117[[#This Row],[DIst1]:[DIst5]])</f>
        <v>0.73884091063978774</v>
      </c>
      <c r="Q119" t="str">
        <f>IF(MIN(Table38910117[[#This Row],[DIst1]:[DIst5]])=Table38910117[[#This Row],[DIst1]],"Cluster1",IF(MIN(Table38910117[[#This Row],[DIst1]:[DIst5]])=Table38910117[[#This Row],[DIst2]],"Cluster2",IF(MIN(Table38910117[[#This Row],[DIst1]:[DIst5]])=Table38910117[[#This Row],[DIst3]],"Cluster3",IF(MIN(Table38910117[[#This Row],[DIst1]:[DIst5]])=Table38910117[[#This Row],[DIst4]],"Cluster4","Cluster5"))))</f>
        <v>Cluster5</v>
      </c>
    </row>
    <row r="120" spans="7:17" x14ac:dyDescent="0.3">
      <c r="G120">
        <v>119</v>
      </c>
      <c r="H120">
        <v>0.24581112399999999</v>
      </c>
      <c r="I120">
        <v>-0.27951523700000003</v>
      </c>
      <c r="K120">
        <f>SQRT((Table38910117[[#This Row],[Annual Income (k$)]]-$B$3)^2+(Table38910117[[#This Row],[Spending Score (1-100)]]-$C$3)^2)</f>
        <v>2.4192249237198489</v>
      </c>
      <c r="L120">
        <f>SQRT((Table38910117[[#This Row],[Annual Income (k$)]]-$B$4)^2+(Table38910117[[#This Row],[Spending Score (1-100)]]-$C$4)^2)</f>
        <v>2.227224091182745</v>
      </c>
      <c r="M120">
        <f>SQRT((Table38910117[[#This Row],[Annual Income (k$)]]-$B$5)^2+(Table38910117[[#This Row],[Spending Score (1-100)]]-$C$5)^2)</f>
        <v>1.670411091275072</v>
      </c>
      <c r="N120">
        <f>SQRT((Table38910117[[#This Row],[Annual Income (k$)]]-$B$6)^2+(Table38910117[[#This Row],[Spending Score (1-100)]]-$C$6)^2)</f>
        <v>2.0704644736305209</v>
      </c>
      <c r="O120">
        <f>SQRT((Table38910117[[#This Row],[Annual Income (k$)]]-$B$7)^2+(Table38910117[[#This Row],[Spending Score (1-100)]]-$C$7)^2)</f>
        <v>0.83954650232239991</v>
      </c>
      <c r="P120">
        <f>MIN(Table38910117[[#This Row],[DIst1]:[DIst5]])</f>
        <v>0.83954650232239991</v>
      </c>
      <c r="Q120" t="str">
        <f>IF(MIN(Table38910117[[#This Row],[DIst1]:[DIst5]])=Table38910117[[#This Row],[DIst1]],"Cluster1",IF(MIN(Table38910117[[#This Row],[DIst1]:[DIst5]])=Table38910117[[#This Row],[DIst2]],"Cluster2",IF(MIN(Table38910117[[#This Row],[DIst1]:[DIst5]])=Table38910117[[#This Row],[DIst3]],"Cluster3",IF(MIN(Table38910117[[#This Row],[DIst1]:[DIst5]])=Table38910117[[#This Row],[DIst4]],"Cluster4","Cluster5"))))</f>
        <v>Cluster5</v>
      </c>
    </row>
    <row r="121" spans="7:17" x14ac:dyDescent="0.3">
      <c r="G121">
        <v>120</v>
      </c>
      <c r="H121">
        <v>0.24581112399999999</v>
      </c>
      <c r="I121">
        <v>0.26398661299999998</v>
      </c>
      <c r="K121">
        <f>SQRT((Table38910117[[#This Row],[Annual Income (k$)]]-$B$3)^2+(Table38910117[[#This Row],[Spending Score (1-100)]]-$C$3)^2)</f>
        <v>2.7765830002134626</v>
      </c>
      <c r="L121">
        <f>SQRT((Table38910117[[#This Row],[Annual Income (k$)]]-$B$4)^2+(Table38910117[[#This Row],[Spending Score (1-100)]]-$C$4)^2)</f>
        <v>1.9547760201562454</v>
      </c>
      <c r="M121">
        <f>SQRT((Table38910117[[#This Row],[Annual Income (k$)]]-$B$5)^2+(Table38910117[[#This Row],[Spending Score (1-100)]]-$C$5)^2)</f>
        <v>1.8502056415999812</v>
      </c>
      <c r="N121">
        <f>SQRT((Table38910117[[#This Row],[Annual Income (k$)]]-$B$6)^2+(Table38910117[[#This Row],[Spending Score (1-100)]]-$C$6)^2)</f>
        <v>2.4955932006211961</v>
      </c>
      <c r="O121">
        <f>SQRT((Table38910117[[#This Row],[Annual Income (k$)]]-$B$7)^2+(Table38910117[[#This Row],[Spending Score (1-100)]]-$C$7)^2)</f>
        <v>0.78768011892850742</v>
      </c>
      <c r="P121">
        <f>MIN(Table38910117[[#This Row],[DIst1]:[DIst5]])</f>
        <v>0.78768011892850742</v>
      </c>
      <c r="Q121" t="str">
        <f>IF(MIN(Table38910117[[#This Row],[DIst1]:[DIst5]])=Table38910117[[#This Row],[DIst1]],"Cluster1",IF(MIN(Table38910117[[#This Row],[DIst1]:[DIst5]])=Table38910117[[#This Row],[DIst2]],"Cluster2",IF(MIN(Table38910117[[#This Row],[DIst1]:[DIst5]])=Table38910117[[#This Row],[DIst3]],"Cluster3",IF(MIN(Table38910117[[#This Row],[DIst1]:[DIst5]])=Table38910117[[#This Row],[DIst4]],"Cluster4","Cluster5"))))</f>
        <v>Cluster5</v>
      </c>
    </row>
    <row r="122" spans="7:17" x14ac:dyDescent="0.3">
      <c r="G122">
        <v>121</v>
      </c>
      <c r="H122">
        <v>0.24581112399999999</v>
      </c>
      <c r="I122">
        <v>0.225165052</v>
      </c>
      <c r="K122">
        <f>SQRT((Table38910117[[#This Row],[Annual Income (k$)]]-$B$3)^2+(Table38910117[[#This Row],[Spending Score (1-100)]]-$C$3)^2)</f>
        <v>2.749035228001433</v>
      </c>
      <c r="L122">
        <f>SQRT((Table38910117[[#This Row],[Annual Income (k$)]]-$B$4)^2+(Table38910117[[#This Row],[Spending Score (1-100)]]-$C$4)^2)</f>
        <v>1.970517938525193</v>
      </c>
      <c r="M122">
        <f>SQRT((Table38910117[[#This Row],[Annual Income (k$)]]-$B$5)^2+(Table38910117[[#This Row],[Spending Score (1-100)]]-$C$5)^2)</f>
        <v>1.8326088049389475</v>
      </c>
      <c r="N122">
        <f>SQRT((Table38910117[[#This Row],[Annual Income (k$)]]-$B$6)^2+(Table38910117[[#This Row],[Spending Score (1-100)]]-$C$6)^2)</f>
        <v>2.4636839278428826</v>
      </c>
      <c r="O122">
        <f>SQRT((Table38910117[[#This Row],[Annual Income (k$)]]-$B$7)^2+(Table38910117[[#This Row],[Spending Score (1-100)]]-$C$7)^2)</f>
        <v>0.77902243064406063</v>
      </c>
      <c r="P122">
        <f>MIN(Table38910117[[#This Row],[DIst1]:[DIst5]])</f>
        <v>0.77902243064406063</v>
      </c>
      <c r="Q122" t="str">
        <f>IF(MIN(Table38910117[[#This Row],[DIst1]:[DIst5]])=Table38910117[[#This Row],[DIst1]],"Cluster1",IF(MIN(Table38910117[[#This Row],[DIst1]:[DIst5]])=Table38910117[[#This Row],[DIst2]],"Cluster2",IF(MIN(Table38910117[[#This Row],[DIst1]:[DIst5]])=Table38910117[[#This Row],[DIst3]],"Cluster3",IF(MIN(Table38910117[[#This Row],[DIst1]:[DIst5]])=Table38910117[[#This Row],[DIst4]],"Cluster4","Cluster5"))))</f>
        <v>Cluster5</v>
      </c>
    </row>
    <row r="123" spans="7:17" x14ac:dyDescent="0.3">
      <c r="G123">
        <v>122</v>
      </c>
      <c r="H123">
        <v>0.24581112399999999</v>
      </c>
      <c r="I123">
        <v>-0.39597991900000001</v>
      </c>
      <c r="J123">
        <v>5</v>
      </c>
      <c r="K123">
        <f>SQRT((Table38910117[[#This Row],[Annual Income (k$)]]-$B$3)^2+(Table38910117[[#This Row],[Spending Score (1-100)]]-$C$3)^2)</f>
        <v>2.3519426099022609</v>
      </c>
      <c r="L123">
        <f>SQRT((Table38910117[[#This Row],[Annual Income (k$)]]-$B$4)^2+(Table38910117[[#This Row],[Spending Score (1-100)]]-$C$4)^2)</f>
        <v>2.2981606435622064</v>
      </c>
      <c r="M123">
        <f>SQRT((Table38910117[[#This Row],[Annual Income (k$)]]-$B$5)^2+(Table38910117[[#This Row],[Spending Score (1-100)]]-$C$5)^2)</f>
        <v>1.6527237471423528</v>
      </c>
      <c r="N123">
        <f>SQRT((Table38910117[[#This Row],[Annual Income (k$)]]-$B$6)^2+(Table38910117[[#This Row],[Spending Score (1-100)]]-$C$6)^2)</f>
        <v>1.9868876622160154</v>
      </c>
      <c r="O123">
        <f>SQRT((Table38910117[[#This Row],[Annual Income (k$)]]-$B$7)^2+(Table38910117[[#This Row],[Spending Score (1-100)]]-$C$7)^2)</f>
        <v>0.89430782431738975</v>
      </c>
      <c r="P123">
        <f>MIN(Table38910117[[#This Row],[DIst1]:[DIst5]])</f>
        <v>0.89430782431738975</v>
      </c>
      <c r="Q123" t="str">
        <f>IF(MIN(Table38910117[[#This Row],[DIst1]:[DIst5]])=Table38910117[[#This Row],[DIst1]],"Cluster1",IF(MIN(Table38910117[[#This Row],[DIst1]:[DIst5]])=Table38910117[[#This Row],[DIst2]],"Cluster2",IF(MIN(Table38910117[[#This Row],[DIst1]:[DIst5]])=Table38910117[[#This Row],[DIst3]],"Cluster3",IF(MIN(Table38910117[[#This Row],[DIst1]:[DIst5]])=Table38910117[[#This Row],[DIst4]],"Cluster4","Cluster5"))))</f>
        <v>Cluster5</v>
      </c>
    </row>
    <row r="124" spans="7:17" x14ac:dyDescent="0.3">
      <c r="G124">
        <v>123</v>
      </c>
      <c r="H124">
        <v>0.322149982</v>
      </c>
      <c r="I124">
        <v>0.30280817399999999</v>
      </c>
      <c r="K124">
        <f>SQRT((Table38910117[[#This Row],[Annual Income (k$)]]-$B$3)^2+(Table38910117[[#This Row],[Spending Score (1-100)]]-$C$3)^2)</f>
        <v>2.8579157024736825</v>
      </c>
      <c r="L124">
        <f>SQRT((Table38910117[[#This Row],[Annual Income (k$)]]-$B$4)^2+(Table38910117[[#This Row],[Spending Score (1-100)]]-$C$4)^2)</f>
        <v>2.0104968738797626</v>
      </c>
      <c r="M124">
        <f>SQRT((Table38910117[[#This Row],[Annual Income (k$)]]-$B$5)^2+(Table38910117[[#This Row],[Spending Score (1-100)]]-$C$5)^2)</f>
        <v>1.9358451290039078</v>
      </c>
      <c r="N124">
        <f>SQRT((Table38910117[[#This Row],[Annual Income (k$)]]-$B$6)^2+(Table38910117[[#This Row],[Spending Score (1-100)]]-$C$6)^2)</f>
        <v>2.5711274151475751</v>
      </c>
      <c r="O124">
        <f>SQRT((Table38910117[[#This Row],[Annual Income (k$)]]-$B$7)^2+(Table38910117[[#This Row],[Spending Score (1-100)]]-$C$7)^2)</f>
        <v>0.87143460220900493</v>
      </c>
      <c r="P124">
        <f>MIN(Table38910117[[#This Row],[DIst1]:[DIst5]])</f>
        <v>0.87143460220900493</v>
      </c>
      <c r="Q124" t="str">
        <f>IF(MIN(Table38910117[[#This Row],[DIst1]:[DIst5]])=Table38910117[[#This Row],[DIst1]],"Cluster1",IF(MIN(Table38910117[[#This Row],[DIst1]:[DIst5]])=Table38910117[[#This Row],[DIst2]],"Cluster2",IF(MIN(Table38910117[[#This Row],[DIst1]:[DIst5]])=Table38910117[[#This Row],[DIst3]],"Cluster3",IF(MIN(Table38910117[[#This Row],[DIst1]:[DIst5]])=Table38910117[[#This Row],[DIst4]],"Cluster4","Cluster5"))))</f>
        <v>Cluster5</v>
      </c>
    </row>
    <row r="125" spans="7:17" x14ac:dyDescent="0.3">
      <c r="G125">
        <v>124</v>
      </c>
      <c r="H125">
        <v>0.322149982</v>
      </c>
      <c r="I125">
        <v>1.5839196769999999</v>
      </c>
      <c r="K125">
        <f>SQRT((Table38910117[[#This Row],[Annual Income (k$)]]-$B$3)^2+(Table38910117[[#This Row],[Spending Score (1-100)]]-$C$3)^2)</f>
        <v>3.8705739415142171</v>
      </c>
      <c r="L125">
        <f>SQRT((Table38910117[[#This Row],[Annual Income (k$)]]-$B$4)^2+(Table38910117[[#This Row],[Spending Score (1-100)]]-$C$4)^2)</f>
        <v>1.9476714149555463</v>
      </c>
      <c r="M125">
        <f>SQRT((Table38910117[[#This Row],[Annual Income (k$)]]-$B$5)^2+(Table38910117[[#This Row],[Spending Score (1-100)]]-$C$5)^2)</f>
        <v>2.7706572245341863</v>
      </c>
      <c r="N125">
        <f>SQRT((Table38910117[[#This Row],[Annual Income (k$)]]-$B$6)^2+(Table38910117[[#This Row],[Spending Score (1-100)]]-$C$6)^2)</f>
        <v>3.6909748919022425</v>
      </c>
      <c r="O125">
        <f>SQRT((Table38910117[[#This Row],[Annual Income (k$)]]-$B$7)^2+(Table38910117[[#This Row],[Spending Score (1-100)]]-$C$7)^2)</f>
        <v>1.7313179739210405</v>
      </c>
      <c r="P125">
        <f>MIN(Table38910117[[#This Row],[DIst1]:[DIst5]])</f>
        <v>1.7313179739210405</v>
      </c>
      <c r="Q125" t="str">
        <f>IF(MIN(Table38910117[[#This Row],[DIst1]:[DIst5]])=Table38910117[[#This Row],[DIst1]],"Cluster1",IF(MIN(Table38910117[[#This Row],[DIst1]:[DIst5]])=Table38910117[[#This Row],[DIst2]],"Cluster2",IF(MIN(Table38910117[[#This Row],[DIst1]:[DIst5]])=Table38910117[[#This Row],[DIst3]],"Cluster3",IF(MIN(Table38910117[[#This Row],[DIst1]:[DIst5]])=Table38910117[[#This Row],[DIst4]],"Cluster4","Cluster5"))))</f>
        <v>Cluster5</v>
      </c>
    </row>
    <row r="126" spans="7:17" x14ac:dyDescent="0.3">
      <c r="G126">
        <v>125</v>
      </c>
      <c r="H126">
        <v>0.36031941099999998</v>
      </c>
      <c r="I126">
        <v>-0.82301708699999998</v>
      </c>
      <c r="K126">
        <f>SQRT((Table38910117[[#This Row],[Annual Income (k$)]]-$B$3)^2+(Table38910117[[#This Row],[Spending Score (1-100)]]-$C$3)^2)</f>
        <v>2.2462410829420834</v>
      </c>
      <c r="L126">
        <f>SQRT((Table38910117[[#This Row],[Annual Income (k$)]]-$B$4)^2+(Table38910117[[#This Row],[Spending Score (1-100)]]-$C$4)^2)</f>
        <v>2.6673306852947261</v>
      </c>
      <c r="M126">
        <f>SQRT((Table38910117[[#This Row],[Annual Income (k$)]]-$B$5)^2+(Table38910117[[#This Row],[Spending Score (1-100)]]-$C$5)^2)</f>
        <v>1.7711769400767972</v>
      </c>
      <c r="N126">
        <f>SQRT((Table38910117[[#This Row],[Annual Income (k$)]]-$B$6)^2+(Table38910117[[#This Row],[Spending Score (1-100)]]-$C$6)^2)</f>
        <v>1.8091419236973632</v>
      </c>
      <c r="O126">
        <f>SQRT((Table38910117[[#This Row],[Annual Income (k$)]]-$B$7)^2+(Table38910117[[#This Row],[Spending Score (1-100)]]-$C$7)^2)</f>
        <v>1.2521844900833237</v>
      </c>
      <c r="P126">
        <f>MIN(Table38910117[[#This Row],[DIst1]:[DIst5]])</f>
        <v>1.2521844900833237</v>
      </c>
      <c r="Q126" t="str">
        <f>IF(MIN(Table38910117[[#This Row],[DIst1]:[DIst5]])=Table38910117[[#This Row],[DIst1]],"Cluster1",IF(MIN(Table38910117[[#This Row],[DIst1]:[DIst5]])=Table38910117[[#This Row],[DIst2]],"Cluster2",IF(MIN(Table38910117[[#This Row],[DIst1]:[DIst5]])=Table38910117[[#This Row],[DIst3]],"Cluster3",IF(MIN(Table38910117[[#This Row],[DIst1]:[DIst5]])=Table38910117[[#This Row],[DIst4]],"Cluster4","Cluster5"))))</f>
        <v>Cluster5</v>
      </c>
    </row>
    <row r="127" spans="7:17" x14ac:dyDescent="0.3">
      <c r="G127">
        <v>126</v>
      </c>
      <c r="H127">
        <v>0.36031941099999998</v>
      </c>
      <c r="I127">
        <v>1.040417827</v>
      </c>
      <c r="K127">
        <f>SQRT((Table38910117[[#This Row],[Annual Income (k$)]]-$B$3)^2+(Table38910117[[#This Row],[Spending Score (1-100)]]-$C$3)^2)</f>
        <v>3.4417576114186823</v>
      </c>
      <c r="L127">
        <f>SQRT((Table38910117[[#This Row],[Annual Income (k$)]]-$B$4)^2+(Table38910117[[#This Row],[Spending Score (1-100)]]-$C$4)^2)</f>
        <v>1.9084714580000002</v>
      </c>
      <c r="M127">
        <f>SQRT((Table38910117[[#This Row],[Annual Income (k$)]]-$B$5)^2+(Table38910117[[#This Row],[Spending Score (1-100)]]-$C$5)^2)</f>
        <v>2.3961135225667345</v>
      </c>
      <c r="N127">
        <f>SQRT((Table38910117[[#This Row],[Annual Income (k$)]]-$B$6)^2+(Table38910117[[#This Row],[Spending Score (1-100)]]-$C$6)^2)</f>
        <v>3.2190770046512607</v>
      </c>
      <c r="O127">
        <f>SQRT((Table38910117[[#This Row],[Annual Income (k$)]]-$B$7)^2+(Table38910117[[#This Row],[Spending Score (1-100)]]-$C$7)^2)</f>
        <v>1.3086821239598236</v>
      </c>
      <c r="P127">
        <f>MIN(Table38910117[[#This Row],[DIst1]:[DIst5]])</f>
        <v>1.3086821239598236</v>
      </c>
      <c r="Q127" t="str">
        <f>IF(MIN(Table38910117[[#This Row],[DIst1]:[DIst5]])=Table38910117[[#This Row],[DIst1]],"Cluster1",IF(MIN(Table38910117[[#This Row],[DIst1]:[DIst5]])=Table38910117[[#This Row],[DIst2]],"Cluster2",IF(MIN(Table38910117[[#This Row],[DIst1]:[DIst5]])=Table38910117[[#This Row],[DIst3]],"Cluster3",IF(MIN(Table38910117[[#This Row],[DIst1]:[DIst5]])=Table38910117[[#This Row],[DIst4]],"Cluster4","Cluster5"))))</f>
        <v>Cluster5</v>
      </c>
    </row>
    <row r="128" spans="7:17" x14ac:dyDescent="0.3">
      <c r="G128">
        <v>127</v>
      </c>
      <c r="H128">
        <v>0.39848884099999998</v>
      </c>
      <c r="I128">
        <v>-0.59008772300000001</v>
      </c>
      <c r="K128">
        <f>SQRT((Table38910117[[#This Row],[Annual Income (k$)]]-$B$3)^2+(Table38910117[[#This Row],[Spending Score (1-100)]]-$C$3)^2)</f>
        <v>2.3821463266040594</v>
      </c>
      <c r="L128">
        <f>SQRT((Table38910117[[#This Row],[Annual Income (k$)]]-$B$4)^2+(Table38910117[[#This Row],[Spending Score (1-100)]]-$C$4)^2)</f>
        <v>2.5392831853525579</v>
      </c>
      <c r="M128">
        <f>SQRT((Table38910117[[#This Row],[Annual Income (k$)]]-$B$5)^2+(Table38910117[[#This Row],[Spending Score (1-100)]]-$C$5)^2)</f>
        <v>1.793963172</v>
      </c>
      <c r="N128">
        <f>SQRT((Table38910117[[#This Row],[Annual Income (k$)]]-$B$6)^2+(Table38910117[[#This Row],[Spending Score (1-100)]]-$C$6)^2)</f>
        <v>1.9741818545427079</v>
      </c>
      <c r="O128">
        <f>SQRT((Table38910117[[#This Row],[Annual Income (k$)]]-$B$7)^2+(Table38910117[[#This Row],[Spending Score (1-100)]]-$C$7)^2)</f>
        <v>1.1290408722397651</v>
      </c>
      <c r="P128">
        <f>MIN(Table38910117[[#This Row],[DIst1]:[DIst5]])</f>
        <v>1.1290408722397651</v>
      </c>
      <c r="Q128" t="str">
        <f>IF(MIN(Table38910117[[#This Row],[DIst1]:[DIst5]])=Table38910117[[#This Row],[DIst1]],"Cluster1",IF(MIN(Table38910117[[#This Row],[DIst1]:[DIst5]])=Table38910117[[#This Row],[DIst2]],"Cluster2",IF(MIN(Table38910117[[#This Row],[DIst1]:[DIst5]])=Table38910117[[#This Row],[DIst3]],"Cluster3",IF(MIN(Table38910117[[#This Row],[DIst1]:[DIst5]])=Table38910117[[#This Row],[DIst4]],"Cluster4","Cluster5"))))</f>
        <v>Cluster5</v>
      </c>
    </row>
    <row r="129" spans="7:17" x14ac:dyDescent="0.3">
      <c r="G129">
        <v>128</v>
      </c>
      <c r="H129">
        <v>0.39848884099999998</v>
      </c>
      <c r="I129">
        <v>1.7392059200000001</v>
      </c>
      <c r="K129">
        <f>SQRT((Table38910117[[#This Row],[Annual Income (k$)]]-$B$3)^2+(Table38910117[[#This Row],[Spending Score (1-100)]]-$C$3)^2)</f>
        <v>4.0428931768186835</v>
      </c>
      <c r="L129">
        <f>SQRT((Table38910117[[#This Row],[Annual Income (k$)]]-$B$4)^2+(Table38910117[[#This Row],[Spending Score (1-100)]]-$C$4)^2)</f>
        <v>2.0682638965451208</v>
      </c>
      <c r="M129">
        <f>SQRT((Table38910117[[#This Row],[Annual Income (k$)]]-$B$5)^2+(Table38910117[[#This Row],[Spending Score (1-100)]]-$C$5)^2)</f>
        <v>2.9400531862217245</v>
      </c>
      <c r="N129">
        <f>SQRT((Table38910117[[#This Row],[Annual Income (k$)]]-$B$6)^2+(Table38910117[[#This Row],[Spending Score (1-100)]]-$C$6)^2)</f>
        <v>3.8638666350708961</v>
      </c>
      <c r="O129">
        <f>SQRT((Table38910117[[#This Row],[Annual Income (k$)]]-$B$7)^2+(Table38910117[[#This Row],[Spending Score (1-100)]]-$C$7)^2)</f>
        <v>1.9041613564368511</v>
      </c>
      <c r="P129">
        <f>MIN(Table38910117[[#This Row],[DIst1]:[DIst5]])</f>
        <v>1.9041613564368511</v>
      </c>
      <c r="Q129" t="str">
        <f>IF(MIN(Table38910117[[#This Row],[DIst1]:[DIst5]])=Table38910117[[#This Row],[DIst1]],"Cluster1",IF(MIN(Table38910117[[#This Row],[DIst1]:[DIst5]])=Table38910117[[#This Row],[DIst2]],"Cluster2",IF(MIN(Table38910117[[#This Row],[DIst1]:[DIst5]])=Table38910117[[#This Row],[DIst3]],"Cluster3",IF(MIN(Table38910117[[#This Row],[DIst1]:[DIst5]])=Table38910117[[#This Row],[DIst4]],"Cluster4","Cluster5"))))</f>
        <v>Cluster5</v>
      </c>
    </row>
    <row r="130" spans="7:17" x14ac:dyDescent="0.3">
      <c r="G130">
        <v>129</v>
      </c>
      <c r="H130">
        <v>0.39848884099999998</v>
      </c>
      <c r="I130">
        <v>-1.5218051800000001</v>
      </c>
      <c r="K130">
        <f>SQRT((Table38910117[[#This Row],[Annual Income (k$)]]-$B$3)^2+(Table38910117[[#This Row],[Spending Score (1-100)]]-$C$3)^2)</f>
        <v>2.1082733324890852</v>
      </c>
      <c r="L130">
        <f>SQRT((Table38910117[[#This Row],[Annual Income (k$)]]-$B$4)^2+(Table38910117[[#This Row],[Spending Score (1-100)]]-$C$4)^2)</f>
        <v>3.2178249617456745</v>
      </c>
      <c r="M130">
        <f>SQRT((Table38910117[[#This Row],[Annual Income (k$)]]-$B$5)^2+(Table38910117[[#This Row],[Spending Score (1-100)]]-$C$5)^2)</f>
        <v>2.0214849200948417</v>
      </c>
      <c r="N130">
        <f>SQRT((Table38910117[[#This Row],[Annual Income (k$)]]-$B$6)^2+(Table38910117[[#This Row],[Spending Score (1-100)]]-$C$6)^2)</f>
        <v>1.5883659570673072</v>
      </c>
      <c r="O130">
        <f>SQRT((Table38910117[[#This Row],[Annual Income (k$)]]-$B$7)^2+(Table38910117[[#This Row],[Spending Score (1-100)]]-$C$7)^2)</f>
        <v>1.8364736286336307</v>
      </c>
      <c r="P130">
        <f>MIN(Table38910117[[#This Row],[DIst1]:[DIst5]])</f>
        <v>1.5883659570673072</v>
      </c>
      <c r="Q130" t="str">
        <f>IF(MIN(Table38910117[[#This Row],[DIst1]:[DIst5]])=Table38910117[[#This Row],[DIst1]],"Cluster1",IF(MIN(Table38910117[[#This Row],[DIst1]:[DIst5]])=Table38910117[[#This Row],[DIst2]],"Cluster2",IF(MIN(Table38910117[[#This Row],[DIst1]:[DIst5]])=Table38910117[[#This Row],[DIst3]],"Cluster3",IF(MIN(Table38910117[[#This Row],[DIst1]:[DIst5]])=Table38910117[[#This Row],[DIst4]],"Cluster4","Cluster5"))))</f>
        <v>Cluster4</v>
      </c>
    </row>
    <row r="131" spans="7:17" x14ac:dyDescent="0.3">
      <c r="G131">
        <v>130</v>
      </c>
      <c r="H131">
        <v>0.39848884099999998</v>
      </c>
      <c r="I131">
        <v>0.96277470600000004</v>
      </c>
      <c r="K131">
        <f>SQRT((Table38910117[[#This Row],[Annual Income (k$)]]-$B$3)^2+(Table38910117[[#This Row],[Spending Score (1-100)]]-$C$3)^2)</f>
        <v>3.4033081465684689</v>
      </c>
      <c r="L131">
        <f>SQRT((Table38910117[[#This Row],[Annual Income (k$)]]-$B$4)^2+(Table38910117[[#This Row],[Spending Score (1-100)]]-$C$4)^2)</f>
        <v>1.9481886975013611</v>
      </c>
      <c r="M131">
        <f>SQRT((Table38910117[[#This Row],[Annual Income (k$)]]-$B$5)^2+(Table38910117[[#This Row],[Spending Score (1-100)]]-$C$5)^2)</f>
        <v>2.3726958477419902</v>
      </c>
      <c r="N131">
        <f>SQRT((Table38910117[[#This Row],[Annual Income (k$)]]-$B$6)^2+(Table38910117[[#This Row],[Spending Score (1-100)]]-$C$6)^2)</f>
        <v>3.1696083966319728</v>
      </c>
      <c r="O131">
        <f>SQRT((Table38910117[[#This Row],[Annual Income (k$)]]-$B$7)^2+(Table38910117[[#This Row],[Spending Score (1-100)]]-$C$7)^2)</f>
        <v>1.2792343611345254</v>
      </c>
      <c r="P131">
        <f>MIN(Table38910117[[#This Row],[DIst1]:[DIst5]])</f>
        <v>1.2792343611345254</v>
      </c>
      <c r="Q131" t="str">
        <f>IF(MIN(Table38910117[[#This Row],[DIst1]:[DIst5]])=Table38910117[[#This Row],[DIst1]],"Cluster1",IF(MIN(Table38910117[[#This Row],[DIst1]:[DIst5]])=Table38910117[[#This Row],[DIst2]],"Cluster2",IF(MIN(Table38910117[[#This Row],[DIst1]:[DIst5]])=Table38910117[[#This Row],[DIst3]],"Cluster3",IF(MIN(Table38910117[[#This Row],[DIst1]:[DIst5]])=Table38910117[[#This Row],[DIst4]],"Cluster4","Cluster5"))))</f>
        <v>Cluster5</v>
      </c>
    </row>
    <row r="132" spans="7:17" x14ac:dyDescent="0.3">
      <c r="G132">
        <v>131</v>
      </c>
      <c r="H132">
        <v>0.39848884099999998</v>
      </c>
      <c r="I132">
        <v>-1.599448301</v>
      </c>
      <c r="K132">
        <f>SQRT((Table38910117[[#This Row],[Annual Income (k$)]]-$B$3)^2+(Table38910117[[#This Row],[Spending Score (1-100)]]-$C$3)^2)</f>
        <v>2.102546700421303</v>
      </c>
      <c r="L132">
        <f>SQRT((Table38910117[[#This Row],[Annual Income (k$)]]-$B$4)^2+(Table38910117[[#This Row],[Spending Score (1-100)]]-$C$4)^2)</f>
        <v>3.2799853537165591</v>
      </c>
      <c r="M132">
        <f>SQRT((Table38910117[[#This Row],[Annual Income (k$)]]-$B$5)^2+(Table38910117[[#This Row],[Spending Score (1-100)]]-$C$5)^2)</f>
        <v>2.058424795544592</v>
      </c>
      <c r="N132">
        <f>SQRT((Table38910117[[#This Row],[Annual Income (k$)]]-$B$6)^2+(Table38910117[[#This Row],[Spending Score (1-100)]]-$C$6)^2)</f>
        <v>1.576938707720021</v>
      </c>
      <c r="O132">
        <f>SQRT((Table38910117[[#This Row],[Annual Income (k$)]]-$B$7)^2+(Table38910117[[#This Row],[Spending Score (1-100)]]-$C$7)^2)</f>
        <v>1.904161355560178</v>
      </c>
      <c r="P132">
        <f>MIN(Table38910117[[#This Row],[DIst1]:[DIst5]])</f>
        <v>1.576938707720021</v>
      </c>
      <c r="Q132" t="str">
        <f>IF(MIN(Table38910117[[#This Row],[DIst1]:[DIst5]])=Table38910117[[#This Row],[DIst1]],"Cluster1",IF(MIN(Table38910117[[#This Row],[DIst1]:[DIst5]])=Table38910117[[#This Row],[DIst2]],"Cluster2",IF(MIN(Table38910117[[#This Row],[DIst1]:[DIst5]])=Table38910117[[#This Row],[DIst3]],"Cluster3",IF(MIN(Table38910117[[#This Row],[DIst1]:[DIst5]])=Table38910117[[#This Row],[DIst4]],"Cluster4","Cluster5"))))</f>
        <v>Cluster4</v>
      </c>
    </row>
    <row r="133" spans="7:17" x14ac:dyDescent="0.3">
      <c r="G133">
        <v>132</v>
      </c>
      <c r="H133">
        <v>0.39848884099999998</v>
      </c>
      <c r="I133">
        <v>0.96277470600000004</v>
      </c>
      <c r="K133">
        <f>SQRT((Table38910117[[#This Row],[Annual Income (k$)]]-$B$3)^2+(Table38910117[[#This Row],[Spending Score (1-100)]]-$C$3)^2)</f>
        <v>3.4033081465684689</v>
      </c>
      <c r="L133">
        <f>SQRT((Table38910117[[#This Row],[Annual Income (k$)]]-$B$4)^2+(Table38910117[[#This Row],[Spending Score (1-100)]]-$C$4)^2)</f>
        <v>1.9481886975013611</v>
      </c>
      <c r="M133">
        <f>SQRT((Table38910117[[#This Row],[Annual Income (k$)]]-$B$5)^2+(Table38910117[[#This Row],[Spending Score (1-100)]]-$C$5)^2)</f>
        <v>2.3726958477419902</v>
      </c>
      <c r="N133">
        <f>SQRT((Table38910117[[#This Row],[Annual Income (k$)]]-$B$6)^2+(Table38910117[[#This Row],[Spending Score (1-100)]]-$C$6)^2)</f>
        <v>3.1696083966319728</v>
      </c>
      <c r="O133">
        <f>SQRT((Table38910117[[#This Row],[Annual Income (k$)]]-$B$7)^2+(Table38910117[[#This Row],[Spending Score (1-100)]]-$C$7)^2)</f>
        <v>1.2792343611345254</v>
      </c>
      <c r="P133">
        <f>MIN(Table38910117[[#This Row],[DIst1]:[DIst5]])</f>
        <v>1.2792343611345254</v>
      </c>
      <c r="Q133" t="str">
        <f>IF(MIN(Table38910117[[#This Row],[DIst1]:[DIst5]])=Table38910117[[#This Row],[DIst1]],"Cluster1",IF(MIN(Table38910117[[#This Row],[DIst1]:[DIst5]])=Table38910117[[#This Row],[DIst2]],"Cluster2",IF(MIN(Table38910117[[#This Row],[DIst1]:[DIst5]])=Table38910117[[#This Row],[DIst3]],"Cluster3",IF(MIN(Table38910117[[#This Row],[DIst1]:[DIst5]])=Table38910117[[#This Row],[DIst4]],"Cluster4","Cluster5"))))</f>
        <v>Cluster5</v>
      </c>
    </row>
    <row r="134" spans="7:17" x14ac:dyDescent="0.3">
      <c r="G134">
        <v>133</v>
      </c>
      <c r="H134">
        <v>0.43665827000000002</v>
      </c>
      <c r="I134">
        <v>-0.62890928400000001</v>
      </c>
      <c r="K134">
        <f>SQRT((Table38910117[[#This Row],[Annual Income (k$)]]-$B$3)^2+(Table38910117[[#This Row],[Spending Score (1-100)]]-$C$3)^2)</f>
        <v>2.398005866784497</v>
      </c>
      <c r="L134">
        <f>SQRT((Table38910117[[#This Row],[Annual Income (k$)]]-$B$4)^2+(Table38910117[[#This Row],[Spending Score (1-100)]]-$C$4)^2)</f>
        <v>2.5934773949254399</v>
      </c>
      <c r="M134">
        <f>SQRT((Table38910117[[#This Row],[Annual Income (k$)]]-$B$5)^2+(Table38910117[[#This Row],[Spending Score (1-100)]]-$C$5)^2)</f>
        <v>1.8325438552038809</v>
      </c>
      <c r="N134">
        <f>SQRT((Table38910117[[#This Row],[Annual Income (k$)]]-$B$6)^2+(Table38910117[[#This Row],[Spending Score (1-100)]]-$C$6)^2)</f>
        <v>1.9815103348903345</v>
      </c>
      <c r="O134">
        <f>SQRT((Table38910117[[#This Row],[Annual Income (k$)]]-$B$7)^2+(Table38910117[[#This Row],[Spending Score (1-100)]]-$C$7)^2)</f>
        <v>1.1827386132731144</v>
      </c>
      <c r="P134">
        <f>MIN(Table38910117[[#This Row],[DIst1]:[DIst5]])</f>
        <v>1.1827386132731144</v>
      </c>
      <c r="Q134" t="str">
        <f>IF(MIN(Table38910117[[#This Row],[DIst1]:[DIst5]])=Table38910117[[#This Row],[DIst1]],"Cluster1",IF(MIN(Table38910117[[#This Row],[DIst1]:[DIst5]])=Table38910117[[#This Row],[DIst2]],"Cluster2",IF(MIN(Table38910117[[#This Row],[DIst1]:[DIst5]])=Table38910117[[#This Row],[DIst3]],"Cluster3",IF(MIN(Table38910117[[#This Row],[DIst1]:[DIst5]])=Table38910117[[#This Row],[DIst4]],"Cluster4","Cluster5"))))</f>
        <v>Cluster5</v>
      </c>
    </row>
    <row r="135" spans="7:17" x14ac:dyDescent="0.3">
      <c r="G135">
        <v>134</v>
      </c>
      <c r="H135">
        <v>0.43665827000000002</v>
      </c>
      <c r="I135">
        <v>0.80748846299999999</v>
      </c>
      <c r="K135">
        <f>SQRT((Table38910117[[#This Row],[Annual Income (k$)]]-$B$3)^2+(Table38910117[[#This Row],[Spending Score (1-100)]]-$C$3)^2)</f>
        <v>3.3070243351339395</v>
      </c>
      <c r="L135">
        <f>SQRT((Table38910117[[#This Row],[Annual Income (k$)]]-$B$4)^2+(Table38910117[[#This Row],[Spending Score (1-100)]]-$C$4)^2)</f>
        <v>1.9984314056487116</v>
      </c>
      <c r="M135">
        <f>SQRT((Table38910117[[#This Row],[Annual Income (k$)]]-$B$5)^2+(Table38910117[[#This Row],[Spending Score (1-100)]]-$C$5)^2)</f>
        <v>2.304328332360936</v>
      </c>
      <c r="N135">
        <f>SQRT((Table38910117[[#This Row],[Annual Income (k$)]]-$B$6)^2+(Table38910117[[#This Row],[Spending Score (1-100)]]-$C$6)^2)</f>
        <v>3.0553909462348852</v>
      </c>
      <c r="O135">
        <f>SQRT((Table38910117[[#This Row],[Annual Income (k$)]]-$B$7)^2+(Table38910117[[#This Row],[Spending Score (1-100)]]-$C$7)^2)</f>
        <v>1.2060820163167316</v>
      </c>
      <c r="P135">
        <f>MIN(Table38910117[[#This Row],[DIst1]:[DIst5]])</f>
        <v>1.2060820163167316</v>
      </c>
      <c r="Q135" t="str">
        <f>IF(MIN(Table38910117[[#This Row],[DIst1]:[DIst5]])=Table38910117[[#This Row],[DIst1]],"Cluster1",IF(MIN(Table38910117[[#This Row],[DIst1]:[DIst5]])=Table38910117[[#This Row],[DIst2]],"Cluster2",IF(MIN(Table38910117[[#This Row],[DIst1]:[DIst5]])=Table38910117[[#This Row],[DIst3]],"Cluster3",IF(MIN(Table38910117[[#This Row],[DIst1]:[DIst5]])=Table38910117[[#This Row],[DIst4]],"Cluster4","Cluster5"))))</f>
        <v>Cluster5</v>
      </c>
    </row>
    <row r="136" spans="7:17" x14ac:dyDescent="0.3">
      <c r="G136">
        <v>135</v>
      </c>
      <c r="H136">
        <v>0.47482769899999999</v>
      </c>
      <c r="I136">
        <v>-1.754734544</v>
      </c>
      <c r="K136">
        <f>SQRT((Table38910117[[#This Row],[Annual Income (k$)]]-$B$3)^2+(Table38910117[[#This Row],[Spending Score (1-100)]]-$C$3)^2)</f>
        <v>2.1760037936331988</v>
      </c>
      <c r="L136">
        <f>SQRT((Table38910117[[#This Row],[Annual Income (k$)]]-$B$4)^2+(Table38910117[[#This Row],[Spending Score (1-100)]]-$C$4)^2)</f>
        <v>3.4504092264299819</v>
      </c>
      <c r="M136">
        <f>SQRT((Table38910117[[#This Row],[Annual Income (k$)]]-$B$5)^2+(Table38910117[[#This Row],[Spending Score (1-100)]]-$C$5)^2)</f>
        <v>2.2032775361010528</v>
      </c>
      <c r="N136">
        <f>SQRT((Table38910117[[#This Row],[Annual Income (k$)]]-$B$6)^2+(Table38910117[[#This Row],[Spending Score (1-100)]]-$C$6)^2)</f>
        <v>1.6417445157851029</v>
      </c>
      <c r="O136">
        <f>SQRT((Table38910117[[#This Row],[Annual Income (k$)]]-$B$7)^2+(Table38910117[[#This Row],[Spending Score (1-100)]]-$C$7)^2)</f>
        <v>2.0770368045741794</v>
      </c>
      <c r="P136">
        <f>MIN(Table38910117[[#This Row],[DIst1]:[DIst5]])</f>
        <v>1.6417445157851029</v>
      </c>
      <c r="Q136" t="str">
        <f>IF(MIN(Table38910117[[#This Row],[DIst1]:[DIst5]])=Table38910117[[#This Row],[DIst1]],"Cluster1",IF(MIN(Table38910117[[#This Row],[DIst1]:[DIst5]])=Table38910117[[#This Row],[DIst2]],"Cluster2",IF(MIN(Table38910117[[#This Row],[DIst1]:[DIst5]])=Table38910117[[#This Row],[DIst3]],"Cluster3",IF(MIN(Table38910117[[#This Row],[DIst1]:[DIst5]])=Table38910117[[#This Row],[DIst4]],"Cluster4","Cluster5"))))</f>
        <v>Cluster4</v>
      </c>
    </row>
    <row r="137" spans="7:17" x14ac:dyDescent="0.3">
      <c r="G137">
        <v>136</v>
      </c>
      <c r="H137">
        <v>0.47482769899999999</v>
      </c>
      <c r="I137">
        <v>1.467454995</v>
      </c>
      <c r="K137">
        <f>SQRT((Table38910117[[#This Row],[Annual Income (k$)]]-$B$3)^2+(Table38910117[[#This Row],[Spending Score (1-100)]]-$C$3)^2)</f>
        <v>3.8558160069774341</v>
      </c>
      <c r="L137">
        <f>SQRT((Table38910117[[#This Row],[Annual Income (k$)]]-$B$4)^2+(Table38910117[[#This Row],[Spending Score (1-100)]]-$C$4)^2)</f>
        <v>2.0675608323770511</v>
      </c>
      <c r="M137">
        <f>SQRT((Table38910117[[#This Row],[Annual Income (k$)]]-$B$5)^2+(Table38910117[[#This Row],[Spending Score (1-100)]]-$C$5)^2)</f>
        <v>2.7805596055141399</v>
      </c>
      <c r="N137">
        <f>SQRT((Table38910117[[#This Row],[Annual Income (k$)]]-$B$6)^2+(Table38910117[[#This Row],[Spending Score (1-100)]]-$C$6)^2)</f>
        <v>3.6507548994468522</v>
      </c>
      <c r="O137">
        <f>SQRT((Table38910117[[#This Row],[Annual Income (k$)]]-$B$7)^2+(Table38910117[[#This Row],[Spending Score (1-100)]]-$C$7)^2)</f>
        <v>1.7140849440106876</v>
      </c>
      <c r="P137">
        <f>MIN(Table38910117[[#This Row],[DIst1]:[DIst5]])</f>
        <v>1.7140849440106876</v>
      </c>
      <c r="Q137" t="str">
        <f>IF(MIN(Table38910117[[#This Row],[DIst1]:[DIst5]])=Table38910117[[#This Row],[DIst1]],"Cluster1",IF(MIN(Table38910117[[#This Row],[DIst1]:[DIst5]])=Table38910117[[#This Row],[DIst2]],"Cluster2",IF(MIN(Table38910117[[#This Row],[DIst1]:[DIst5]])=Table38910117[[#This Row],[DIst3]],"Cluster3",IF(MIN(Table38910117[[#This Row],[DIst1]:[DIst5]])=Table38910117[[#This Row],[DIst4]],"Cluster4","Cluster5"))))</f>
        <v>Cluster5</v>
      </c>
    </row>
    <row r="138" spans="7:17" x14ac:dyDescent="0.3">
      <c r="G138">
        <v>137</v>
      </c>
      <c r="H138">
        <v>0.47482769899999999</v>
      </c>
      <c r="I138">
        <v>-1.677091423</v>
      </c>
      <c r="K138">
        <f>SQRT((Table38910117[[#This Row],[Annual Income (k$)]]-$B$3)^2+(Table38910117[[#This Row],[Spending Score (1-100)]]-$C$3)^2)</f>
        <v>2.1760037936153585</v>
      </c>
      <c r="L138">
        <f>SQRT((Table38910117[[#This Row],[Annual Income (k$)]]-$B$4)^2+(Table38910117[[#This Row],[Spending Score (1-100)]]-$C$4)^2)</f>
        <v>3.3878169337438804</v>
      </c>
      <c r="M138">
        <f>SQRT((Table38910117[[#This Row],[Annual Income (k$)]]-$B$5)^2+(Table38910117[[#This Row],[Spending Score (1-100)]]-$C$5)^2)</f>
        <v>2.1632398681689948</v>
      </c>
      <c r="N138">
        <f>SQRT((Table38910117[[#This Row],[Annual Income (k$)]]-$B$6)^2+(Table38910117[[#This Row],[Spending Score (1-100)]]-$C$6)^2)</f>
        <v>1.6454123992681431</v>
      </c>
      <c r="O138">
        <f>SQRT((Table38910117[[#This Row],[Annual Income (k$)]]-$B$7)^2+(Table38910117[[#This Row],[Spending Score (1-100)]]-$C$7)^2)</f>
        <v>2.0091722153921872</v>
      </c>
      <c r="P138">
        <f>MIN(Table38910117[[#This Row],[DIst1]:[DIst5]])</f>
        <v>1.6454123992681431</v>
      </c>
      <c r="Q138" t="str">
        <f>IF(MIN(Table38910117[[#This Row],[DIst1]:[DIst5]])=Table38910117[[#This Row],[DIst1]],"Cluster1",IF(MIN(Table38910117[[#This Row],[DIst1]:[DIst5]])=Table38910117[[#This Row],[DIst2]],"Cluster2",IF(MIN(Table38910117[[#This Row],[DIst1]:[DIst5]])=Table38910117[[#This Row],[DIst3]],"Cluster3",IF(MIN(Table38910117[[#This Row],[DIst1]:[DIst5]])=Table38910117[[#This Row],[DIst4]],"Cluster4","Cluster5"))))</f>
        <v>Cluster4</v>
      </c>
    </row>
    <row r="139" spans="7:17" x14ac:dyDescent="0.3">
      <c r="G139">
        <v>138</v>
      </c>
      <c r="H139">
        <v>0.47482769899999999</v>
      </c>
      <c r="I139">
        <v>0.88513158400000003</v>
      </c>
      <c r="K139">
        <f>SQRT((Table38910117[[#This Row],[Annual Income (k$)]]-$B$3)^2+(Table38910117[[#This Row],[Spending Score (1-100)]]-$C$3)^2)</f>
        <v>3.391005490385973</v>
      </c>
      <c r="L139">
        <f>SQRT((Table38910117[[#This Row],[Annual Income (k$)]]-$B$4)^2+(Table38910117[[#This Row],[Spending Score (1-100)]]-$C$4)^2)</f>
        <v>2.0289309672808682</v>
      </c>
      <c r="M139">
        <f>SQRT((Table38910117[[#This Row],[Annual Income (k$)]]-$B$5)^2+(Table38910117[[#This Row],[Spending Score (1-100)]]-$C$5)^2)</f>
        <v>2.382079278102994</v>
      </c>
      <c r="N139">
        <f>SQRT((Table38910117[[#This Row],[Annual Income (k$)]]-$B$6)^2+(Table38910117[[#This Row],[Spending Score (1-100)]]-$C$6)^2)</f>
        <v>3.1415260108285188</v>
      </c>
      <c r="O139">
        <f>SQRT((Table38910117[[#This Row],[Annual Income (k$)]]-$B$7)^2+(Table38910117[[#This Row],[Spending Score (1-100)]]-$C$7)^2)</f>
        <v>1.2843305986991886</v>
      </c>
      <c r="P139">
        <f>MIN(Table38910117[[#This Row],[DIst1]:[DIst5]])</f>
        <v>1.2843305986991886</v>
      </c>
      <c r="Q139" t="str">
        <f>IF(MIN(Table38910117[[#This Row],[DIst1]:[DIst5]])=Table38910117[[#This Row],[DIst1]],"Cluster1",IF(MIN(Table38910117[[#This Row],[DIst1]:[DIst5]])=Table38910117[[#This Row],[DIst2]],"Cluster2",IF(MIN(Table38910117[[#This Row],[DIst1]:[DIst5]])=Table38910117[[#This Row],[DIst3]],"Cluster3",IF(MIN(Table38910117[[#This Row],[DIst1]:[DIst5]])=Table38910117[[#This Row],[DIst4]],"Cluster4","Cluster5"))))</f>
        <v>Cluster5</v>
      </c>
    </row>
    <row r="140" spans="7:17" x14ac:dyDescent="0.3">
      <c r="G140">
        <v>139</v>
      </c>
      <c r="H140">
        <v>0.51299712799999997</v>
      </c>
      <c r="I140">
        <v>-1.5606267410000001</v>
      </c>
      <c r="K140">
        <f>SQRT((Table38910117[[#This Row],[Annual Income (k$)]]-$B$3)^2+(Table38910117[[#This Row],[Spending Score (1-100)]]-$C$3)^2)</f>
        <v>2.2192663933599461</v>
      </c>
      <c r="L140">
        <f>SQRT((Table38910117[[#This Row],[Annual Income (k$)]]-$B$4)^2+(Table38910117[[#This Row],[Spending Score (1-100)]]-$C$4)^2)</f>
        <v>3.3186998608378984</v>
      </c>
      <c r="M140">
        <f>SQRT((Table38910117[[#This Row],[Annual Income (k$)]]-$B$5)^2+(Table38910117[[#This Row],[Spending Score (1-100)]]-$C$5)^2)</f>
        <v>2.141076667305025</v>
      </c>
      <c r="N140">
        <f>SQRT((Table38910117[[#This Row],[Annual Income (k$)]]-$B$6)^2+(Table38910117[[#This Row],[Spending Score (1-100)]]-$C$6)^2)</f>
        <v>1.6955308291641258</v>
      </c>
      <c r="O140">
        <f>SQRT((Table38910117[[#This Row],[Annual Income (k$)]]-$B$7)^2+(Table38910117[[#This Row],[Spending Score (1-100)]]-$C$7)^2)</f>
        <v>1.9288940691526253</v>
      </c>
      <c r="P140">
        <f>MIN(Table38910117[[#This Row],[DIst1]:[DIst5]])</f>
        <v>1.6955308291641258</v>
      </c>
      <c r="Q140" t="str">
        <f>IF(MIN(Table38910117[[#This Row],[DIst1]:[DIst5]])=Table38910117[[#This Row],[DIst1]],"Cluster1",IF(MIN(Table38910117[[#This Row],[DIst1]:[DIst5]])=Table38910117[[#This Row],[DIst2]],"Cluster2",IF(MIN(Table38910117[[#This Row],[DIst1]:[DIst5]])=Table38910117[[#This Row],[DIst3]],"Cluster3",IF(MIN(Table38910117[[#This Row],[DIst1]:[DIst5]])=Table38910117[[#This Row],[DIst4]],"Cluster4","Cluster5"))))</f>
        <v>Cluster4</v>
      </c>
    </row>
    <row r="141" spans="7:17" x14ac:dyDescent="0.3">
      <c r="G141">
        <v>140</v>
      </c>
      <c r="H141">
        <v>0.51299712799999997</v>
      </c>
      <c r="I141">
        <v>0.84631002399999999</v>
      </c>
      <c r="K141">
        <f>SQRT((Table38910117[[#This Row],[Annual Income (k$)]]-$B$3)^2+(Table38910117[[#This Row],[Spending Score (1-100)]]-$C$3)^2)</f>
        <v>3.3861506530782859</v>
      </c>
      <c r="L141">
        <f>SQRT((Table38910117[[#This Row],[Annual Income (k$)]]-$B$4)^2+(Table38910117[[#This Row],[Spending Score (1-100)]]-$C$4)^2)</f>
        <v>2.0702690068656944</v>
      </c>
      <c r="M141">
        <f>SQRT((Table38910117[[#This Row],[Annual Income (k$)]]-$B$5)^2+(Table38910117[[#This Row],[Spending Score (1-100)]]-$C$5)^2)</f>
        <v>2.3886192240297035</v>
      </c>
      <c r="N141">
        <f>SQRT((Table38910117[[#This Row],[Annual Income (k$)]]-$B$6)^2+(Table38910117[[#This Row],[Spending Score (1-100)]]-$C$6)^2)</f>
        <v>3.1288115767930145</v>
      </c>
      <c r="O141">
        <f>SQRT((Table38910117[[#This Row],[Annual Income (k$)]]-$B$7)^2+(Table38910117[[#This Row],[Spending Score (1-100)]]-$C$7)^2)</f>
        <v>1.2903214378819512</v>
      </c>
      <c r="P141">
        <f>MIN(Table38910117[[#This Row],[DIst1]:[DIst5]])</f>
        <v>1.2903214378819512</v>
      </c>
      <c r="Q141" t="str">
        <f>IF(MIN(Table38910117[[#This Row],[DIst1]:[DIst5]])=Table38910117[[#This Row],[DIst1]],"Cluster1",IF(MIN(Table38910117[[#This Row],[DIst1]:[DIst5]])=Table38910117[[#This Row],[DIst2]],"Cluster2",IF(MIN(Table38910117[[#This Row],[DIst1]:[DIst5]])=Table38910117[[#This Row],[DIst3]],"Cluster3",IF(MIN(Table38910117[[#This Row],[DIst1]:[DIst5]])=Table38910117[[#This Row],[DIst4]],"Cluster4","Cluster5"))))</f>
        <v>Cluster5</v>
      </c>
    </row>
    <row r="142" spans="7:17" x14ac:dyDescent="0.3">
      <c r="G142">
        <v>141</v>
      </c>
      <c r="H142">
        <v>0.55116655699999995</v>
      </c>
      <c r="I142">
        <v>-1.754734544</v>
      </c>
      <c r="K142">
        <f>SQRT((Table38910117[[#This Row],[Annual Income (k$)]]-$B$3)^2+(Table38910117[[#This Row],[Spending Score (1-100)]]-$C$3)^2)</f>
        <v>2.2523309133863991</v>
      </c>
      <c r="L142">
        <f>SQRT((Table38910117[[#This Row],[Annual Income (k$)]]-$B$4)^2+(Table38910117[[#This Row],[Spending Score (1-100)]]-$C$4)^2)</f>
        <v>3.4957138581708072</v>
      </c>
      <c r="M142">
        <f>SQRT((Table38910117[[#This Row],[Annual Income (k$)]]-$B$5)^2+(Table38910117[[#This Row],[Spending Score (1-100)]]-$C$5)^2)</f>
        <v>2.26843844185793</v>
      </c>
      <c r="N142">
        <f>SQRT((Table38910117[[#This Row],[Annual Income (k$)]]-$B$6)^2+(Table38910117[[#This Row],[Spending Score (1-100)]]-$C$6)^2)</f>
        <v>1.7180629763695945</v>
      </c>
      <c r="O142">
        <f>SQRT((Table38910117[[#This Row],[Annual Income (k$)]]-$B$7)^2+(Table38910117[[#This Row],[Spending Score (1-100)]]-$C$7)^2)</f>
        <v>2.1145750546668234</v>
      </c>
      <c r="P142">
        <f>MIN(Table38910117[[#This Row],[DIst1]:[DIst5]])</f>
        <v>1.7180629763695945</v>
      </c>
      <c r="Q142" t="str">
        <f>IF(MIN(Table38910117[[#This Row],[DIst1]:[DIst5]])=Table38910117[[#This Row],[DIst1]],"Cluster1",IF(MIN(Table38910117[[#This Row],[DIst1]:[DIst5]])=Table38910117[[#This Row],[DIst2]],"Cluster2",IF(MIN(Table38910117[[#This Row],[DIst1]:[DIst5]])=Table38910117[[#This Row],[DIst3]],"Cluster3",IF(MIN(Table38910117[[#This Row],[DIst1]:[DIst5]])=Table38910117[[#This Row],[DIst4]],"Cluster4","Cluster5"))))</f>
        <v>Cluster4</v>
      </c>
    </row>
    <row r="143" spans="7:17" x14ac:dyDescent="0.3">
      <c r="G143">
        <v>142</v>
      </c>
      <c r="H143">
        <v>0.55116655699999995</v>
      </c>
      <c r="I143">
        <v>1.6615627980000001</v>
      </c>
      <c r="K143">
        <f>SQRT((Table38910117[[#This Row],[Annual Income (k$)]]-$B$3)^2+(Table38910117[[#This Row],[Spending Score (1-100)]]-$C$3)^2)</f>
        <v>4.0594125290538159</v>
      </c>
      <c r="L143">
        <f>SQRT((Table38910117[[#This Row],[Annual Income (k$)]]-$B$4)^2+(Table38910117[[#This Row],[Spending Score (1-100)]]-$C$4)^2)</f>
        <v>2.1892829136726712</v>
      </c>
      <c r="M143">
        <f>SQRT((Table38910117[[#This Row],[Annual Income (k$)]]-$B$5)^2+(Table38910117[[#This Row],[Spending Score (1-100)]]-$C$5)^2)</f>
        <v>2.9764644824947939</v>
      </c>
      <c r="N143">
        <f>SQRT((Table38910117[[#This Row],[Annual Income (k$)]]-$B$6)^2+(Table38910117[[#This Row],[Spending Score (1-100)]]-$C$6)^2)</f>
        <v>3.8585074719431858</v>
      </c>
      <c r="O143">
        <f>SQRT((Table38910117[[#This Row],[Annual Income (k$)]]-$B$7)^2+(Table38910117[[#This Row],[Spending Score (1-100)]]-$C$7)^2)</f>
        <v>1.917204134856862</v>
      </c>
      <c r="P143">
        <f>MIN(Table38910117[[#This Row],[DIst1]:[DIst5]])</f>
        <v>1.917204134856862</v>
      </c>
      <c r="Q143" t="str">
        <f>IF(MIN(Table38910117[[#This Row],[DIst1]:[DIst5]])=Table38910117[[#This Row],[DIst1]],"Cluster1",IF(MIN(Table38910117[[#This Row],[DIst1]:[DIst5]])=Table38910117[[#This Row],[DIst2]],"Cluster2",IF(MIN(Table38910117[[#This Row],[DIst1]:[DIst5]])=Table38910117[[#This Row],[DIst3]],"Cluster3",IF(MIN(Table38910117[[#This Row],[DIst1]:[DIst5]])=Table38910117[[#This Row],[DIst4]],"Cluster4","Cluster5"))))</f>
        <v>Cluster5</v>
      </c>
    </row>
    <row r="144" spans="7:17" x14ac:dyDescent="0.3">
      <c r="G144">
        <v>143</v>
      </c>
      <c r="H144">
        <v>0.58933598600000003</v>
      </c>
      <c r="I144">
        <v>-0.39597991900000001</v>
      </c>
      <c r="K144">
        <f>SQRT((Table38910117[[#This Row],[Annual Income (k$)]]-$B$3)^2+(Table38910117[[#This Row],[Spending Score (1-100)]]-$C$3)^2)</f>
        <v>2.6433089974336124</v>
      </c>
      <c r="L144">
        <f>SQRT((Table38910117[[#This Row],[Annual Income (k$)]]-$B$4)^2+(Table38910117[[#This Row],[Spending Score (1-100)]]-$C$4)^2)</f>
        <v>2.5752851445873115</v>
      </c>
      <c r="M144">
        <f>SQRT((Table38910117[[#This Row],[Annual Income (k$)]]-$B$5)^2+(Table38910117[[#This Row],[Spending Score (1-100)]]-$C$5)^2)</f>
        <v>1.9942792768424744</v>
      </c>
      <c r="N144">
        <f>SQRT((Table38910117[[#This Row],[Annual Income (k$)]]-$B$6)^2+(Table38910117[[#This Row],[Spending Score (1-100)]]-$C$6)^2)</f>
        <v>2.2441102594589868</v>
      </c>
      <c r="O144">
        <f>SQRT((Table38910117[[#This Row],[Annual Income (k$)]]-$B$7)^2+(Table38910117[[#This Row],[Spending Score (1-100)]]-$C$7)^2)</f>
        <v>1.2009503450973205</v>
      </c>
      <c r="P144">
        <f>MIN(Table38910117[[#This Row],[DIst1]:[DIst5]])</f>
        <v>1.2009503450973205</v>
      </c>
      <c r="Q144" t="str">
        <f>IF(MIN(Table38910117[[#This Row],[DIst1]:[DIst5]])=Table38910117[[#This Row],[DIst1]],"Cluster1",IF(MIN(Table38910117[[#This Row],[DIst1]:[DIst5]])=Table38910117[[#This Row],[DIst2]],"Cluster2",IF(MIN(Table38910117[[#This Row],[DIst1]:[DIst5]])=Table38910117[[#This Row],[DIst3]],"Cluster3",IF(MIN(Table38910117[[#This Row],[DIst1]:[DIst5]])=Table38910117[[#This Row],[DIst4]],"Cluster4","Cluster5"))))</f>
        <v>Cluster5</v>
      </c>
    </row>
    <row r="145" spans="7:17" x14ac:dyDescent="0.3">
      <c r="G145">
        <v>144</v>
      </c>
      <c r="H145">
        <v>0.58933598600000003</v>
      </c>
      <c r="I145">
        <v>1.428633434</v>
      </c>
      <c r="K145">
        <f>SQRT((Table38910117[[#This Row],[Annual Income (k$)]]-$B$3)^2+(Table38910117[[#This Row],[Spending Score (1-100)]]-$C$3)^2)</f>
        <v>3.8901197065309701</v>
      </c>
      <c r="L145">
        <f>SQRT((Table38910117[[#This Row],[Annual Income (k$)]]-$B$4)^2+(Table38910117[[#This Row],[Spending Score (1-100)]]-$C$4)^2)</f>
        <v>2.1724563168764957</v>
      </c>
      <c r="M145">
        <f>SQRT((Table38910117[[#This Row],[Annual Income (k$)]]-$B$5)^2+(Table38910117[[#This Row],[Spending Score (1-100)]]-$C$5)^2)</f>
        <v>2.831025804225221</v>
      </c>
      <c r="N145">
        <f>SQRT((Table38910117[[#This Row],[Annual Income (k$)]]-$B$6)^2+(Table38910117[[#This Row],[Spending Score (1-100)]]-$C$6)^2)</f>
        <v>3.6695118321345972</v>
      </c>
      <c r="O145">
        <f>SQRT((Table38910117[[#This Row],[Annual Income (k$)]]-$B$7)^2+(Table38910117[[#This Row],[Spending Score (1-100)]]-$C$7)^2)</f>
        <v>1.752561413444472</v>
      </c>
      <c r="P145">
        <f>MIN(Table38910117[[#This Row],[DIst1]:[DIst5]])</f>
        <v>1.752561413444472</v>
      </c>
      <c r="Q145" t="str">
        <f>IF(MIN(Table38910117[[#This Row],[DIst1]:[DIst5]])=Table38910117[[#This Row],[DIst1]],"Cluster1",IF(MIN(Table38910117[[#This Row],[DIst1]:[DIst5]])=Table38910117[[#This Row],[DIst2]],"Cluster2",IF(MIN(Table38910117[[#This Row],[DIst1]:[DIst5]])=Table38910117[[#This Row],[DIst3]],"Cluster3",IF(MIN(Table38910117[[#This Row],[DIst1]:[DIst5]])=Table38910117[[#This Row],[DIst4]],"Cluster4","Cluster5"))))</f>
        <v>Cluster5</v>
      </c>
    </row>
    <row r="146" spans="7:17" x14ac:dyDescent="0.3">
      <c r="G146">
        <v>145</v>
      </c>
      <c r="H146">
        <v>0.62750541599999998</v>
      </c>
      <c r="I146">
        <v>-1.4829836190000001</v>
      </c>
      <c r="K146">
        <f>SQRT((Table38910117[[#This Row],[Annual Income (k$)]]-$B$3)^2+(Table38910117[[#This Row],[Spending Score (1-100)]]-$C$3)^2)</f>
        <v>2.3399574353049837</v>
      </c>
      <c r="L146">
        <f>SQRT((Table38910117[[#This Row],[Annual Income (k$)]]-$B$4)^2+(Table38910117[[#This Row],[Spending Score (1-100)]]-$C$4)^2)</f>
        <v>3.3318223623090248</v>
      </c>
      <c r="M146">
        <f>SQRT((Table38910117[[#This Row],[Annual Income (k$)]]-$B$5)^2+(Table38910117[[#This Row],[Spending Score (1-100)]]-$C$5)^2)</f>
        <v>2.2112688976842745</v>
      </c>
      <c r="N146">
        <f>SQRT((Table38910117[[#This Row],[Annual Income (k$)]]-$B$6)^2+(Table38910117[[#This Row],[Spending Score (1-100)]]-$C$6)^2)</f>
        <v>1.8206479967211111</v>
      </c>
      <c r="O146">
        <f>SQRT((Table38910117[[#This Row],[Annual Income (k$)]]-$B$7)^2+(Table38910117[[#This Row],[Spending Score (1-100)]]-$C$7)^2)</f>
        <v>1.9294031494745951</v>
      </c>
      <c r="P146">
        <f>MIN(Table38910117[[#This Row],[DIst1]:[DIst5]])</f>
        <v>1.8206479967211111</v>
      </c>
      <c r="Q146" t="str">
        <f>IF(MIN(Table38910117[[#This Row],[DIst1]:[DIst5]])=Table38910117[[#This Row],[DIst1]],"Cluster1",IF(MIN(Table38910117[[#This Row],[DIst1]:[DIst5]])=Table38910117[[#This Row],[DIst2]],"Cluster2",IF(MIN(Table38910117[[#This Row],[DIst1]:[DIst5]])=Table38910117[[#This Row],[DIst3]],"Cluster3",IF(MIN(Table38910117[[#This Row],[DIst1]:[DIst5]])=Table38910117[[#This Row],[DIst4]],"Cluster4","Cluster5"))))</f>
        <v>Cluster4</v>
      </c>
    </row>
    <row r="147" spans="7:17" x14ac:dyDescent="0.3">
      <c r="G147">
        <v>146</v>
      </c>
      <c r="H147">
        <v>0.62750541599999998</v>
      </c>
      <c r="I147">
        <v>1.816849041</v>
      </c>
      <c r="K147">
        <f>SQRT((Table38910117[[#This Row],[Annual Income (k$)]]-$B$3)^2+(Table38910117[[#This Row],[Spending Score (1-100)]]-$C$3)^2)</f>
        <v>4.2310225984556276</v>
      </c>
      <c r="L147">
        <f>SQRT((Table38910117[[#This Row],[Annual Income (k$)]]-$B$4)^2+(Table38910117[[#This Row],[Spending Score (1-100)]]-$C$4)^2)</f>
        <v>2.3100499618798533</v>
      </c>
      <c r="M147">
        <f>SQRT((Table38910117[[#This Row],[Annual Income (k$)]]-$B$5)^2+(Table38910117[[#This Row],[Spending Score (1-100)]]-$C$5)^2)</f>
        <v>3.1441678776215141</v>
      </c>
      <c r="N147">
        <f>SQRT((Table38910117[[#This Row],[Annual Income (k$)]]-$B$6)^2+(Table38910117[[#This Row],[Spending Score (1-100)]]-$C$6)^2)</f>
        <v>4.0315417866081527</v>
      </c>
      <c r="O147">
        <f>SQRT((Table38910117[[#This Row],[Annual Income (k$)]]-$B$7)^2+(Table38910117[[#This Row],[Spending Score (1-100)]]-$C$7)^2)</f>
        <v>2.0888082210683119</v>
      </c>
      <c r="P147">
        <f>MIN(Table38910117[[#This Row],[DIst1]:[DIst5]])</f>
        <v>2.0888082210683119</v>
      </c>
      <c r="Q147" t="str">
        <f>IF(MIN(Table38910117[[#This Row],[DIst1]:[DIst5]])=Table38910117[[#This Row],[DIst1]],"Cluster1",IF(MIN(Table38910117[[#This Row],[DIst1]:[DIst5]])=Table38910117[[#This Row],[DIst2]],"Cluster2",IF(MIN(Table38910117[[#This Row],[DIst1]:[DIst5]])=Table38910117[[#This Row],[DIst3]],"Cluster3",IF(MIN(Table38910117[[#This Row],[DIst1]:[DIst5]])=Table38910117[[#This Row],[DIst4]],"Cluster4","Cluster5"))))</f>
        <v>Cluster5</v>
      </c>
    </row>
    <row r="148" spans="7:17" x14ac:dyDescent="0.3">
      <c r="G148">
        <v>147</v>
      </c>
      <c r="H148">
        <v>0.62750541599999998</v>
      </c>
      <c r="I148">
        <v>-0.551266162</v>
      </c>
      <c r="K148">
        <f>SQRT((Table38910117[[#This Row],[Annual Income (k$)]]-$B$3)^2+(Table38910117[[#This Row],[Spending Score (1-100)]]-$C$3)^2)</f>
        <v>2.6033722223475917</v>
      </c>
      <c r="L148">
        <f>SQRT((Table38910117[[#This Row],[Annual Income (k$)]]-$B$4)^2+(Table38910117[[#This Row],[Spending Score (1-100)]]-$C$4)^2)</f>
        <v>2.6957268624893267</v>
      </c>
      <c r="M148">
        <f>SQRT((Table38910117[[#This Row],[Annual Income (k$)]]-$B$5)^2+(Table38910117[[#This Row],[Spending Score (1-100)]]-$C$5)^2)</f>
        <v>2.0233522111512516</v>
      </c>
      <c r="N148">
        <f>SQRT((Table38910117[[#This Row],[Annual Income (k$)]]-$B$6)^2+(Table38910117[[#This Row],[Spending Score (1-100)]]-$C$6)^2)</f>
        <v>2.1821063588613909</v>
      </c>
      <c r="O148">
        <f>SQRT((Table38910117[[#This Row],[Annual Income (k$)]]-$B$7)^2+(Table38910117[[#This Row],[Spending Score (1-100)]]-$C$7)^2)</f>
        <v>1.3027032923528759</v>
      </c>
      <c r="P148">
        <f>MIN(Table38910117[[#This Row],[DIst1]:[DIst5]])</f>
        <v>1.3027032923528759</v>
      </c>
      <c r="Q148" t="str">
        <f>IF(MIN(Table38910117[[#This Row],[DIst1]:[DIst5]])=Table38910117[[#This Row],[DIst1]],"Cluster1",IF(MIN(Table38910117[[#This Row],[DIst1]:[DIst5]])=Table38910117[[#This Row],[DIst2]],"Cluster2",IF(MIN(Table38910117[[#This Row],[DIst1]:[DIst5]])=Table38910117[[#This Row],[DIst3]],"Cluster3",IF(MIN(Table38910117[[#This Row],[DIst1]:[DIst5]])=Table38910117[[#This Row],[DIst4]],"Cluster4","Cluster5"))))</f>
        <v>Cluster5</v>
      </c>
    </row>
    <row r="149" spans="7:17" x14ac:dyDescent="0.3">
      <c r="G149">
        <v>148</v>
      </c>
      <c r="H149">
        <v>0.62750541599999998</v>
      </c>
      <c r="I149">
        <v>0.92395314500000003</v>
      </c>
      <c r="K149">
        <f>SQRT((Table38910117[[#This Row],[Annual Income (k$)]]-$B$3)^2+(Table38910117[[#This Row],[Spending Score (1-100)]]-$C$3)^2)</f>
        <v>3.5199485627189699</v>
      </c>
      <c r="L149">
        <f>SQRT((Table38910117[[#This Row],[Annual Income (k$)]]-$B$4)^2+(Table38910117[[#This Row],[Spending Score (1-100)]]-$C$4)^2)</f>
        <v>2.1787724567886753</v>
      </c>
      <c r="M149">
        <f>SQRT((Table38910117[[#This Row],[Annual Income (k$)]]-$B$5)^2+(Table38910117[[#This Row],[Spending Score (1-100)]]-$C$5)^2)</f>
        <v>2.5268096103082991</v>
      </c>
      <c r="N149">
        <f>SQRT((Table38910117[[#This Row],[Annual Income (k$)]]-$B$6)^2+(Table38910117[[#This Row],[Spending Score (1-100)]]-$C$6)^2)</f>
        <v>3.2562494349696149</v>
      </c>
      <c r="O149">
        <f>SQRT((Table38910117[[#This Row],[Annual Income (k$)]]-$B$7)^2+(Table38910117[[#This Row],[Spending Score (1-100)]]-$C$7)^2)</f>
        <v>1.4285159307205058</v>
      </c>
      <c r="P149">
        <f>MIN(Table38910117[[#This Row],[DIst1]:[DIst5]])</f>
        <v>1.4285159307205058</v>
      </c>
      <c r="Q149" t="str">
        <f>IF(MIN(Table38910117[[#This Row],[DIst1]:[DIst5]])=Table38910117[[#This Row],[DIst1]],"Cluster1",IF(MIN(Table38910117[[#This Row],[DIst1]:[DIst5]])=Table38910117[[#This Row],[DIst2]],"Cluster2",IF(MIN(Table38910117[[#This Row],[DIst1]:[DIst5]])=Table38910117[[#This Row],[DIst3]],"Cluster3",IF(MIN(Table38910117[[#This Row],[DIst1]:[DIst5]])=Table38910117[[#This Row],[DIst4]],"Cluster4","Cluster5"))))</f>
        <v>Cluster5</v>
      </c>
    </row>
    <row r="150" spans="7:17" x14ac:dyDescent="0.3">
      <c r="G150">
        <v>149</v>
      </c>
      <c r="H150">
        <v>0.66567484499999996</v>
      </c>
      <c r="I150">
        <v>-1.0947680120000001</v>
      </c>
      <c r="K150">
        <f>SQRT((Table38910117[[#This Row],[Annual Income (k$)]]-$B$3)^2+(Table38910117[[#This Row],[Spending Score (1-100)]]-$C$3)^2)</f>
        <v>2.4466640838939933</v>
      </c>
      <c r="L150">
        <f>SQRT((Table38910117[[#This Row],[Annual Income (k$)]]-$B$4)^2+(Table38910117[[#This Row],[Spending Score (1-100)]]-$C$4)^2)</f>
        <v>3.0757191150702488</v>
      </c>
      <c r="M150">
        <f>SQRT((Table38910117[[#This Row],[Annual Income (k$)]]-$B$5)^2+(Table38910117[[#This Row],[Spending Score (1-100)]]-$C$5)^2)</f>
        <v>2.1220363144467163</v>
      </c>
      <c r="N150">
        <f>SQRT((Table38910117[[#This Row],[Annual Income (k$)]]-$B$6)^2+(Table38910117[[#This Row],[Spending Score (1-100)]]-$C$6)^2)</f>
        <v>1.9608708939910695</v>
      </c>
      <c r="O150">
        <f>SQRT((Table38910117[[#This Row],[Annual Income (k$)]]-$B$7)^2+(Table38910117[[#This Row],[Spending Score (1-100)]]-$C$7)^2)</f>
        <v>1.6602675190923957</v>
      </c>
      <c r="P150">
        <f>MIN(Table38910117[[#This Row],[DIst1]:[DIst5]])</f>
        <v>1.6602675190923957</v>
      </c>
      <c r="Q150" t="str">
        <f>IF(MIN(Table38910117[[#This Row],[DIst1]:[DIst5]])=Table38910117[[#This Row],[DIst1]],"Cluster1",IF(MIN(Table38910117[[#This Row],[DIst1]:[DIst5]])=Table38910117[[#This Row],[DIst2]],"Cluster2",IF(MIN(Table38910117[[#This Row],[DIst1]:[DIst5]])=Table38910117[[#This Row],[DIst3]],"Cluster3",IF(MIN(Table38910117[[#This Row],[DIst1]:[DIst5]])=Table38910117[[#This Row],[DIst4]],"Cluster4","Cluster5"))))</f>
        <v>Cluster5</v>
      </c>
    </row>
    <row r="151" spans="7:17" x14ac:dyDescent="0.3">
      <c r="G151">
        <v>150</v>
      </c>
      <c r="H151">
        <v>0.66567484499999996</v>
      </c>
      <c r="I151">
        <v>1.5450981159999999</v>
      </c>
      <c r="K151">
        <f>SQRT((Table38910117[[#This Row],[Annual Income (k$)]]-$B$3)^2+(Table38910117[[#This Row],[Spending Score (1-100)]]-$C$3)^2)</f>
        <v>4.0292105246833936</v>
      </c>
      <c r="L151">
        <f>SQRT((Table38910117[[#This Row],[Annual Income (k$)]]-$B$4)^2+(Table38910117[[#This Row],[Spending Score (1-100)]]-$C$4)^2)</f>
        <v>2.2706236372079593</v>
      </c>
      <c r="M151">
        <f>SQRT((Table38910117[[#This Row],[Annual Income (k$)]]-$B$5)^2+(Table38910117[[#This Row],[Spending Score (1-100)]]-$C$5)^2)</f>
        <v>2.9677187354585359</v>
      </c>
      <c r="N151">
        <f>SQRT((Table38910117[[#This Row],[Annual Income (k$)]]-$B$6)^2+(Table38910117[[#This Row],[Spending Score (1-100)]]-$C$6)^2)</f>
        <v>3.8083227110348559</v>
      </c>
      <c r="O151">
        <f>SQRT((Table38910117[[#This Row],[Annual Income (k$)]]-$B$7)^2+(Table38910117[[#This Row],[Spending Score (1-100)]]-$C$7)^2)</f>
        <v>1.8911261250993738</v>
      </c>
      <c r="P151">
        <f>MIN(Table38910117[[#This Row],[DIst1]:[DIst5]])</f>
        <v>1.8911261250993738</v>
      </c>
      <c r="Q151" t="str">
        <f>IF(MIN(Table38910117[[#This Row],[DIst1]:[DIst5]])=Table38910117[[#This Row],[DIst1]],"Cluster1",IF(MIN(Table38910117[[#This Row],[DIst1]:[DIst5]])=Table38910117[[#This Row],[DIst2]],"Cluster2",IF(MIN(Table38910117[[#This Row],[DIst1]:[DIst5]])=Table38910117[[#This Row],[DIst3]],"Cluster3",IF(MIN(Table38910117[[#This Row],[DIst1]:[DIst5]])=Table38910117[[#This Row],[DIst4]],"Cluster4","Cluster5"))))</f>
        <v>Cluster5</v>
      </c>
    </row>
    <row r="152" spans="7:17" x14ac:dyDescent="0.3">
      <c r="G152">
        <v>151</v>
      </c>
      <c r="H152">
        <v>0.66567484499999996</v>
      </c>
      <c r="I152">
        <v>-1.288875816</v>
      </c>
      <c r="K152">
        <f>SQRT((Table38910117[[#This Row],[Annual Income (k$)]]-$B$3)^2+(Table38910117[[#This Row],[Spending Score (1-100)]]-$C$3)^2)</f>
        <v>2.4047255158162293</v>
      </c>
      <c r="L152">
        <f>SQRT((Table38910117[[#This Row],[Annual Income (k$)]]-$B$4)^2+(Table38910117[[#This Row],[Spending Score (1-100)]]-$C$4)^2)</f>
        <v>3.2135087339328314</v>
      </c>
      <c r="M152">
        <f>SQRT((Table38910117[[#This Row],[Annual Income (k$)]]-$B$5)^2+(Table38910117[[#This Row],[Spending Score (1-100)]]-$C$5)^2)</f>
        <v>2.1763824858337872</v>
      </c>
      <c r="N152">
        <f>SQRT((Table38910117[[#This Row],[Annual Income (k$)]]-$B$6)^2+(Table38910117[[#This Row],[Spending Score (1-100)]]-$C$6)^2)</f>
        <v>1.9003715579033178</v>
      </c>
      <c r="O152">
        <f>SQRT((Table38910117[[#This Row],[Annual Income (k$)]]-$B$7)^2+(Table38910117[[#This Row],[Spending Score (1-100)]]-$C$7)^2)</f>
        <v>1.8017491912712778</v>
      </c>
      <c r="P152">
        <f>MIN(Table38910117[[#This Row],[DIst1]:[DIst5]])</f>
        <v>1.8017491912712778</v>
      </c>
      <c r="Q152" t="str">
        <f>IF(MIN(Table38910117[[#This Row],[DIst1]:[DIst5]])=Table38910117[[#This Row],[DIst1]],"Cluster1",IF(MIN(Table38910117[[#This Row],[DIst1]:[DIst5]])=Table38910117[[#This Row],[DIst2]],"Cluster2",IF(MIN(Table38910117[[#This Row],[DIst1]:[DIst5]])=Table38910117[[#This Row],[DIst3]],"Cluster3",IF(MIN(Table38910117[[#This Row],[DIst1]:[DIst5]])=Table38910117[[#This Row],[DIst4]],"Cluster4","Cluster5"))))</f>
        <v>Cluster5</v>
      </c>
    </row>
    <row r="153" spans="7:17" x14ac:dyDescent="0.3">
      <c r="G153">
        <v>152</v>
      </c>
      <c r="H153">
        <v>0.66567484499999996</v>
      </c>
      <c r="I153">
        <v>1.467454995</v>
      </c>
      <c r="K153">
        <f>SQRT((Table38910117[[#This Row],[Annual Income (k$)]]-$B$3)^2+(Table38910117[[#This Row],[Spending Score (1-100)]]-$C$3)^2)</f>
        <v>3.966632797193868</v>
      </c>
      <c r="L153">
        <f>SQRT((Table38910117[[#This Row],[Annual Income (k$)]]-$B$4)^2+(Table38910117[[#This Row],[Spending Score (1-100)]]-$C$4)^2)</f>
        <v>2.2546374987114537</v>
      </c>
      <c r="M153">
        <f>SQRT((Table38910117[[#This Row],[Annual Income (k$)]]-$B$5)^2+(Table38910117[[#This Row],[Spending Score (1-100)]]-$C$5)^2)</f>
        <v>2.9123560843619907</v>
      </c>
      <c r="N153">
        <f>SQRT((Table38910117[[#This Row],[Annual Income (k$)]]-$B$6)^2+(Table38910117[[#This Row],[Spending Score (1-100)]]-$C$6)^2)</f>
        <v>3.7404415860037128</v>
      </c>
      <c r="O153">
        <f>SQRT((Table38910117[[#This Row],[Annual Income (k$)]]-$B$7)^2+(Table38910117[[#This Row],[Spending Score (1-100)]]-$C$7)^2)</f>
        <v>1.8312032145455948</v>
      </c>
      <c r="P153">
        <f>MIN(Table38910117[[#This Row],[DIst1]:[DIst5]])</f>
        <v>1.8312032145455948</v>
      </c>
      <c r="Q153" t="str">
        <f>IF(MIN(Table38910117[[#This Row],[DIst1]:[DIst5]])=Table38910117[[#This Row],[DIst1]],"Cluster1",IF(MIN(Table38910117[[#This Row],[DIst1]:[DIst5]])=Table38910117[[#This Row],[DIst2]],"Cluster2",IF(MIN(Table38910117[[#This Row],[DIst1]:[DIst5]])=Table38910117[[#This Row],[DIst3]],"Cluster3",IF(MIN(Table38910117[[#This Row],[DIst1]:[DIst5]])=Table38910117[[#This Row],[DIst4]],"Cluster4","Cluster5"))))</f>
        <v>Cluster5</v>
      </c>
    </row>
    <row r="154" spans="7:17" x14ac:dyDescent="0.3">
      <c r="G154">
        <v>153</v>
      </c>
      <c r="H154">
        <v>0.66567484499999996</v>
      </c>
      <c r="I154">
        <v>-1.172411133</v>
      </c>
      <c r="K154">
        <f>SQRT((Table38910117[[#This Row],[Annual Income (k$)]]-$B$3)^2+(Table38910117[[#This Row],[Spending Score (1-100)]]-$C$3)^2)</f>
        <v>2.4281141499879419</v>
      </c>
      <c r="L154">
        <f>SQRT((Table38910117[[#This Row],[Annual Income (k$)]]-$B$4)^2+(Table38910117[[#This Row],[Spending Score (1-100)]]-$C$4)^2)</f>
        <v>3.1301184504674997</v>
      </c>
      <c r="M154">
        <f>SQRT((Table38910117[[#This Row],[Annual Income (k$)]]-$B$5)^2+(Table38910117[[#This Row],[Spending Score (1-100)]]-$C$5)^2)</f>
        <v>2.1418301705689706</v>
      </c>
      <c r="N154">
        <f>SQRT((Table38910117[[#This Row],[Annual Income (k$)]]-$B$6)^2+(Table38910117[[#This Row],[Spending Score (1-100)]]-$C$6)^2)</f>
        <v>1.9345622089309096</v>
      </c>
      <c r="O154">
        <f>SQRT((Table38910117[[#This Row],[Annual Income (k$)]]-$B$7)^2+(Table38910117[[#This Row],[Spending Score (1-100)]]-$C$7)^2)</f>
        <v>1.7156253429237329</v>
      </c>
      <c r="P154">
        <f>MIN(Table38910117[[#This Row],[DIst1]:[DIst5]])</f>
        <v>1.7156253429237329</v>
      </c>
      <c r="Q154" t="str">
        <f>IF(MIN(Table38910117[[#This Row],[DIst1]:[DIst5]])=Table38910117[[#This Row],[DIst1]],"Cluster1",IF(MIN(Table38910117[[#This Row],[DIst1]:[DIst5]])=Table38910117[[#This Row],[DIst2]],"Cluster2",IF(MIN(Table38910117[[#This Row],[DIst1]:[DIst5]])=Table38910117[[#This Row],[DIst3]],"Cluster3",IF(MIN(Table38910117[[#This Row],[DIst1]:[DIst5]])=Table38910117[[#This Row],[DIst4]],"Cluster4","Cluster5"))))</f>
        <v>Cluster5</v>
      </c>
    </row>
    <row r="155" spans="7:17" x14ac:dyDescent="0.3">
      <c r="G155">
        <v>154</v>
      </c>
      <c r="H155">
        <v>0.66567484499999996</v>
      </c>
      <c r="I155">
        <v>1.001596266</v>
      </c>
      <c r="K155">
        <f>SQRT((Table38910117[[#This Row],[Annual Income (k$)]]-$B$3)^2+(Table38910117[[#This Row],[Spending Score (1-100)]]-$C$3)^2)</f>
        <v>3.6034983811317005</v>
      </c>
      <c r="L155">
        <f>SQRT((Table38910117[[#This Row],[Annual Income (k$)]]-$B$4)^2+(Table38910117[[#This Row],[Spending Score (1-100)]]-$C$4)^2)</f>
        <v>2.2141672523413529</v>
      </c>
      <c r="M155">
        <f>SQRT((Table38910117[[#This Row],[Annual Income (k$)]]-$B$5)^2+(Table38910117[[#This Row],[Spending Score (1-100)]]-$C$5)^2)</f>
        <v>2.6041877517883441</v>
      </c>
      <c r="N155">
        <f>SQRT((Table38910117[[#This Row],[Annual Income (k$)]]-$B$6)^2+(Table38910117[[#This Row],[Spending Score (1-100)]]-$C$6)^2)</f>
        <v>3.3420931526649107</v>
      </c>
      <c r="O155">
        <f>SQRT((Table38910117[[#This Row],[Annual Income (k$)]]-$B$7)^2+(Table38910117[[#This Row],[Spending Score (1-100)]]-$C$7)^2)</f>
        <v>1.5060489490605409</v>
      </c>
      <c r="P155">
        <f>MIN(Table38910117[[#This Row],[DIst1]:[DIst5]])</f>
        <v>1.5060489490605409</v>
      </c>
      <c r="Q155" t="str">
        <f>IF(MIN(Table38910117[[#This Row],[DIst1]:[DIst5]])=Table38910117[[#This Row],[DIst1]],"Cluster1",IF(MIN(Table38910117[[#This Row],[DIst1]:[DIst5]])=Table38910117[[#This Row],[DIst2]],"Cluster2",IF(MIN(Table38910117[[#This Row],[DIst1]:[DIst5]])=Table38910117[[#This Row],[DIst3]],"Cluster3",IF(MIN(Table38910117[[#This Row],[DIst1]:[DIst5]])=Table38910117[[#This Row],[DIst4]],"Cluster4","Cluster5"))))</f>
        <v>Cluster5</v>
      </c>
    </row>
    <row r="156" spans="7:17" x14ac:dyDescent="0.3">
      <c r="G156">
        <v>155</v>
      </c>
      <c r="H156">
        <v>0.66567484499999996</v>
      </c>
      <c r="I156">
        <v>-1.3276973759999999</v>
      </c>
      <c r="K156">
        <f>SQRT((Table38910117[[#This Row],[Annual Income (k$)]]-$B$3)^2+(Table38910117[[#This Row],[Spending Score (1-100)]]-$C$3)^2)</f>
        <v>2.3981358222454006</v>
      </c>
      <c r="L156">
        <f>SQRT((Table38910117[[#This Row],[Annual Income (k$)]]-$B$4)^2+(Table38910117[[#This Row],[Spending Score (1-100)]]-$C$4)^2)</f>
        <v>3.241758646540811</v>
      </c>
      <c r="M156">
        <f>SQRT((Table38910117[[#This Row],[Annual Income (k$)]]-$B$5)^2+(Table38910117[[#This Row],[Spending Score (1-100)]]-$C$5)^2)</f>
        <v>2.1891559848316562</v>
      </c>
      <c r="N156">
        <f>SQRT((Table38910117[[#This Row],[Annual Income (k$)]]-$B$6)^2+(Table38910117[[#This Row],[Spending Score (1-100)]]-$C$6)^2)</f>
        <v>1.8904322837299028</v>
      </c>
      <c r="O156">
        <f>SQRT((Table38910117[[#This Row],[Annual Income (k$)]]-$B$7)^2+(Table38910117[[#This Row],[Spending Score (1-100)]]-$C$7)^2)</f>
        <v>1.8312032137823937</v>
      </c>
      <c r="P156">
        <f>MIN(Table38910117[[#This Row],[DIst1]:[DIst5]])</f>
        <v>1.8312032137823937</v>
      </c>
      <c r="Q156" t="str">
        <f>IF(MIN(Table38910117[[#This Row],[DIst1]:[DIst5]])=Table38910117[[#This Row],[DIst1]],"Cluster1",IF(MIN(Table38910117[[#This Row],[DIst1]:[DIst5]])=Table38910117[[#This Row],[DIst2]],"Cluster2",IF(MIN(Table38910117[[#This Row],[DIst1]:[DIst5]])=Table38910117[[#This Row],[DIst3]],"Cluster3",IF(MIN(Table38910117[[#This Row],[DIst1]:[DIst5]])=Table38910117[[#This Row],[DIst4]],"Cluster4","Cluster5"))))</f>
        <v>Cluster5</v>
      </c>
    </row>
    <row r="157" spans="7:17" x14ac:dyDescent="0.3">
      <c r="G157">
        <v>156</v>
      </c>
      <c r="H157">
        <v>0.66567484499999996</v>
      </c>
      <c r="I157">
        <v>1.506276556</v>
      </c>
      <c r="K157">
        <f>SQRT((Table38910117[[#This Row],[Annual Income (k$)]]-$B$3)^2+(Table38910117[[#This Row],[Spending Score (1-100)]]-$C$3)^2)</f>
        <v>3.9978556114071049</v>
      </c>
      <c r="L157">
        <f>SQRT((Table38910117[[#This Row],[Annual Income (k$)]]-$B$4)^2+(Table38910117[[#This Row],[Spending Score (1-100)]]-$C$4)^2)</f>
        <v>2.2623116193680914</v>
      </c>
      <c r="M157">
        <f>SQRT((Table38910117[[#This Row],[Annual Income (k$)]]-$B$5)^2+(Table38910117[[#This Row],[Spending Score (1-100)]]-$C$5)^2)</f>
        <v>2.9399114129498303</v>
      </c>
      <c r="N157">
        <f>SQRT((Table38910117[[#This Row],[Annual Income (k$)]]-$B$6)^2+(Table38910117[[#This Row],[Spending Score (1-100)]]-$C$6)^2)</f>
        <v>3.7743351009926371</v>
      </c>
      <c r="O157">
        <f>SQRT((Table38910117[[#This Row],[Annual Income (k$)]]-$B$7)^2+(Table38910117[[#This Row],[Spending Score (1-100)]]-$C$7)^2)</f>
        <v>1.8610009416640523</v>
      </c>
      <c r="P157">
        <f>MIN(Table38910117[[#This Row],[DIst1]:[DIst5]])</f>
        <v>1.8610009416640523</v>
      </c>
      <c r="Q157" t="str">
        <f>IF(MIN(Table38910117[[#This Row],[DIst1]:[DIst5]])=Table38910117[[#This Row],[DIst1]],"Cluster1",IF(MIN(Table38910117[[#This Row],[DIst1]:[DIst5]])=Table38910117[[#This Row],[DIst2]],"Cluster2",IF(MIN(Table38910117[[#This Row],[DIst1]:[DIst5]])=Table38910117[[#This Row],[DIst3]],"Cluster3",IF(MIN(Table38910117[[#This Row],[DIst1]:[DIst5]])=Table38910117[[#This Row],[DIst4]],"Cluster4","Cluster5"))))</f>
        <v>Cluster5</v>
      </c>
    </row>
    <row r="158" spans="7:17" x14ac:dyDescent="0.3">
      <c r="G158">
        <v>157</v>
      </c>
      <c r="H158">
        <v>0.66567484499999996</v>
      </c>
      <c r="I158">
        <v>-1.9100207870000001</v>
      </c>
      <c r="K158">
        <f>SQRT((Table38910117[[#This Row],[Annual Income (k$)]]-$B$3)^2+(Table38910117[[#This Row],[Spending Score (1-100)]]-$C$3)^2)</f>
        <v>2.3744519165466262</v>
      </c>
      <c r="L158">
        <f>SQRT((Table38910117[[#This Row],[Annual Income (k$)]]-$B$4)^2+(Table38910117[[#This Row],[Spending Score (1-100)]]-$C$4)^2)</f>
        <v>3.6886471127941505</v>
      </c>
      <c r="M158">
        <f>SQRT((Table38910117[[#This Row],[Annual Income (k$)]]-$B$5)^2+(Table38910117[[#This Row],[Spending Score (1-100)]]-$C$5)^2)</f>
        <v>2.4475618928161769</v>
      </c>
      <c r="N158">
        <f>SQRT((Table38910117[[#This Row],[Annual Income (k$)]]-$B$6)^2+(Table38910117[[#This Row],[Spending Score (1-100)]]-$C$6)^2)</f>
        <v>1.8358305711955341</v>
      </c>
      <c r="O158">
        <f>SQRT((Table38910117[[#This Row],[Annual Income (k$)]]-$B$7)^2+(Table38910117[[#This Row],[Spending Score (1-100)]]-$C$7)^2)</f>
        <v>2.3065316879524493</v>
      </c>
      <c r="P158">
        <f>MIN(Table38910117[[#This Row],[DIst1]:[DIst5]])</f>
        <v>1.8358305711955341</v>
      </c>
      <c r="Q158" t="str">
        <f>IF(MIN(Table38910117[[#This Row],[DIst1]:[DIst5]])=Table38910117[[#This Row],[DIst1]],"Cluster1",IF(MIN(Table38910117[[#This Row],[DIst1]:[DIst5]])=Table38910117[[#This Row],[DIst2]],"Cluster2",IF(MIN(Table38910117[[#This Row],[DIst1]:[DIst5]])=Table38910117[[#This Row],[DIst3]],"Cluster3",IF(MIN(Table38910117[[#This Row],[DIst1]:[DIst5]])=Table38910117[[#This Row],[DIst4]],"Cluster4","Cluster5"))))</f>
        <v>Cluster4</v>
      </c>
    </row>
    <row r="159" spans="7:17" x14ac:dyDescent="0.3">
      <c r="G159">
        <v>158</v>
      </c>
      <c r="H159">
        <v>0.66567484499999996</v>
      </c>
      <c r="I159">
        <v>1.079239388</v>
      </c>
      <c r="K159">
        <f>SQRT((Table38910117[[#This Row],[Annual Income (k$)]]-$B$3)^2+(Table38910117[[#This Row],[Spending Score (1-100)]]-$C$3)^2)</f>
        <v>3.6624064276818276</v>
      </c>
      <c r="L159">
        <f>SQRT((Table38910117[[#This Row],[Annual Income (k$)]]-$B$4)^2+(Table38910117[[#This Row],[Spending Score (1-100)]]-$C$4)^2)</f>
        <v>2.2141672523413529</v>
      </c>
      <c r="M159">
        <f>SQRT((Table38910117[[#This Row],[Annual Income (k$)]]-$B$5)^2+(Table38910117[[#This Row],[Spending Score (1-100)]]-$C$5)^2)</f>
        <v>2.6523553550090315</v>
      </c>
      <c r="N159">
        <f>SQRT((Table38910117[[#This Row],[Annual Income (k$)]]-$B$6)^2+(Table38910117[[#This Row],[Spending Score (1-100)]]-$C$6)^2)</f>
        <v>3.4072956737835169</v>
      </c>
      <c r="O159">
        <f>SQRT((Table38910117[[#This Row],[Annual Income (k$)]]-$B$7)^2+(Table38910117[[#This Row],[Spending Score (1-100)]]-$C$7)^2)</f>
        <v>1.5552796519362775</v>
      </c>
      <c r="P159">
        <f>MIN(Table38910117[[#This Row],[DIst1]:[DIst5]])</f>
        <v>1.5552796519362775</v>
      </c>
      <c r="Q159" t="str">
        <f>IF(MIN(Table38910117[[#This Row],[DIst1]:[DIst5]])=Table38910117[[#This Row],[DIst1]],"Cluster1",IF(MIN(Table38910117[[#This Row],[DIst1]:[DIst5]])=Table38910117[[#This Row],[DIst2]],"Cluster2",IF(MIN(Table38910117[[#This Row],[DIst1]:[DIst5]])=Table38910117[[#This Row],[DIst3]],"Cluster3",IF(MIN(Table38910117[[#This Row],[DIst1]:[DIst5]])=Table38910117[[#This Row],[DIst4]],"Cluster4","Cluster5"))))</f>
        <v>Cluster5</v>
      </c>
    </row>
    <row r="160" spans="7:17" x14ac:dyDescent="0.3">
      <c r="G160">
        <v>159</v>
      </c>
      <c r="H160">
        <v>0.66567484499999996</v>
      </c>
      <c r="I160">
        <v>-1.9100207870000001</v>
      </c>
      <c r="K160">
        <f>SQRT((Table38910117[[#This Row],[Annual Income (k$)]]-$B$3)^2+(Table38910117[[#This Row],[Spending Score (1-100)]]-$C$3)^2)</f>
        <v>2.3744519165466262</v>
      </c>
      <c r="L160">
        <f>SQRT((Table38910117[[#This Row],[Annual Income (k$)]]-$B$4)^2+(Table38910117[[#This Row],[Spending Score (1-100)]]-$C$4)^2)</f>
        <v>3.6886471127941505</v>
      </c>
      <c r="M160">
        <f>SQRT((Table38910117[[#This Row],[Annual Income (k$)]]-$B$5)^2+(Table38910117[[#This Row],[Spending Score (1-100)]]-$C$5)^2)</f>
        <v>2.4475618928161769</v>
      </c>
      <c r="N160">
        <f>SQRT((Table38910117[[#This Row],[Annual Income (k$)]]-$B$6)^2+(Table38910117[[#This Row],[Spending Score (1-100)]]-$C$6)^2)</f>
        <v>1.8358305711955341</v>
      </c>
      <c r="O160">
        <f>SQRT((Table38910117[[#This Row],[Annual Income (k$)]]-$B$7)^2+(Table38910117[[#This Row],[Spending Score (1-100)]]-$C$7)^2)</f>
        <v>2.3065316879524493</v>
      </c>
      <c r="P160">
        <f>MIN(Table38910117[[#This Row],[DIst1]:[DIst5]])</f>
        <v>1.8358305711955341</v>
      </c>
      <c r="Q160" t="str">
        <f>IF(MIN(Table38910117[[#This Row],[DIst1]:[DIst5]])=Table38910117[[#This Row],[DIst1]],"Cluster1",IF(MIN(Table38910117[[#This Row],[DIst1]:[DIst5]])=Table38910117[[#This Row],[DIst2]],"Cluster2",IF(MIN(Table38910117[[#This Row],[DIst1]:[DIst5]])=Table38910117[[#This Row],[DIst3]],"Cluster3",IF(MIN(Table38910117[[#This Row],[DIst1]:[DIst5]])=Table38910117[[#This Row],[DIst4]],"Cluster4","Cluster5"))))</f>
        <v>Cluster4</v>
      </c>
    </row>
    <row r="161" spans="2:17" x14ac:dyDescent="0.3">
      <c r="G161">
        <v>160</v>
      </c>
      <c r="H161">
        <v>0.66567484499999996</v>
      </c>
      <c r="I161">
        <v>0.88513158400000003</v>
      </c>
      <c r="K161">
        <f>SQRT((Table38910117[[#This Row],[Annual Income (k$)]]-$B$3)^2+(Table38910117[[#This Row],[Spending Score (1-100)]]-$C$3)^2)</f>
        <v>3.5165006617287107</v>
      </c>
      <c r="L161">
        <f>SQRT((Table38910117[[#This Row],[Annual Income (k$)]]-$B$4)^2+(Table38910117[[#This Row],[Spending Score (1-100)]]-$C$4)^2)</f>
        <v>2.2192663934299182</v>
      </c>
      <c r="M161">
        <f>SQRT((Table38910117[[#This Row],[Annual Income (k$)]]-$B$5)^2+(Table38910117[[#This Row],[Spending Score (1-100)]]-$C$5)^2)</f>
        <v>2.5346810311104311</v>
      </c>
      <c r="N161">
        <f>SQRT((Table38910117[[#This Row],[Annual Income (k$)]]-$B$6)^2+(Table38910117[[#This Row],[Spending Score (1-100)]]-$C$6)^2)</f>
        <v>3.2453162556495045</v>
      </c>
      <c r="O161">
        <f>SQRT((Table38910117[[#This Row],[Annual Income (k$)]]-$B$7)^2+(Table38910117[[#This Row],[Spending Score (1-100)]]-$C$7)^2)</f>
        <v>1.4369144388003807</v>
      </c>
      <c r="P161">
        <f>MIN(Table38910117[[#This Row],[DIst1]:[DIst5]])</f>
        <v>1.4369144388003807</v>
      </c>
      <c r="Q161" t="str">
        <f>IF(MIN(Table38910117[[#This Row],[DIst1]:[DIst5]])=Table38910117[[#This Row],[DIst1]],"Cluster1",IF(MIN(Table38910117[[#This Row],[DIst1]:[DIst5]])=Table38910117[[#This Row],[DIst2]],"Cluster2",IF(MIN(Table38910117[[#This Row],[DIst1]:[DIst5]])=Table38910117[[#This Row],[DIst3]],"Cluster3",IF(MIN(Table38910117[[#This Row],[DIst1]:[DIst5]])=Table38910117[[#This Row],[DIst4]],"Cluster4","Cluster5"))))</f>
        <v>Cluster5</v>
      </c>
    </row>
    <row r="162" spans="2:17" x14ac:dyDescent="0.3">
      <c r="G162">
        <v>161</v>
      </c>
      <c r="H162">
        <v>0.70384427400000005</v>
      </c>
      <c r="I162">
        <v>-0.59008772300000001</v>
      </c>
      <c r="K162">
        <f>SQRT((Table38910117[[#This Row],[Annual Income (k$)]]-$B$3)^2+(Table38910117[[#This Row],[Spending Score (1-100)]]-$C$3)^2)</f>
        <v>2.6551722627892325</v>
      </c>
      <c r="L162">
        <f>SQRT((Table38910117[[#This Row],[Annual Income (k$)]]-$B$4)^2+(Table38910117[[#This Row],[Spending Score (1-100)]]-$C$4)^2)</f>
        <v>2.7802941891782491</v>
      </c>
      <c r="M162">
        <f>SQRT((Table38910117[[#This Row],[Annual Income (k$)]]-$B$5)^2+(Table38910117[[#This Row],[Spending Score (1-100)]]-$C$5)^2)</f>
        <v>2.0993186050000001</v>
      </c>
      <c r="N162">
        <f>SQRT((Table38910117[[#This Row],[Annual Income (k$)]]-$B$6)^2+(Table38910117[[#This Row],[Spending Score (1-100)]]-$C$6)^2)</f>
        <v>2.2240426763340704</v>
      </c>
      <c r="O162">
        <f>SQRT((Table38910117[[#This Row],[Annual Income (k$)]]-$B$7)^2+(Table38910117[[#This Row],[Spending Score (1-100)]]-$C$7)^2)</f>
        <v>1.3883180023494885</v>
      </c>
      <c r="P162">
        <f>MIN(Table38910117[[#This Row],[DIst1]:[DIst5]])</f>
        <v>1.3883180023494885</v>
      </c>
      <c r="Q162" t="str">
        <f>IF(MIN(Table38910117[[#This Row],[DIst1]:[DIst5]])=Table38910117[[#This Row],[DIst1]],"Cluster1",IF(MIN(Table38910117[[#This Row],[DIst1]:[DIst5]])=Table38910117[[#This Row],[DIst2]],"Cluster2",IF(MIN(Table38910117[[#This Row],[DIst1]:[DIst5]])=Table38910117[[#This Row],[DIst3]],"Cluster3",IF(MIN(Table38910117[[#This Row],[DIst1]:[DIst5]])=Table38910117[[#This Row],[DIst4]],"Cluster4","Cluster5"))))</f>
        <v>Cluster5</v>
      </c>
    </row>
    <row r="163" spans="2:17" x14ac:dyDescent="0.3">
      <c r="G163">
        <v>162</v>
      </c>
      <c r="H163">
        <v>0.70384427400000005</v>
      </c>
      <c r="I163">
        <v>1.273347191</v>
      </c>
      <c r="K163">
        <f>SQRT((Table38910117[[#This Row],[Annual Income (k$)]]-$B$3)^2+(Table38910117[[#This Row],[Spending Score (1-100)]]-$C$3)^2)</f>
        <v>3.8364219810773865</v>
      </c>
      <c r="L163">
        <f>SQRT((Table38910117[[#This Row],[Annual Income (k$)]]-$B$4)^2+(Table38910117[[#This Row],[Spending Score (1-100)]]-$C$4)^2)</f>
        <v>2.2640104943243924</v>
      </c>
      <c r="M163">
        <f>SQRT((Table38910117[[#This Row],[Annual Income (k$)]]-$B$5)^2+(Table38910117[[#This Row],[Spending Score (1-100)]]-$C$5)^2)</f>
        <v>2.8070497473349727</v>
      </c>
      <c r="N163">
        <f>SQRT((Table38910117[[#This Row],[Annual Income (k$)]]-$B$6)^2+(Table38910117[[#This Row],[Spending Score (1-100)]]-$C$6)^2)</f>
        <v>3.5922034333674899</v>
      </c>
      <c r="O163">
        <f>SQRT((Table38910117[[#This Row],[Annual Income (k$)]]-$B$7)^2+(Table38910117[[#This Row],[Spending Score (1-100)]]-$C$7)^2)</f>
        <v>1.7147032392694852</v>
      </c>
      <c r="P163">
        <f>MIN(Table38910117[[#This Row],[DIst1]:[DIst5]])</f>
        <v>1.7147032392694852</v>
      </c>
      <c r="Q163" t="str">
        <f>IF(MIN(Table38910117[[#This Row],[DIst1]:[DIst5]])=Table38910117[[#This Row],[DIst1]],"Cluster1",IF(MIN(Table38910117[[#This Row],[DIst1]:[DIst5]])=Table38910117[[#This Row],[DIst2]],"Cluster2",IF(MIN(Table38910117[[#This Row],[DIst1]:[DIst5]])=Table38910117[[#This Row],[DIst3]],"Cluster3",IF(MIN(Table38910117[[#This Row],[DIst1]:[DIst5]])=Table38910117[[#This Row],[DIst4]],"Cluster4","Cluster5"))))</f>
        <v>Cluster5</v>
      </c>
    </row>
    <row r="164" spans="2:17" x14ac:dyDescent="0.3">
      <c r="G164">
        <v>163</v>
      </c>
      <c r="H164">
        <v>0.780183132</v>
      </c>
      <c r="I164">
        <v>-1.754734544</v>
      </c>
      <c r="K164">
        <f>SQRT((Table38910117[[#This Row],[Annual Income (k$)]]-$B$3)^2+(Table38910117[[#This Row],[Spending Score (1-100)]]-$C$3)^2)</f>
        <v>2.4813166069078698</v>
      </c>
      <c r="L164">
        <f>SQRT((Table38910117[[#This Row],[Annual Income (k$)]]-$B$4)^2+(Table38910117[[#This Row],[Spending Score (1-100)]]-$C$4)^2)</f>
        <v>3.6378594644207856</v>
      </c>
      <c r="M164">
        <f>SQRT((Table38910117[[#This Row],[Annual Income (k$)]]-$B$5)^2+(Table38910117[[#This Row],[Spending Score (1-100)]]-$C$5)^2)</f>
        <v>2.4677697651873851</v>
      </c>
      <c r="N164">
        <f>SQRT((Table38910117[[#This Row],[Annual Income (k$)]]-$B$6)^2+(Table38910117[[#This Row],[Spending Score (1-100)]]-$C$6)^2)</f>
        <v>1.9470279547398963</v>
      </c>
      <c r="O164">
        <f>SQRT((Table38910117[[#This Row],[Annual Income (k$)]]-$B$7)^2+(Table38910117[[#This Row],[Spending Score (1-100)]]-$C$7)^2)</f>
        <v>2.2390615092252588</v>
      </c>
      <c r="P164">
        <f>MIN(Table38910117[[#This Row],[DIst1]:[DIst5]])</f>
        <v>1.9470279547398963</v>
      </c>
      <c r="Q164" t="str">
        <f>IF(MIN(Table38910117[[#This Row],[DIst1]:[DIst5]])=Table38910117[[#This Row],[DIst1]],"Cluster1",IF(MIN(Table38910117[[#This Row],[DIst1]:[DIst5]])=Table38910117[[#This Row],[DIst2]],"Cluster2",IF(MIN(Table38910117[[#This Row],[DIst1]:[DIst5]])=Table38910117[[#This Row],[DIst3]],"Cluster3",IF(MIN(Table38910117[[#This Row],[DIst1]:[DIst5]])=Table38910117[[#This Row],[DIst4]],"Cluster4","Cluster5"))))</f>
        <v>Cluster4</v>
      </c>
    </row>
    <row r="165" spans="2:17" x14ac:dyDescent="0.3">
      <c r="G165">
        <v>164</v>
      </c>
      <c r="H165">
        <v>0.780183132</v>
      </c>
      <c r="I165">
        <v>1.6615627980000001</v>
      </c>
      <c r="K165">
        <f>SQRT((Table38910117[[#This Row],[Annual Income (k$)]]-$B$3)^2+(Table38910117[[#This Row],[Spending Score (1-100)]]-$C$3)^2)</f>
        <v>4.1907955857283072</v>
      </c>
      <c r="L165">
        <f>SQRT((Table38910117[[#This Row],[Annual Income (k$)]]-$B$4)^2+(Table38910117[[#This Row],[Spending Score (1-100)]]-$C$4)^2)</f>
        <v>2.4097646733172007</v>
      </c>
      <c r="M165">
        <f>SQRT((Table38910117[[#This Row],[Annual Income (k$)]]-$B$5)^2+(Table38910117[[#This Row],[Spending Score (1-100)]]-$C$5)^2)</f>
        <v>3.1310406361187919</v>
      </c>
      <c r="N165">
        <f>SQRT((Table38910117[[#This Row],[Annual Income (k$)]]-$B$6)^2+(Table38910117[[#This Row],[Spending Score (1-100)]]-$C$6)^2)</f>
        <v>3.9657606302962951</v>
      </c>
      <c r="O165">
        <f>SQRT((Table38910117[[#This Row],[Annual Income (k$)]]-$B$7)^2+(Table38910117[[#This Row],[Spending Score (1-100)]]-$C$7)^2)</f>
        <v>2.0536894787155973</v>
      </c>
      <c r="P165">
        <f>MIN(Table38910117[[#This Row],[DIst1]:[DIst5]])</f>
        <v>2.0536894787155973</v>
      </c>
      <c r="Q165" t="str">
        <f>IF(MIN(Table38910117[[#This Row],[DIst1]:[DIst5]])=Table38910117[[#This Row],[DIst1]],"Cluster1",IF(MIN(Table38910117[[#This Row],[DIst1]:[DIst5]])=Table38910117[[#This Row],[DIst2]],"Cluster2",IF(MIN(Table38910117[[#This Row],[DIst1]:[DIst5]])=Table38910117[[#This Row],[DIst3]],"Cluster3",IF(MIN(Table38910117[[#This Row],[DIst1]:[DIst5]])=Table38910117[[#This Row],[DIst4]],"Cluster4","Cluster5"))))</f>
        <v>Cluster5</v>
      </c>
    </row>
    <row r="166" spans="2:17" x14ac:dyDescent="0.3">
      <c r="G166">
        <v>165</v>
      </c>
      <c r="H166">
        <v>0.93286084899999999</v>
      </c>
      <c r="I166">
        <v>-0.93948176900000002</v>
      </c>
      <c r="K166">
        <f>SQRT((Table38910117[[#This Row],[Annual Income (k$)]]-$B$3)^2+(Table38910117[[#This Row],[Spending Score (1-100)]]-$C$3)^2)</f>
        <v>2.7457552103342771</v>
      </c>
      <c r="L166">
        <f>SQRT((Table38910117[[#This Row],[Annual Income (k$)]]-$B$4)^2+(Table38910117[[#This Row],[Spending Score (1-100)]]-$C$4)^2)</f>
        <v>3.1741813748365533</v>
      </c>
      <c r="M166">
        <f>SQRT((Table38910117[[#This Row],[Annual Income (k$)]]-$B$5)^2+(Table38910117[[#This Row],[Spending Score (1-100)]]-$C$5)^2)</f>
        <v>2.3544045764918744</v>
      </c>
      <c r="N166">
        <f>SQRT((Table38910117[[#This Row],[Annual Income (k$)]]-$B$6)^2+(Table38910117[[#This Row],[Spending Score (1-100)]]-$C$6)^2)</f>
        <v>2.2664027824979276</v>
      </c>
      <c r="O166">
        <f>SQRT((Table38910117[[#This Row],[Annual Income (k$)]]-$B$7)^2+(Table38910117[[#This Row],[Spending Score (1-100)]]-$C$7)^2)</f>
        <v>1.7670823593243392</v>
      </c>
      <c r="P166">
        <f>MIN(Table38910117[[#This Row],[DIst1]:[DIst5]])</f>
        <v>1.7670823593243392</v>
      </c>
      <c r="Q166" t="str">
        <f>IF(MIN(Table38910117[[#This Row],[DIst1]:[DIst5]])=Table38910117[[#This Row],[DIst1]],"Cluster1",IF(MIN(Table38910117[[#This Row],[DIst1]:[DIst5]])=Table38910117[[#This Row],[DIst2]],"Cluster2",IF(MIN(Table38910117[[#This Row],[DIst1]:[DIst5]])=Table38910117[[#This Row],[DIst3]],"Cluster3",IF(MIN(Table38910117[[#This Row],[DIst1]:[DIst5]])=Table38910117[[#This Row],[DIst4]],"Cluster4","Cluster5"))))</f>
        <v>Cluster5</v>
      </c>
    </row>
    <row r="167" spans="2:17" x14ac:dyDescent="0.3">
      <c r="B167">
        <v>-1.7008297640000001</v>
      </c>
      <c r="C167">
        <v>-1.7159129829999999</v>
      </c>
      <c r="G167">
        <v>166</v>
      </c>
      <c r="H167">
        <v>0.93286084899999999</v>
      </c>
      <c r="I167">
        <v>0.96277470600000004</v>
      </c>
      <c r="K167">
        <f>SQRT((Table38910117[[#This Row],[Annual Income (k$)]]-$B$3)^2+(Table38910117[[#This Row],[Spending Score (1-100)]]-$C$3)^2)</f>
        <v>3.7565534709630422</v>
      </c>
      <c r="L167">
        <f>SQRT((Table38910117[[#This Row],[Annual Income (k$)]]-$B$4)^2+(Table38910117[[#This Row],[Spending Score (1-100)]]-$C$4)^2)</f>
        <v>2.4822275166384182</v>
      </c>
      <c r="M167">
        <f>SQRT((Table38910117[[#This Row],[Annual Income (k$)]]-$B$5)^2+(Table38910117[[#This Row],[Spending Score (1-100)]]-$C$5)^2)</f>
        <v>2.7986651164127179</v>
      </c>
      <c r="N167">
        <f>SQRT((Table38910117[[#This Row],[Annual Income (k$)]]-$B$6)^2+(Table38910117[[#This Row],[Spending Score (1-100)]]-$C$6)^2)</f>
        <v>3.4647508050029265</v>
      </c>
      <c r="O167">
        <f>SQRT((Table38910117[[#This Row],[Annual Income (k$)]]-$B$7)^2+(Table38910117[[#This Row],[Spending Score (1-100)]]-$C$7)^2)</f>
        <v>1.703242311326904</v>
      </c>
      <c r="P167">
        <f>MIN(Table38910117[[#This Row],[DIst1]:[DIst5]])</f>
        <v>1.703242311326904</v>
      </c>
      <c r="Q167" t="str">
        <f>IF(MIN(Table38910117[[#This Row],[DIst1]:[DIst5]])=Table38910117[[#This Row],[DIst1]],"Cluster1",IF(MIN(Table38910117[[#This Row],[DIst1]:[DIst5]])=Table38910117[[#This Row],[DIst2]],"Cluster2",IF(MIN(Table38910117[[#This Row],[DIst1]:[DIst5]])=Table38910117[[#This Row],[DIst3]],"Cluster3",IF(MIN(Table38910117[[#This Row],[DIst1]:[DIst5]])=Table38910117[[#This Row],[DIst4]],"Cluster4","Cluster5"))))</f>
        <v>Cluster5</v>
      </c>
    </row>
    <row r="168" spans="2:17" x14ac:dyDescent="0.3">
      <c r="B168">
        <v>-1.5481520470000001</v>
      </c>
      <c r="C168">
        <v>1.040417827</v>
      </c>
      <c r="G168">
        <v>167</v>
      </c>
      <c r="H168">
        <v>0.97103027799999997</v>
      </c>
      <c r="I168">
        <v>-1.172411133</v>
      </c>
      <c r="K168">
        <f>SQRT((Table38910117[[#This Row],[Annual Income (k$)]]-$B$3)^2+(Table38910117[[#This Row],[Spending Score (1-100)]]-$C$3)^2)</f>
        <v>2.7265785051946816</v>
      </c>
      <c r="L168">
        <f>SQRT((Table38910117[[#This Row],[Annual Income (k$)]]-$B$4)^2+(Table38910117[[#This Row],[Spending Score (1-100)]]-$C$4)^2)</f>
        <v>3.3530421400285273</v>
      </c>
      <c r="M168">
        <f>SQRT((Table38910117[[#This Row],[Annual Income (k$)]]-$B$5)^2+(Table38910117[[#This Row],[Spending Score (1-100)]]-$C$5)^2)</f>
        <v>2.4370975807817521</v>
      </c>
      <c r="N168">
        <f>SQRT((Table38910117[[#This Row],[Annual Income (k$)]]-$B$6)^2+(Table38910117[[#This Row],[Spending Score (1-100)]]-$C$6)^2)</f>
        <v>2.2259101885429002</v>
      </c>
      <c r="O168">
        <f>SQRT((Table38910117[[#This Row],[Annual Income (k$)]]-$B$7)^2+(Table38910117[[#This Row],[Spending Score (1-100)]]-$C$7)^2)</f>
        <v>1.9388752661344257</v>
      </c>
      <c r="P168">
        <f>MIN(Table38910117[[#This Row],[DIst1]:[DIst5]])</f>
        <v>1.9388752661344257</v>
      </c>
      <c r="Q168" t="str">
        <f>IF(MIN(Table38910117[[#This Row],[DIst1]:[DIst5]])=Table38910117[[#This Row],[DIst1]],"Cluster1",IF(MIN(Table38910117[[#This Row],[DIst1]:[DIst5]])=Table38910117[[#This Row],[DIst2]],"Cluster2",IF(MIN(Table38910117[[#This Row],[DIst1]:[DIst5]])=Table38910117[[#This Row],[DIst3]],"Cluster3",IF(MIN(Table38910117[[#This Row],[DIst1]:[DIst5]])=Table38910117[[#This Row],[DIst4]],"Cluster4","Cluster5"))))</f>
        <v>Cluster5</v>
      </c>
    </row>
    <row r="169" spans="2:17" x14ac:dyDescent="0.3">
      <c r="B169">
        <v>-1.013780039</v>
      </c>
      <c r="C169">
        <v>0.88513158400000003</v>
      </c>
      <c r="G169">
        <v>168</v>
      </c>
      <c r="H169">
        <v>0.97103027799999997</v>
      </c>
      <c r="I169">
        <v>1.7392059200000001</v>
      </c>
      <c r="K169">
        <f>SQRT((Table38910117[[#This Row],[Annual Income (k$)]]-$B$3)^2+(Table38910117[[#This Row],[Spending Score (1-100)]]-$C$3)^2)</f>
        <v>4.3676861972793057</v>
      </c>
      <c r="L169">
        <f>SQRT((Table38910117[[#This Row],[Annual Income (k$)]]-$B$4)^2+(Table38910117[[#This Row],[Spending Score (1-100)]]-$C$4)^2)</f>
        <v>2.6143038051288117</v>
      </c>
      <c r="M169">
        <f>SQRT((Table38910117[[#This Row],[Annual Income (k$)]]-$B$5)^2+(Table38910117[[#This Row],[Spending Score (1-100)]]-$C$5)^2)</f>
        <v>3.3205350381735852</v>
      </c>
      <c r="N169">
        <f>SQRT((Table38910117[[#This Row],[Annual Income (k$)]]-$B$6)^2+(Table38910117[[#This Row],[Spending Score (1-100)]]-$C$6)^2)</f>
        <v>4.1290752737750269</v>
      </c>
      <c r="O169">
        <f>SQRT((Table38910117[[#This Row],[Annual Income (k$)]]-$B$7)^2+(Table38910117[[#This Row],[Spending Score (1-100)]]-$C$7)^2)</f>
        <v>2.2366506211639501</v>
      </c>
      <c r="P169">
        <f>MIN(Table38910117[[#This Row],[DIst1]:[DIst5]])</f>
        <v>2.2366506211639501</v>
      </c>
      <c r="Q169" t="str">
        <f>IF(MIN(Table38910117[[#This Row],[DIst1]:[DIst5]])=Table38910117[[#This Row],[DIst1]],"Cluster1",IF(MIN(Table38910117[[#This Row],[DIst1]:[DIst5]])=Table38910117[[#This Row],[DIst2]],"Cluster2",IF(MIN(Table38910117[[#This Row],[DIst1]:[DIst5]])=Table38910117[[#This Row],[DIst3]],"Cluster3",IF(MIN(Table38910117[[#This Row],[DIst1]:[DIst5]])=Table38910117[[#This Row],[DIst4]],"Cluster4","Cluster5"))))</f>
        <v>Cluster5</v>
      </c>
    </row>
    <row r="170" spans="2:17" x14ac:dyDescent="0.3">
      <c r="B170">
        <v>-0.135883168</v>
      </c>
      <c r="C170">
        <v>0.30280817399999999</v>
      </c>
      <c r="G170">
        <v>169</v>
      </c>
      <c r="H170">
        <v>1.0091997070000001</v>
      </c>
      <c r="I170">
        <v>-0.90066020899999999</v>
      </c>
      <c r="K170">
        <f>SQRT((Table38910117[[#This Row],[Annual Income (k$)]]-$B$3)^2+(Table38910117[[#This Row],[Spending Score (1-100)]]-$C$3)^2)</f>
        <v>2.8299994380217175</v>
      </c>
      <c r="L170">
        <f>SQRT((Table38910117[[#This Row],[Annual Income (k$)]]-$B$4)^2+(Table38910117[[#This Row],[Spending Score (1-100)]]-$C$4)^2)</f>
        <v>3.2105812457448408</v>
      </c>
      <c r="M170">
        <f>SQRT((Table38910117[[#This Row],[Annual Income (k$)]]-$B$5)^2+(Table38910117[[#This Row],[Spending Score (1-100)]]-$C$5)^2)</f>
        <v>2.4246468811130923</v>
      </c>
      <c r="N170">
        <f>SQRT((Table38910117[[#This Row],[Annual Income (k$)]]-$B$6)^2+(Table38910117[[#This Row],[Spending Score (1-100)]]-$C$6)^2)</f>
        <v>2.3517543394346965</v>
      </c>
      <c r="O170">
        <f>SQRT((Table38910117[[#This Row],[Annual Income (k$)]]-$B$7)^2+(Table38910117[[#This Row],[Spending Score (1-100)]]-$C$7)^2)</f>
        <v>1.8091419245412868</v>
      </c>
      <c r="P170">
        <f>MIN(Table38910117[[#This Row],[DIst1]:[DIst5]])</f>
        <v>1.8091419245412868</v>
      </c>
      <c r="Q170" t="str">
        <f>IF(MIN(Table38910117[[#This Row],[DIst1]:[DIst5]])=Table38910117[[#This Row],[DIst1]],"Cluster1",IF(MIN(Table38910117[[#This Row],[DIst1]:[DIst5]])=Table38910117[[#This Row],[DIst2]],"Cluster2",IF(MIN(Table38910117[[#This Row],[DIst1]:[DIst5]])=Table38910117[[#This Row],[DIst3]],"Cluster3",IF(MIN(Table38910117[[#This Row],[DIst1]:[DIst5]])=Table38910117[[#This Row],[DIst4]],"Cluster4","Cluster5"))))</f>
        <v>Cluster5</v>
      </c>
    </row>
    <row r="171" spans="2:17" x14ac:dyDescent="0.3">
      <c r="G171">
        <v>170</v>
      </c>
      <c r="H171">
        <v>1.0091997070000001</v>
      </c>
      <c r="I171">
        <v>0.49691597700000001</v>
      </c>
      <c r="K171">
        <f>SQRT((Table38910117[[#This Row],[Annual Income (k$)]]-$B$3)^2+(Table38910117[[#This Row],[Spending Score (1-100)]]-$C$3)^2)</f>
        <v>3.4986957198223489</v>
      </c>
      <c r="L171">
        <f>SQRT((Table38910117[[#This Row],[Annual Income (k$)]]-$B$4)^2+(Table38910117[[#This Row],[Spending Score (1-100)]]-$C$4)^2)</f>
        <v>2.6144678721759611</v>
      </c>
      <c r="M171">
        <f>SQRT((Table38910117[[#This Row],[Annual Income (k$)]]-$B$5)^2+(Table38910117[[#This Row],[Spending Score (1-100)]]-$C$5)^2)</f>
        <v>2.6389456744777671</v>
      </c>
      <c r="N171">
        <f>SQRT((Table38910117[[#This Row],[Annual Income (k$)]]-$B$6)^2+(Table38910117[[#This Row],[Spending Score (1-100)]]-$C$6)^2)</f>
        <v>3.1590738754226209</v>
      </c>
      <c r="O171">
        <f>SQRT((Table38910117[[#This Row],[Annual Income (k$)]]-$B$7)^2+(Table38910117[[#This Row],[Spending Score (1-100)]]-$C$7)^2)</f>
        <v>1.5853735397457618</v>
      </c>
      <c r="P171">
        <f>MIN(Table38910117[[#This Row],[DIst1]:[DIst5]])</f>
        <v>1.5853735397457618</v>
      </c>
      <c r="Q171" t="str">
        <f>IF(MIN(Table38910117[[#This Row],[DIst1]:[DIst5]])=Table38910117[[#This Row],[DIst1]],"Cluster1",IF(MIN(Table38910117[[#This Row],[DIst1]:[DIst5]])=Table38910117[[#This Row],[DIst2]],"Cluster2",IF(MIN(Table38910117[[#This Row],[DIst1]:[DIst5]])=Table38910117[[#This Row],[DIst3]],"Cluster3",IF(MIN(Table38910117[[#This Row],[DIst1]:[DIst5]])=Table38910117[[#This Row],[DIst4]],"Cluster4","Cluster5"))))</f>
        <v>Cluster5</v>
      </c>
    </row>
    <row r="172" spans="2:17" x14ac:dyDescent="0.3">
      <c r="G172">
        <v>171</v>
      </c>
      <c r="H172">
        <v>1.0091997070000001</v>
      </c>
      <c r="I172">
        <v>-1.4441620580000001</v>
      </c>
      <c r="K172">
        <f>SQRT((Table38910117[[#This Row],[Annual Income (k$)]]-$B$3)^2+(Table38910117[[#This Row],[Spending Score (1-100)]]-$C$3)^2)</f>
        <v>2.7236204395853139</v>
      </c>
      <c r="L172">
        <f>SQRT((Table38910117[[#This Row],[Annual Income (k$)]]-$B$4)^2+(Table38910117[[#This Row],[Spending Score (1-100)]]-$C$4)^2)</f>
        <v>3.5655553843172161</v>
      </c>
      <c r="M172">
        <f>SQRT((Table38910117[[#This Row],[Annual Income (k$)]]-$B$5)^2+(Table38910117[[#This Row],[Spending Score (1-100)]]-$C$5)^2)</f>
        <v>2.5518425105670057</v>
      </c>
      <c r="N172">
        <f>SQRT((Table38910117[[#This Row],[Annual Income (k$)]]-$B$6)^2+(Table38910117[[#This Row],[Spending Score (1-100)]]-$C$6)^2)</f>
        <v>2.2035338871992236</v>
      </c>
      <c r="O172">
        <f>SQRT((Table38910117[[#This Row],[Annual Income (k$)]]-$B$7)^2+(Table38910117[[#This Row],[Spending Score (1-100)]]-$C$7)^2)</f>
        <v>2.1502019125232539</v>
      </c>
      <c r="P172">
        <f>MIN(Table38910117[[#This Row],[DIst1]:[DIst5]])</f>
        <v>2.1502019125232539</v>
      </c>
      <c r="Q172" t="str">
        <f>IF(MIN(Table38910117[[#This Row],[DIst1]:[DIst5]])=Table38910117[[#This Row],[DIst1]],"Cluster1",IF(MIN(Table38910117[[#This Row],[DIst1]:[DIst5]])=Table38910117[[#This Row],[DIst2]],"Cluster2",IF(MIN(Table38910117[[#This Row],[DIst1]:[DIst5]])=Table38910117[[#This Row],[DIst3]],"Cluster3",IF(MIN(Table38910117[[#This Row],[DIst1]:[DIst5]])=Table38910117[[#This Row],[DIst4]],"Cluster4","Cluster5"))))</f>
        <v>Cluster5</v>
      </c>
    </row>
    <row r="173" spans="2:17" x14ac:dyDescent="0.3">
      <c r="G173">
        <v>172</v>
      </c>
      <c r="H173">
        <v>1.0091997070000001</v>
      </c>
      <c r="I173">
        <v>0.96277470600000004</v>
      </c>
      <c r="K173">
        <f>SQRT((Table38910117[[#This Row],[Annual Income (k$)]]-$B$3)^2+(Table38910117[[#This Row],[Spending Score (1-100)]]-$C$3)^2)</f>
        <v>3.8104628943067671</v>
      </c>
      <c r="L173">
        <f>SQRT((Table38910117[[#This Row],[Annual Income (k$)]]-$B$4)^2+(Table38910117[[#This Row],[Spending Score (1-100)]]-$C$4)^2)</f>
        <v>2.5585301342617597</v>
      </c>
      <c r="M173">
        <f>SQRT((Table38910117[[#This Row],[Annual Income (k$)]]-$B$5)^2+(Table38910117[[#This Row],[Spending Score (1-100)]]-$C$5)^2)</f>
        <v>2.8624882449419782</v>
      </c>
      <c r="N173">
        <f>SQRT((Table38910117[[#This Row],[Annual Income (k$)]]-$B$6)^2+(Table38910117[[#This Row],[Spending Score (1-100)]]-$C$6)^2)</f>
        <v>3.511530283455377</v>
      </c>
      <c r="O173">
        <f>SQRT((Table38910117[[#This Row],[Annual Income (k$)]]-$B$7)^2+(Table38910117[[#This Row],[Spending Score (1-100)]]-$C$7)^2)</f>
        <v>1.7687033670324657</v>
      </c>
      <c r="P173">
        <f>MIN(Table38910117[[#This Row],[DIst1]:[DIst5]])</f>
        <v>1.7687033670324657</v>
      </c>
      <c r="Q173" t="str">
        <f>IF(MIN(Table38910117[[#This Row],[DIst1]:[DIst5]])=Table38910117[[#This Row],[DIst1]],"Cluster1",IF(MIN(Table38910117[[#This Row],[DIst1]:[DIst5]])=Table38910117[[#This Row],[DIst2]],"Cluster2",IF(MIN(Table38910117[[#This Row],[DIst1]:[DIst5]])=Table38910117[[#This Row],[DIst3]],"Cluster3",IF(MIN(Table38910117[[#This Row],[DIst1]:[DIst5]])=Table38910117[[#This Row],[DIst4]],"Cluster4","Cluster5"))))</f>
        <v>Cluster5</v>
      </c>
    </row>
    <row r="174" spans="2:17" x14ac:dyDescent="0.3">
      <c r="G174">
        <v>173</v>
      </c>
      <c r="H174">
        <v>1.0091997070000001</v>
      </c>
      <c r="I174">
        <v>-1.5606267410000001</v>
      </c>
      <c r="K174">
        <f>SQRT((Table38910117[[#This Row],[Annual Income (k$)]]-$B$3)^2+(Table38910117[[#This Row],[Spending Score (1-100)]]-$C$3)^2)</f>
        <v>2.7144748204105751</v>
      </c>
      <c r="L174">
        <f>SQRT((Table38910117[[#This Row],[Annual Income (k$)]]-$B$4)^2+(Table38910117[[#This Row],[Spending Score (1-100)]]-$C$4)^2)</f>
        <v>3.6476678629515025</v>
      </c>
      <c r="M174">
        <f>SQRT((Table38910117[[#This Row],[Annual Income (k$)]]-$B$5)^2+(Table38910117[[#This Row],[Spending Score (1-100)]]-$C$5)^2)</f>
        <v>2.5931454287200379</v>
      </c>
      <c r="N174">
        <f>SQRT((Table38910117[[#This Row],[Annual Income (k$)]]-$B$6)^2+(Table38910117[[#This Row],[Spending Score (1-100)]]-$C$6)^2)</f>
        <v>2.1880908300547595</v>
      </c>
      <c r="O174">
        <f>SQRT((Table38910117[[#This Row],[Annual Income (k$)]]-$B$7)^2+(Table38910117[[#This Row],[Spending Score (1-100)]]-$C$7)^2)</f>
        <v>2.2337405548212956</v>
      </c>
      <c r="P174">
        <f>MIN(Table38910117[[#This Row],[DIst1]:[DIst5]])</f>
        <v>2.1880908300547595</v>
      </c>
      <c r="Q174" t="str">
        <f>IF(MIN(Table38910117[[#This Row],[DIst1]:[DIst5]])=Table38910117[[#This Row],[DIst1]],"Cluster1",IF(MIN(Table38910117[[#This Row],[DIst1]:[DIst5]])=Table38910117[[#This Row],[DIst2]],"Cluster2",IF(MIN(Table38910117[[#This Row],[DIst1]:[DIst5]])=Table38910117[[#This Row],[DIst3]],"Cluster3",IF(MIN(Table38910117[[#This Row],[DIst1]:[DIst5]])=Table38910117[[#This Row],[DIst4]],"Cluster4","Cluster5"))))</f>
        <v>Cluster4</v>
      </c>
    </row>
    <row r="175" spans="2:17" x14ac:dyDescent="0.3">
      <c r="G175">
        <v>174</v>
      </c>
      <c r="H175">
        <v>1.0091997070000001</v>
      </c>
      <c r="I175">
        <v>1.6227412379999999</v>
      </c>
      <c r="K175">
        <f>SQRT((Table38910117[[#This Row],[Annual Income (k$)]]-$B$3)^2+(Table38910117[[#This Row],[Spending Score (1-100)]]-$C$3)^2)</f>
        <v>4.3001013640482544</v>
      </c>
      <c r="L175">
        <f>SQRT((Table38910117[[#This Row],[Annual Income (k$)]]-$B$4)^2+(Table38910117[[#This Row],[Spending Score (1-100)]]-$C$4)^2)</f>
        <v>2.6228130983136313</v>
      </c>
      <c r="M175">
        <f>SQRT((Table38910117[[#This Row],[Annual Income (k$)]]-$B$5)^2+(Table38910117[[#This Row],[Spending Score (1-100)]]-$C$5)^2)</f>
        <v>3.2678845205532534</v>
      </c>
      <c r="N175">
        <f>SQRT((Table38910117[[#This Row],[Annual Income (k$)]]-$B$6)^2+(Table38910117[[#This Row],[Spending Score (1-100)]]-$C$6)^2)</f>
        <v>4.0502559089204651</v>
      </c>
      <c r="O175">
        <f>SQRT((Table38910117[[#This Row],[Annual Income (k$)]]-$B$7)^2+(Table38910117[[#This Row],[Spending Score (1-100)]]-$C$7)^2)</f>
        <v>2.1777121575342151</v>
      </c>
      <c r="P175">
        <f>MIN(Table38910117[[#This Row],[DIst1]:[DIst5]])</f>
        <v>2.1777121575342151</v>
      </c>
      <c r="Q175" t="str">
        <f>IF(MIN(Table38910117[[#This Row],[DIst1]:[DIst5]])=Table38910117[[#This Row],[DIst1]],"Cluster1",IF(MIN(Table38910117[[#This Row],[DIst1]:[DIst5]])=Table38910117[[#This Row],[DIst2]],"Cluster2",IF(MIN(Table38910117[[#This Row],[DIst1]:[DIst5]])=Table38910117[[#This Row],[DIst3]],"Cluster3",IF(MIN(Table38910117[[#This Row],[DIst1]:[DIst5]])=Table38910117[[#This Row],[DIst4]],"Cluster4","Cluster5"))))</f>
        <v>Cluster5</v>
      </c>
    </row>
    <row r="176" spans="2:17" x14ac:dyDescent="0.3">
      <c r="G176">
        <v>175</v>
      </c>
      <c r="H176">
        <v>1.0473691359999999</v>
      </c>
      <c r="I176">
        <v>-1.4441620580000001</v>
      </c>
      <c r="K176">
        <f>SQRT((Table38910117[[#This Row],[Annual Income (k$)]]-$B$3)^2+(Table38910117[[#This Row],[Spending Score (1-100)]]-$C$3)^2)</f>
        <v>2.7616020276642987</v>
      </c>
      <c r="L176">
        <f>SQRT((Table38910117[[#This Row],[Annual Income (k$)]]-$B$4)^2+(Table38910117[[#This Row],[Spending Score (1-100)]]-$C$4)^2)</f>
        <v>3.5930303945761897</v>
      </c>
      <c r="M176">
        <f>SQRT((Table38910117[[#This Row],[Annual Income (k$)]]-$B$5)^2+(Table38910117[[#This Row],[Spending Score (1-100)]]-$C$5)^2)</f>
        <v>2.5878421849043018</v>
      </c>
      <c r="N176">
        <f>SQRT((Table38910117[[#This Row],[Annual Income (k$)]]-$B$6)^2+(Table38910117[[#This Row],[Spending Score (1-100)]]-$C$6)^2)</f>
        <v>2.2412286147097453</v>
      </c>
      <c r="O176">
        <f>SQRT((Table38910117[[#This Row],[Annual Income (k$)]]-$B$7)^2+(Table38910117[[#This Row],[Spending Score (1-100)]]-$C$7)^2)</f>
        <v>2.1774704579576043</v>
      </c>
      <c r="P176">
        <f>MIN(Table38910117[[#This Row],[DIst1]:[DIst5]])</f>
        <v>2.1774704579576043</v>
      </c>
      <c r="Q176" t="str">
        <f>IF(MIN(Table38910117[[#This Row],[DIst1]:[DIst5]])=Table38910117[[#This Row],[DIst1]],"Cluster1",IF(MIN(Table38910117[[#This Row],[DIst1]:[DIst5]])=Table38910117[[#This Row],[DIst2]],"Cluster2",IF(MIN(Table38910117[[#This Row],[DIst1]:[DIst5]])=Table38910117[[#This Row],[DIst3]],"Cluster3",IF(MIN(Table38910117[[#This Row],[DIst1]:[DIst5]])=Table38910117[[#This Row],[DIst4]],"Cluster4","Cluster5"))))</f>
        <v>Cluster5</v>
      </c>
    </row>
    <row r="177" spans="7:17" x14ac:dyDescent="0.3">
      <c r="G177">
        <v>176</v>
      </c>
      <c r="H177">
        <v>1.0473691359999999</v>
      </c>
      <c r="I177">
        <v>1.389811873</v>
      </c>
      <c r="K177">
        <f>SQRT((Table38910117[[#This Row],[Annual Income (k$)]]-$B$3)^2+(Table38910117[[#This Row],[Spending Score (1-100)]]-$C$3)^2)</f>
        <v>4.1470621016735967</v>
      </c>
      <c r="L177">
        <f>SQRT((Table38910117[[#This Row],[Annual Income (k$)]]-$B$4)^2+(Table38910117[[#This Row],[Spending Score (1-100)]]-$C$4)^2)</f>
        <v>2.6189323035889966</v>
      </c>
      <c r="M177">
        <f>SQRT((Table38910117[[#This Row],[Annual Income (k$)]]-$B$5)^2+(Table38910117[[#This Row],[Spending Score (1-100)]]-$C$5)^2)</f>
        <v>3.1444374082664681</v>
      </c>
      <c r="N177">
        <f>SQRT((Table38910117[[#This Row],[Annual Income (k$)]]-$B$6)^2+(Table38910117[[#This Row],[Spending Score (1-100)]]-$C$6)^2)</f>
        <v>3.8774812941741619</v>
      </c>
      <c r="O177">
        <f>SQRT((Table38910117[[#This Row],[Annual Income (k$)]]-$B$7)^2+(Table38910117[[#This Row],[Spending Score (1-100)]]-$C$7)^2)</f>
        <v>2.0472618644844669</v>
      </c>
      <c r="P177">
        <f>MIN(Table38910117[[#This Row],[DIst1]:[DIst5]])</f>
        <v>2.0472618644844669</v>
      </c>
      <c r="Q177" t="str">
        <f>IF(MIN(Table38910117[[#This Row],[DIst1]:[DIst5]])=Table38910117[[#This Row],[DIst1]],"Cluster1",IF(MIN(Table38910117[[#This Row],[DIst1]:[DIst5]])=Table38910117[[#This Row],[DIst2]],"Cluster2",IF(MIN(Table38910117[[#This Row],[DIst1]:[DIst5]])=Table38910117[[#This Row],[DIst3]],"Cluster3",IF(MIN(Table38910117[[#This Row],[DIst1]:[DIst5]])=Table38910117[[#This Row],[DIst4]],"Cluster4","Cluster5"))))</f>
        <v>Cluster5</v>
      </c>
    </row>
    <row r="178" spans="7:17" x14ac:dyDescent="0.3">
      <c r="G178">
        <v>177</v>
      </c>
      <c r="H178">
        <v>1.0473691359999999</v>
      </c>
      <c r="I178">
        <v>-1.3665189369999999</v>
      </c>
      <c r="K178">
        <f>SQRT((Table38910117[[#This Row],[Annual Income (k$)]]-$B$3)^2+(Table38910117[[#This Row],[Spending Score (1-100)]]-$C$3)^2)</f>
        <v>2.7703200886073547</v>
      </c>
      <c r="L178">
        <f>SQRT((Table38910117[[#This Row],[Annual Income (k$)]]-$B$4)^2+(Table38910117[[#This Row],[Spending Score (1-100)]]-$C$4)^2)</f>
        <v>3.5397845693342003</v>
      </c>
      <c r="M178">
        <f>SQRT((Table38910117[[#This Row],[Annual Income (k$)]]-$B$5)^2+(Table38910117[[#This Row],[Spending Score (1-100)]]-$C$5)^2)</f>
        <v>2.5632654240905475</v>
      </c>
      <c r="N178">
        <f>SQRT((Table38910117[[#This Row],[Annual Income (k$)]]-$B$6)^2+(Table38910117[[#This Row],[Spending Score (1-100)]]-$C$6)^2)</f>
        <v>2.2546374977295547</v>
      </c>
      <c r="O178">
        <f>SQRT((Table38910117[[#This Row],[Annual Income (k$)]]-$B$7)^2+(Table38910117[[#This Row],[Spending Score (1-100)]]-$C$7)^2)</f>
        <v>2.1242166398571185</v>
      </c>
      <c r="P178">
        <f>MIN(Table38910117[[#This Row],[DIst1]:[DIst5]])</f>
        <v>2.1242166398571185</v>
      </c>
      <c r="Q178" t="str">
        <f>IF(MIN(Table38910117[[#This Row],[DIst1]:[DIst5]])=Table38910117[[#This Row],[DIst1]],"Cluster1",IF(MIN(Table38910117[[#This Row],[DIst1]:[DIst5]])=Table38910117[[#This Row],[DIst2]],"Cluster2",IF(MIN(Table38910117[[#This Row],[DIst1]:[DIst5]])=Table38910117[[#This Row],[DIst3]],"Cluster3",IF(MIN(Table38910117[[#This Row],[DIst1]:[DIst5]])=Table38910117[[#This Row],[DIst4]],"Cluster4","Cluster5"))))</f>
        <v>Cluster5</v>
      </c>
    </row>
    <row r="179" spans="7:17" x14ac:dyDescent="0.3">
      <c r="G179">
        <v>178</v>
      </c>
      <c r="H179">
        <v>1.0473691359999999</v>
      </c>
      <c r="I179">
        <v>0.72984534099999998</v>
      </c>
      <c r="K179">
        <f>SQRT((Table38910117[[#This Row],[Annual Income (k$)]]-$B$3)^2+(Table38910117[[#This Row],[Spending Score (1-100)]]-$C$3)^2)</f>
        <v>3.6789035015037426</v>
      </c>
      <c r="L179">
        <f>SQRT((Table38910117[[#This Row],[Annual Income (k$)]]-$B$4)^2+(Table38910117[[#This Row],[Spending Score (1-100)]]-$C$4)^2)</f>
        <v>2.6140362431423818</v>
      </c>
      <c r="M179">
        <f>SQRT((Table38910117[[#This Row],[Annual Income (k$)]]-$B$5)^2+(Table38910117[[#This Row],[Spending Score (1-100)]]-$C$5)^2)</f>
        <v>2.7766360038191911</v>
      </c>
      <c r="N179">
        <f>SQRT((Table38910117[[#This Row],[Annual Income (k$)]]-$B$6)^2+(Table38910117[[#This Row],[Spending Score (1-100)]]-$C$6)^2)</f>
        <v>3.356871216026855</v>
      </c>
      <c r="O179">
        <f>SQRT((Table38910117[[#This Row],[Annual Income (k$)]]-$B$7)^2+(Table38910117[[#This Row],[Spending Score (1-100)]]-$C$7)^2)</f>
        <v>1.6984150469458561</v>
      </c>
      <c r="P179">
        <f>MIN(Table38910117[[#This Row],[DIst1]:[DIst5]])</f>
        <v>1.6984150469458561</v>
      </c>
      <c r="Q179" t="str">
        <f>IF(MIN(Table38910117[[#This Row],[DIst1]:[DIst5]])=Table38910117[[#This Row],[DIst1]],"Cluster1",IF(MIN(Table38910117[[#This Row],[DIst1]:[DIst5]])=Table38910117[[#This Row],[DIst2]],"Cluster2",IF(MIN(Table38910117[[#This Row],[DIst1]:[DIst5]])=Table38910117[[#This Row],[DIst3]],"Cluster3",IF(MIN(Table38910117[[#This Row],[DIst1]:[DIst5]])=Table38910117[[#This Row],[DIst4]],"Cluster4","Cluster5"))))</f>
        <v>Cluster5</v>
      </c>
    </row>
    <row r="180" spans="7:17" x14ac:dyDescent="0.3">
      <c r="G180">
        <v>179</v>
      </c>
      <c r="H180">
        <v>1.238216282</v>
      </c>
      <c r="I180">
        <v>-1.4053404979999999</v>
      </c>
      <c r="K180">
        <f>SQRT((Table38910117[[#This Row],[Annual Income (k$)]]-$B$3)^2+(Table38910117[[#This Row],[Spending Score (1-100)]]-$C$3)^2)</f>
        <v>2.9554097734404463</v>
      </c>
      <c r="L180">
        <f>SQRT((Table38910117[[#This Row],[Annual Income (k$)]]-$B$4)^2+(Table38910117[[#This Row],[Spending Score (1-100)]]-$C$4)^2)</f>
        <v>3.7075035062911348</v>
      </c>
      <c r="M180">
        <f>SQRT((Table38910117[[#This Row],[Annual Income (k$)]]-$B$5)^2+(Table38910117[[#This Row],[Spending Score (1-100)]]-$C$5)^2)</f>
        <v>2.7569844635306731</v>
      </c>
      <c r="N180">
        <f>SQRT((Table38910117[[#This Row],[Annual Income (k$)]]-$B$6)^2+(Table38910117[[#This Row],[Spending Score (1-100)]]-$C$6)^2)</f>
        <v>2.4358096357762147</v>
      </c>
      <c r="O180">
        <f>SQRT((Table38910117[[#This Row],[Annual Income (k$)]]-$B$7)^2+(Table38910117[[#This Row],[Spending Score (1-100)]]-$C$7)^2)</f>
        <v>2.2932692097073826</v>
      </c>
      <c r="P180">
        <f>MIN(Table38910117[[#This Row],[DIst1]:[DIst5]])</f>
        <v>2.2932692097073826</v>
      </c>
      <c r="Q180" t="str">
        <f>IF(MIN(Table38910117[[#This Row],[DIst1]:[DIst5]])=Table38910117[[#This Row],[DIst1]],"Cluster1",IF(MIN(Table38910117[[#This Row],[DIst1]:[DIst5]])=Table38910117[[#This Row],[DIst2]],"Cluster2",IF(MIN(Table38910117[[#This Row],[DIst1]:[DIst5]])=Table38910117[[#This Row],[DIst3]],"Cluster3",IF(MIN(Table38910117[[#This Row],[DIst1]:[DIst5]])=Table38910117[[#This Row],[DIst4]],"Cluster4","Cluster5"))))</f>
        <v>Cluster5</v>
      </c>
    </row>
    <row r="181" spans="7:17" x14ac:dyDescent="0.3">
      <c r="G181">
        <v>180</v>
      </c>
      <c r="H181">
        <v>1.238216282</v>
      </c>
      <c r="I181">
        <v>1.5450981159999999</v>
      </c>
      <c r="K181">
        <f>SQRT((Table38910117[[#This Row],[Annual Income (k$)]]-$B$3)^2+(Table38910117[[#This Row],[Spending Score (1-100)]]-$C$3)^2)</f>
        <v>4.3900096865849196</v>
      </c>
      <c r="L181">
        <f>SQRT((Table38910117[[#This Row],[Annual Income (k$)]]-$B$4)^2+(Table38910117[[#This Row],[Spending Score (1-100)]]-$C$4)^2)</f>
        <v>2.8317045500827547</v>
      </c>
      <c r="M181">
        <f>SQRT((Table38910117[[#This Row],[Annual Income (k$)]]-$B$5)^2+(Table38910117[[#This Row],[Spending Score (1-100)]]-$C$5)^2)</f>
        <v>3.3904785520735046</v>
      </c>
      <c r="N181">
        <f>SQRT((Table38910117[[#This Row],[Annual Income (k$)]]-$B$6)^2+(Table38910117[[#This Row],[Spending Score (1-100)]]-$C$6)^2)</f>
        <v>4.1144950153843896</v>
      </c>
      <c r="O181">
        <f>SQRT((Table38910117[[#This Row],[Annual Income (k$)]]-$B$7)^2+(Table38910117[[#This Row],[Spending Score (1-100)]]-$C$7)^2)</f>
        <v>2.2932692097073826</v>
      </c>
      <c r="P181">
        <f>MIN(Table38910117[[#This Row],[DIst1]:[DIst5]])</f>
        <v>2.2932692097073826</v>
      </c>
      <c r="Q181" t="str">
        <f>IF(MIN(Table38910117[[#This Row],[DIst1]:[DIst5]])=Table38910117[[#This Row],[DIst1]],"Cluster1",IF(MIN(Table38910117[[#This Row],[DIst1]:[DIst5]])=Table38910117[[#This Row],[DIst2]],"Cluster2",IF(MIN(Table38910117[[#This Row],[DIst1]:[DIst5]])=Table38910117[[#This Row],[DIst3]],"Cluster3",IF(MIN(Table38910117[[#This Row],[DIst1]:[DIst5]])=Table38910117[[#This Row],[DIst4]],"Cluster4","Cluster5"))))</f>
        <v>Cluster5</v>
      </c>
    </row>
    <row r="182" spans="7:17" x14ac:dyDescent="0.3">
      <c r="G182">
        <v>181</v>
      </c>
      <c r="H182">
        <v>1.390893999</v>
      </c>
      <c r="I182">
        <v>-0.70655240500000005</v>
      </c>
      <c r="K182">
        <f>SQRT((Table38910117[[#This Row],[Annual Income (k$)]]-$B$3)^2+(Table38910117[[#This Row],[Spending Score (1-100)]]-$C$3)^2)</f>
        <v>3.2523168054664318</v>
      </c>
      <c r="L182">
        <f>SQRT((Table38910117[[#This Row],[Annual Income (k$)]]-$B$4)^2+(Table38910117[[#This Row],[Spending Score (1-100)]]-$C$4)^2)</f>
        <v>3.4190490859305265</v>
      </c>
      <c r="M182">
        <f>SQRT((Table38910117[[#This Row],[Annual Income (k$)]]-$B$5)^2+(Table38910117[[#This Row],[Spending Score (1-100)]]-$C$5)^2)</f>
        <v>2.7888012644468505</v>
      </c>
      <c r="N182">
        <f>SQRT((Table38910117[[#This Row],[Annual Income (k$)]]-$B$6)^2+(Table38910117[[#This Row],[Spending Score (1-100)]]-$C$6)^2)</f>
        <v>2.7787812143996811</v>
      </c>
      <c r="O182">
        <f>SQRT((Table38910117[[#This Row],[Annual Income (k$)]]-$B$7)^2+(Table38910117[[#This Row],[Spending Score (1-100)]]-$C$7)^2)</f>
        <v>2.060366166459521</v>
      </c>
      <c r="P182">
        <f>MIN(Table38910117[[#This Row],[DIst1]:[DIst5]])</f>
        <v>2.060366166459521</v>
      </c>
      <c r="Q182" t="str">
        <f>IF(MIN(Table38910117[[#This Row],[DIst1]:[DIst5]])=Table38910117[[#This Row],[DIst1]],"Cluster1",IF(MIN(Table38910117[[#This Row],[DIst1]:[DIst5]])=Table38910117[[#This Row],[DIst2]],"Cluster2",IF(MIN(Table38910117[[#This Row],[DIst1]:[DIst5]])=Table38910117[[#This Row],[DIst3]],"Cluster3",IF(MIN(Table38910117[[#This Row],[DIst1]:[DIst5]])=Table38910117[[#This Row],[DIst4]],"Cluster4","Cluster5"))))</f>
        <v>Cluster5</v>
      </c>
    </row>
    <row r="183" spans="7:17" x14ac:dyDescent="0.3">
      <c r="G183">
        <v>182</v>
      </c>
      <c r="H183">
        <v>1.390893999</v>
      </c>
      <c r="I183">
        <v>1.389811873</v>
      </c>
      <c r="K183">
        <f>SQRT((Table38910117[[#This Row],[Annual Income (k$)]]-$B$3)^2+(Table38910117[[#This Row],[Spending Score (1-100)]]-$C$3)^2)</f>
        <v>4.3822691277322416</v>
      </c>
      <c r="L183">
        <f>SQRT((Table38910117[[#This Row],[Annual Income (k$)]]-$B$4)^2+(Table38910117[[#This Row],[Spending Score (1-100)]]-$C$4)^2)</f>
        <v>2.959741181233333</v>
      </c>
      <c r="M183">
        <f>SQRT((Table38910117[[#This Row],[Annual Income (k$)]]-$B$5)^2+(Table38910117[[#This Row],[Spending Score (1-100)]]-$C$5)^2)</f>
        <v>3.4181648410613485</v>
      </c>
      <c r="N183">
        <f>SQRT((Table38910117[[#This Row],[Annual Income (k$)]]-$B$6)^2+(Table38910117[[#This Row],[Spending Score (1-100)]]-$C$6)^2)</f>
        <v>4.0833662188251845</v>
      </c>
      <c r="O183">
        <f>SQRT((Table38910117[[#This Row],[Annual Income (k$)]]-$B$7)^2+(Table38910117[[#This Row],[Spending Score (1-100)]]-$C$7)^2)</f>
        <v>2.320449655402594</v>
      </c>
      <c r="P183">
        <f>MIN(Table38910117[[#This Row],[DIst1]:[DIst5]])</f>
        <v>2.320449655402594</v>
      </c>
      <c r="Q183" t="str">
        <f>IF(MIN(Table38910117[[#This Row],[DIst1]:[DIst5]])=Table38910117[[#This Row],[DIst1]],"Cluster1",IF(MIN(Table38910117[[#This Row],[DIst1]:[DIst5]])=Table38910117[[#This Row],[DIst2]],"Cluster2",IF(MIN(Table38910117[[#This Row],[DIst1]:[DIst5]])=Table38910117[[#This Row],[DIst3]],"Cluster3",IF(MIN(Table38910117[[#This Row],[DIst1]:[DIst5]])=Table38910117[[#This Row],[DIst4]],"Cluster4","Cluster5"))))</f>
        <v>Cluster5</v>
      </c>
    </row>
    <row r="184" spans="7:17" x14ac:dyDescent="0.3">
      <c r="G184">
        <v>183</v>
      </c>
      <c r="H184">
        <v>1.4290634280000001</v>
      </c>
      <c r="I184">
        <v>-1.3665189369999999</v>
      </c>
      <c r="K184">
        <f>SQRT((Table38910117[[#This Row],[Annual Income (k$)]]-$B$3)^2+(Table38910117[[#This Row],[Spending Score (1-100)]]-$C$3)^2)</f>
        <v>3.1493344682183566</v>
      </c>
      <c r="L184">
        <f>SQRT((Table38910117[[#This Row],[Annual Income (k$)]]-$B$4)^2+(Table38910117[[#This Row],[Spending Score (1-100)]]-$C$4)^2)</f>
        <v>3.828466608248565</v>
      </c>
      <c r="M184">
        <f>SQRT((Table38910117[[#This Row],[Annual Income (k$)]]-$B$5)^2+(Table38910117[[#This Row],[Spending Score (1-100)]]-$C$5)^2)</f>
        <v>2.9293103253309054</v>
      </c>
      <c r="N184">
        <f>SQRT((Table38910117[[#This Row],[Annual Income (k$)]]-$B$6)^2+(Table38910117[[#This Row],[Spending Score (1-100)]]-$C$6)^2)</f>
        <v>2.6304164982479827</v>
      </c>
      <c r="O184">
        <f>SQRT((Table38910117[[#This Row],[Annual Income (k$)]]-$B$7)^2+(Table38910117[[#This Row],[Spending Score (1-100)]]-$C$7)^2)</f>
        <v>2.4192249237198489</v>
      </c>
      <c r="P184">
        <f>MIN(Table38910117[[#This Row],[DIst1]:[DIst5]])</f>
        <v>2.4192249237198489</v>
      </c>
      <c r="Q184" t="str">
        <f>IF(MIN(Table38910117[[#This Row],[DIst1]:[DIst5]])=Table38910117[[#This Row],[DIst1]],"Cluster1",IF(MIN(Table38910117[[#This Row],[DIst1]:[DIst5]])=Table38910117[[#This Row],[DIst2]],"Cluster2",IF(MIN(Table38910117[[#This Row],[DIst1]:[DIst5]])=Table38910117[[#This Row],[DIst3]],"Cluster3",IF(MIN(Table38910117[[#This Row],[DIst1]:[DIst5]])=Table38910117[[#This Row],[DIst4]],"Cluster4","Cluster5"))))</f>
        <v>Cluster5</v>
      </c>
    </row>
    <row r="185" spans="7:17" x14ac:dyDescent="0.3">
      <c r="G185">
        <v>184</v>
      </c>
      <c r="H185">
        <v>1.4290634280000001</v>
      </c>
      <c r="I185">
        <v>1.467454995</v>
      </c>
      <c r="K185">
        <f>SQRT((Table38910117[[#This Row],[Annual Income (k$)]]-$B$3)^2+(Table38910117[[#This Row],[Spending Score (1-100)]]-$C$3)^2)</f>
        <v>4.464309921665806</v>
      </c>
      <c r="L185">
        <f>SQRT((Table38910117[[#This Row],[Annual Income (k$)]]-$B$4)^2+(Table38910117[[#This Row],[Spending Score (1-100)]]-$C$4)^2)</f>
        <v>3.0076856098058085</v>
      </c>
      <c r="M185">
        <f>SQRT((Table38910117[[#This Row],[Annual Income (k$)]]-$B$5)^2+(Table38910117[[#This Row],[Spending Score (1-100)]]-$C$5)^2)</f>
        <v>3.4944950405475708</v>
      </c>
      <c r="N185">
        <f>SQRT((Table38910117[[#This Row],[Annual Income (k$)]]-$B$6)^2+(Table38910117[[#This Row],[Spending Score (1-100)]]-$C$6)^2)</f>
        <v>4.1678439996867604</v>
      </c>
      <c r="O185">
        <f>SQRT((Table38910117[[#This Row],[Annual Income (k$)]]-$B$7)^2+(Table38910117[[#This Row],[Spending Score (1-100)]]-$C$7)^2)</f>
        <v>2.3963785056847211</v>
      </c>
      <c r="P185">
        <f>MIN(Table38910117[[#This Row],[DIst1]:[DIst5]])</f>
        <v>2.3963785056847211</v>
      </c>
      <c r="Q185" t="str">
        <f>IF(MIN(Table38910117[[#This Row],[DIst1]:[DIst5]])=Table38910117[[#This Row],[DIst1]],"Cluster1",IF(MIN(Table38910117[[#This Row],[DIst1]:[DIst5]])=Table38910117[[#This Row],[DIst2]],"Cluster2",IF(MIN(Table38910117[[#This Row],[DIst1]:[DIst5]])=Table38910117[[#This Row],[DIst3]],"Cluster3",IF(MIN(Table38910117[[#This Row],[DIst1]:[DIst5]])=Table38910117[[#This Row],[DIst4]],"Cluster4","Cluster5"))))</f>
        <v>Cluster5</v>
      </c>
    </row>
    <row r="186" spans="7:17" x14ac:dyDescent="0.3">
      <c r="G186">
        <v>185</v>
      </c>
      <c r="H186">
        <v>1.4672328569999999</v>
      </c>
      <c r="I186">
        <v>-0.43480148000000002</v>
      </c>
      <c r="K186">
        <f>SQRT((Table38910117[[#This Row],[Annual Income (k$)]]-$B$3)^2+(Table38910117[[#This Row],[Spending Score (1-100)]]-$C$3)^2)</f>
        <v>3.4172894893023487</v>
      </c>
      <c r="L186">
        <f>SQRT((Table38910117[[#This Row],[Annual Income (k$)]]-$B$4)^2+(Table38910117[[#This Row],[Spending Score (1-100)]]-$C$4)^2)</f>
        <v>3.3569060342846431</v>
      </c>
      <c r="M186">
        <f>SQRT((Table38910117[[#This Row],[Annual Income (k$)]]-$B$5)^2+(Table38910117[[#This Row],[Spending Score (1-100)]]-$C$5)^2)</f>
        <v>2.8669158099762755</v>
      </c>
      <c r="N186">
        <f>SQRT((Table38910117[[#This Row],[Annual Income (k$)]]-$B$6)^2+(Table38910117[[#This Row],[Spending Score (1-100)]]-$C$6)^2)</f>
        <v>2.9635351137949799</v>
      </c>
      <c r="O186">
        <f>SQRT((Table38910117[[#This Row],[Annual Income (k$)]]-$B$7)^2+(Table38910117[[#This Row],[Spending Score (1-100)]]-$C$7)^2)</f>
        <v>2.0479683075122925</v>
      </c>
      <c r="P186">
        <f>MIN(Table38910117[[#This Row],[DIst1]:[DIst5]])</f>
        <v>2.0479683075122925</v>
      </c>
      <c r="Q186" t="str">
        <f>IF(MIN(Table38910117[[#This Row],[DIst1]:[DIst5]])=Table38910117[[#This Row],[DIst1]],"Cluster1",IF(MIN(Table38910117[[#This Row],[DIst1]:[DIst5]])=Table38910117[[#This Row],[DIst2]],"Cluster2",IF(MIN(Table38910117[[#This Row],[DIst1]:[DIst5]])=Table38910117[[#This Row],[DIst3]],"Cluster3",IF(MIN(Table38910117[[#This Row],[DIst1]:[DIst5]])=Table38910117[[#This Row],[DIst4]],"Cluster4","Cluster5"))))</f>
        <v>Cluster5</v>
      </c>
    </row>
    <row r="187" spans="7:17" x14ac:dyDescent="0.3">
      <c r="G187">
        <v>186</v>
      </c>
      <c r="H187">
        <v>1.4672328569999999</v>
      </c>
      <c r="I187">
        <v>1.816849041</v>
      </c>
      <c r="K187">
        <f>SQRT((Table38910117[[#This Row],[Annual Income (k$)]]-$B$3)^2+(Table38910117[[#This Row],[Spending Score (1-100)]]-$C$3)^2)</f>
        <v>4.7452110900142221</v>
      </c>
      <c r="L187">
        <f>SQRT((Table38910117[[#This Row],[Annual Income (k$)]]-$B$4)^2+(Table38910117[[#This Row],[Spending Score (1-100)]]-$C$4)^2)</f>
        <v>3.1137423704193328</v>
      </c>
      <c r="M187">
        <f>SQRT((Table38910117[[#This Row],[Annual Income (k$)]]-$B$5)^2+(Table38910117[[#This Row],[Spending Score (1-100)]]-$C$5)^2)</f>
        <v>3.7401119007486474</v>
      </c>
      <c r="N187">
        <f>SQRT((Table38910117[[#This Row],[Annual Income (k$)]]-$B$6)^2+(Table38910117[[#This Row],[Spending Score (1-100)]]-$C$6)^2)</f>
        <v>4.4689318139797356</v>
      </c>
      <c r="O187">
        <f>SQRT((Table38910117[[#This Row],[Annual Income (k$)]]-$B$7)^2+(Table38910117[[#This Row],[Spending Score (1-100)]]-$C$7)^2)</f>
        <v>2.6441212124189342</v>
      </c>
      <c r="P187">
        <f>MIN(Table38910117[[#This Row],[DIst1]:[DIst5]])</f>
        <v>2.6441212124189342</v>
      </c>
      <c r="Q187" t="str">
        <f>IF(MIN(Table38910117[[#This Row],[DIst1]:[DIst5]])=Table38910117[[#This Row],[DIst1]],"Cluster1",IF(MIN(Table38910117[[#This Row],[DIst1]:[DIst5]])=Table38910117[[#This Row],[DIst2]],"Cluster2",IF(MIN(Table38910117[[#This Row],[DIst1]:[DIst5]])=Table38910117[[#This Row],[DIst3]],"Cluster3",IF(MIN(Table38910117[[#This Row],[DIst1]:[DIst5]])=Table38910117[[#This Row],[DIst4]],"Cluster4","Cluster5"))))</f>
        <v>Cluster5</v>
      </c>
    </row>
    <row r="188" spans="7:17" x14ac:dyDescent="0.3">
      <c r="G188">
        <v>187</v>
      </c>
      <c r="H188">
        <v>1.543571716</v>
      </c>
      <c r="I188">
        <v>-1.0171248909999999</v>
      </c>
      <c r="K188">
        <f>SQRT((Table38910117[[#This Row],[Annual Income (k$)]]-$B$3)^2+(Table38910117[[#This Row],[Spending Score (1-100)]]-$C$3)^2)</f>
        <v>3.318801856234745</v>
      </c>
      <c r="L188">
        <f>SQRT((Table38910117[[#This Row],[Annual Income (k$)]]-$B$4)^2+(Table38910117[[#This Row],[Spending Score (1-100)]]-$C$4)^2)</f>
        <v>3.7137902287412126</v>
      </c>
      <c r="M188">
        <f>SQRT((Table38910117[[#This Row],[Annual Income (k$)]]-$B$5)^2+(Table38910117[[#This Row],[Spending Score (1-100)]]-$C$5)^2)</f>
        <v>2.9699078115725723</v>
      </c>
      <c r="N188">
        <f>SQRT((Table38910117[[#This Row],[Annual Income (k$)]]-$B$6)^2+(Table38910117[[#This Row],[Spending Score (1-100)]]-$C$6)^2)</f>
        <v>2.8190610429293748</v>
      </c>
      <c r="O188">
        <f>SQRT((Table38910117[[#This Row],[Annual Income (k$)]]-$B$7)^2+(Table38910117[[#This Row],[Spending Score (1-100)]]-$C$7)^2)</f>
        <v>2.3302173652986045</v>
      </c>
      <c r="P188">
        <f>MIN(Table38910117[[#This Row],[DIst1]:[DIst5]])</f>
        <v>2.3302173652986045</v>
      </c>
      <c r="Q188" t="str">
        <f>IF(MIN(Table38910117[[#This Row],[DIst1]:[DIst5]])=Table38910117[[#This Row],[DIst1]],"Cluster1",IF(MIN(Table38910117[[#This Row],[DIst1]:[DIst5]])=Table38910117[[#This Row],[DIst2]],"Cluster2",IF(MIN(Table38910117[[#This Row],[DIst1]:[DIst5]])=Table38910117[[#This Row],[DIst3]],"Cluster3",IF(MIN(Table38910117[[#This Row],[DIst1]:[DIst5]])=Table38910117[[#This Row],[DIst4]],"Cluster4","Cluster5"))))</f>
        <v>Cluster5</v>
      </c>
    </row>
    <row r="189" spans="7:17" x14ac:dyDescent="0.3">
      <c r="G189">
        <v>188</v>
      </c>
      <c r="H189">
        <v>1.543571716</v>
      </c>
      <c r="I189">
        <v>0.69102378099999995</v>
      </c>
      <c r="K189">
        <f>SQRT((Table38910117[[#This Row],[Annual Income (k$)]]-$B$3)^2+(Table38910117[[#This Row],[Spending Score (1-100)]]-$C$3)^2)</f>
        <v>4.0397383020835624</v>
      </c>
      <c r="L189">
        <f>SQRT((Table38910117[[#This Row],[Annual Income (k$)]]-$B$4)^2+(Table38910117[[#This Row],[Spending Score (1-100)]]-$C$4)^2)</f>
        <v>3.1114035460028537</v>
      </c>
      <c r="M189">
        <f>SQRT((Table38910117[[#This Row],[Annual Income (k$)]]-$B$5)^2+(Table38910117[[#This Row],[Spending Score (1-100)]]-$C$5)^2)</f>
        <v>3.206125130444454</v>
      </c>
      <c r="N189">
        <f>SQRT((Table38910117[[#This Row],[Annual Income (k$)]]-$B$6)^2+(Table38910117[[#This Row],[Spending Score (1-100)]]-$C$6)^2)</f>
        <v>3.6766012761250453</v>
      </c>
      <c r="O189">
        <f>SQRT((Table38910117[[#This Row],[Annual Income (k$)]]-$B$7)^2+(Table38910117[[#This Row],[Spending Score (1-100)]]-$C$7)^2)</f>
        <v>2.1527092237379297</v>
      </c>
      <c r="P189">
        <f>MIN(Table38910117[[#This Row],[DIst1]:[DIst5]])</f>
        <v>2.1527092237379297</v>
      </c>
      <c r="Q189" t="str">
        <f>IF(MIN(Table38910117[[#This Row],[DIst1]:[DIst5]])=Table38910117[[#This Row],[DIst1]],"Cluster1",IF(MIN(Table38910117[[#This Row],[DIst1]:[DIst5]])=Table38910117[[#This Row],[DIst2]],"Cluster2",IF(MIN(Table38910117[[#This Row],[DIst1]:[DIst5]])=Table38910117[[#This Row],[DIst3]],"Cluster3",IF(MIN(Table38910117[[#This Row],[DIst1]:[DIst5]])=Table38910117[[#This Row],[DIst4]],"Cluster4","Cluster5"))))</f>
        <v>Cluster5</v>
      </c>
    </row>
    <row r="190" spans="7:17" x14ac:dyDescent="0.3">
      <c r="G190">
        <v>189</v>
      </c>
      <c r="H190">
        <v>1.6199105739999999</v>
      </c>
      <c r="I190">
        <v>-1.288875816</v>
      </c>
      <c r="K190">
        <f>SQRT((Table38910117[[#This Row],[Annual Income (k$)]]-$B$3)^2+(Table38910117[[#This Row],[Spending Score (1-100)]]-$C$3)^2)</f>
        <v>3.348085592457239</v>
      </c>
      <c r="L190">
        <f>SQRT((Table38910117[[#This Row],[Annual Income (k$)]]-$B$4)^2+(Table38910117[[#This Row],[Spending Score (1-100)]]-$C$4)^2)</f>
        <v>3.9322041714409486</v>
      </c>
      <c r="M190">
        <f>SQRT((Table38910117[[#This Row],[Annual Income (k$)]]-$B$5)^2+(Table38910117[[#This Row],[Spending Score (1-100)]]-$C$5)^2)</f>
        <v>3.0952949656245097</v>
      </c>
      <c r="N190">
        <f>SQRT((Table38910117[[#This Row],[Annual Income (k$)]]-$B$6)^2+(Table38910117[[#This Row],[Spending Score (1-100)]]-$C$6)^2)</f>
        <v>2.8317045500827547</v>
      </c>
      <c r="O190">
        <f>SQRT((Table38910117[[#This Row],[Annual Income (k$)]]-$B$7)^2+(Table38910117[[#This Row],[Spending Score (1-100)]]-$C$7)^2)</f>
        <v>2.5327986944192933</v>
      </c>
      <c r="P190">
        <f>MIN(Table38910117[[#This Row],[DIst1]:[DIst5]])</f>
        <v>2.5327986944192933</v>
      </c>
      <c r="Q190" t="str">
        <f>IF(MIN(Table38910117[[#This Row],[DIst1]:[DIst5]])=Table38910117[[#This Row],[DIst1]],"Cluster1",IF(MIN(Table38910117[[#This Row],[DIst1]:[DIst5]])=Table38910117[[#This Row],[DIst2]],"Cluster2",IF(MIN(Table38910117[[#This Row],[DIst1]:[DIst5]])=Table38910117[[#This Row],[DIst3]],"Cluster3",IF(MIN(Table38910117[[#This Row],[DIst1]:[DIst5]])=Table38910117[[#This Row],[DIst4]],"Cluster4","Cluster5"))))</f>
        <v>Cluster5</v>
      </c>
    </row>
    <row r="191" spans="7:17" x14ac:dyDescent="0.3">
      <c r="G191">
        <v>190</v>
      </c>
      <c r="H191">
        <v>1.6199105739999999</v>
      </c>
      <c r="I191">
        <v>1.3509903130000001</v>
      </c>
      <c r="K191">
        <f>SQRT((Table38910117[[#This Row],[Annual Income (k$)]]-$B$3)^2+(Table38910117[[#This Row],[Spending Score (1-100)]]-$C$3)^2)</f>
        <v>4.5203110755163767</v>
      </c>
      <c r="L191">
        <f>SQRT((Table38910117[[#This Row],[Annual Income (k$)]]-$B$4)^2+(Table38910117[[#This Row],[Spending Score (1-100)]]-$C$4)^2)</f>
        <v>3.1832492895840891</v>
      </c>
      <c r="M191">
        <f>SQRT((Table38910117[[#This Row],[Annual Income (k$)]]-$B$5)^2+(Table38910117[[#This Row],[Spending Score (1-100)]]-$C$5)^2)</f>
        <v>3.5861302356639917</v>
      </c>
      <c r="N191">
        <f>SQRT((Table38910117[[#This Row],[Annual Income (k$)]]-$B$6)^2+(Table38910117[[#This Row],[Spending Score (1-100)]]-$C$6)^2)</f>
        <v>4.2014307848411461</v>
      </c>
      <c r="O191">
        <f>SQRT((Table38910117[[#This Row],[Annual Income (k$)]]-$B$7)^2+(Table38910117[[#This Row],[Spending Score (1-100)]]-$C$7)^2)</f>
        <v>2.4920075804809114</v>
      </c>
      <c r="P191">
        <f>MIN(Table38910117[[#This Row],[DIst1]:[DIst5]])</f>
        <v>2.4920075804809114</v>
      </c>
      <c r="Q191" t="str">
        <f>IF(MIN(Table38910117[[#This Row],[DIst1]:[DIst5]])=Table38910117[[#This Row],[DIst1]],"Cluster1",IF(MIN(Table38910117[[#This Row],[DIst1]:[DIst5]])=Table38910117[[#This Row],[DIst2]],"Cluster2",IF(MIN(Table38910117[[#This Row],[DIst1]:[DIst5]])=Table38910117[[#This Row],[DIst3]],"Cluster3",IF(MIN(Table38910117[[#This Row],[DIst1]:[DIst5]])=Table38910117[[#This Row],[DIst4]],"Cluster4","Cluster5"))))</f>
        <v>Cluster5</v>
      </c>
    </row>
    <row r="192" spans="7:17" x14ac:dyDescent="0.3">
      <c r="G192">
        <v>191</v>
      </c>
      <c r="H192">
        <v>1.6199105739999999</v>
      </c>
      <c r="I192">
        <v>-1.0559464510000001</v>
      </c>
      <c r="K192">
        <f>SQRT((Table38910117[[#This Row],[Annual Income (k$)]]-$B$3)^2+(Table38910117[[#This Row],[Spending Score (1-100)]]-$C$3)^2)</f>
        <v>3.3856863729206319</v>
      </c>
      <c r="L192">
        <f>SQRT((Table38910117[[#This Row],[Annual Income (k$)]]-$B$4)^2+(Table38910117[[#This Row],[Spending Score (1-100)]]-$C$4)^2)</f>
        <v>3.79886350855777</v>
      </c>
      <c r="M192">
        <f>SQRT((Table38910117[[#This Row],[Annual Income (k$)]]-$B$5)^2+(Table38910117[[#This Row],[Spending Score (1-100)]]-$C$5)^2)</f>
        <v>3.0511588748794511</v>
      </c>
      <c r="N192">
        <f>SQRT((Table38910117[[#This Row],[Annual Income (k$)]]-$B$6)^2+(Table38910117[[#This Row],[Spending Score (1-100)]]-$C$6)^2)</f>
        <v>2.8823456535482093</v>
      </c>
      <c r="O192">
        <f>SQRT((Table38910117[[#This Row],[Annual Income (k$)]]-$B$7)^2+(Table38910117[[#This Row],[Spending Score (1-100)]]-$C$7)^2)</f>
        <v>2.415851322318336</v>
      </c>
      <c r="P192">
        <f>MIN(Table38910117[[#This Row],[DIst1]:[DIst5]])</f>
        <v>2.415851322318336</v>
      </c>
      <c r="Q192" t="str">
        <f>IF(MIN(Table38910117[[#This Row],[DIst1]:[DIst5]])=Table38910117[[#This Row],[DIst1]],"Cluster1",IF(MIN(Table38910117[[#This Row],[DIst1]:[DIst5]])=Table38910117[[#This Row],[DIst2]],"Cluster2",IF(MIN(Table38910117[[#This Row],[DIst1]:[DIst5]])=Table38910117[[#This Row],[DIst3]],"Cluster3",IF(MIN(Table38910117[[#This Row],[DIst1]:[DIst5]])=Table38910117[[#This Row],[DIst4]],"Cluster4","Cluster5"))))</f>
        <v>Cluster5</v>
      </c>
    </row>
    <row r="193" spans="7:17" x14ac:dyDescent="0.3">
      <c r="G193">
        <v>192</v>
      </c>
      <c r="H193">
        <v>1.6199105739999999</v>
      </c>
      <c r="I193">
        <v>0.72984534099999998</v>
      </c>
      <c r="K193">
        <f>SQRT((Table38910117[[#This Row],[Annual Income (k$)]]-$B$3)^2+(Table38910117[[#This Row],[Spending Score (1-100)]]-$C$3)^2)</f>
        <v>4.1242029741315651</v>
      </c>
      <c r="L193">
        <f>SQRT((Table38910117[[#This Row],[Annual Income (k$)]]-$B$4)^2+(Table38910117[[#This Row],[Spending Score (1-100)]]-$C$4)^2)</f>
        <v>3.1832492895840891</v>
      </c>
      <c r="M193">
        <f>SQRT((Table38910117[[#This Row],[Annual Income (k$)]]-$B$5)^2+(Table38910117[[#This Row],[Spending Score (1-100)]]-$C$5)^2)</f>
        <v>3.2916210928267984</v>
      </c>
      <c r="N193">
        <f>SQRT((Table38910117[[#This Row],[Annual Income (k$)]]-$B$6)^2+(Table38910117[[#This Row],[Spending Score (1-100)]]-$C$6)^2)</f>
        <v>3.7591758834256668</v>
      </c>
      <c r="O193">
        <f>SQRT((Table38910117[[#This Row],[Annual Income (k$)]]-$B$7)^2+(Table38910117[[#This Row],[Spending Score (1-100)]]-$C$7)^2)</f>
        <v>2.2370540715086196</v>
      </c>
      <c r="P193">
        <f>MIN(Table38910117[[#This Row],[DIst1]:[DIst5]])</f>
        <v>2.2370540715086196</v>
      </c>
      <c r="Q193" t="str">
        <f>IF(MIN(Table38910117[[#This Row],[DIst1]:[DIst5]])=Table38910117[[#This Row],[DIst1]],"Cluster1",IF(MIN(Table38910117[[#This Row],[DIst1]:[DIst5]])=Table38910117[[#This Row],[DIst2]],"Cluster2",IF(MIN(Table38910117[[#This Row],[DIst1]:[DIst5]])=Table38910117[[#This Row],[DIst3]],"Cluster3",IF(MIN(Table38910117[[#This Row],[DIst1]:[DIst5]])=Table38910117[[#This Row],[DIst4]],"Cluster4","Cluster5"))))</f>
        <v>Cluster5</v>
      </c>
    </row>
    <row r="194" spans="7:17" x14ac:dyDescent="0.3">
      <c r="G194">
        <v>193</v>
      </c>
      <c r="H194">
        <v>2.0016048660000001</v>
      </c>
      <c r="I194">
        <v>-1.638269862</v>
      </c>
      <c r="K194">
        <f>SQRT((Table38910117[[#This Row],[Annual Income (k$)]]-$B$3)^2+(Table38910117[[#This Row],[Spending Score (1-100)]]-$C$3)^2)</f>
        <v>3.7032486607925557</v>
      </c>
      <c r="L194">
        <f>SQRT((Table38910117[[#This Row],[Annual Income (k$)]]-$B$4)^2+(Table38910117[[#This Row],[Spending Score (1-100)]]-$C$4)^2)</f>
        <v>4.4470374269384614</v>
      </c>
      <c r="M194">
        <f>SQRT((Table38910117[[#This Row],[Annual Income (k$)]]-$B$5)^2+(Table38910117[[#This Row],[Spending Score (1-100)]]-$C$5)^2)</f>
        <v>3.5551136222642423</v>
      </c>
      <c r="N194">
        <f>SQRT((Table38910117[[#This Row],[Annual Income (k$)]]-$B$6)^2+(Table38910117[[#This Row],[Spending Score (1-100)]]-$C$6)^2)</f>
        <v>3.1718661049676173</v>
      </c>
      <c r="O194">
        <f>SQRT((Table38910117[[#This Row],[Annual Income (k$)]]-$B$7)^2+(Table38910117[[#This Row],[Spending Score (1-100)]]-$C$7)^2)</f>
        <v>3.0436904366032098</v>
      </c>
      <c r="P194">
        <f>MIN(Table38910117[[#This Row],[DIst1]:[DIst5]])</f>
        <v>3.0436904366032098</v>
      </c>
      <c r="Q194" t="str">
        <f>IF(MIN(Table38910117[[#This Row],[DIst1]:[DIst5]])=Table38910117[[#This Row],[DIst1]],"Cluster1",IF(MIN(Table38910117[[#This Row],[DIst1]:[DIst5]])=Table38910117[[#This Row],[DIst2]],"Cluster2",IF(MIN(Table38910117[[#This Row],[DIst1]:[DIst5]])=Table38910117[[#This Row],[DIst3]],"Cluster3",IF(MIN(Table38910117[[#This Row],[DIst1]:[DIst5]])=Table38910117[[#This Row],[DIst4]],"Cluster4","Cluster5"))))</f>
        <v>Cluster5</v>
      </c>
    </row>
    <row r="195" spans="7:17" x14ac:dyDescent="0.3">
      <c r="G195">
        <v>194</v>
      </c>
      <c r="H195">
        <v>2.0016048660000001</v>
      </c>
      <c r="I195">
        <v>1.5839196769999999</v>
      </c>
      <c r="K195">
        <f>SQRT((Table38910117[[#This Row],[Annual Income (k$)]]-$B$3)^2+(Table38910117[[#This Row],[Spending Score (1-100)]]-$C$3)^2)</f>
        <v>4.9595279788933455</v>
      </c>
      <c r="L195">
        <f>SQRT((Table38910117[[#This Row],[Annual Income (k$)]]-$B$4)^2+(Table38910117[[#This Row],[Spending Score (1-100)]]-$C$4)^2)</f>
        <v>3.5911235570980726</v>
      </c>
      <c r="M195">
        <f>SQRT((Table38910117[[#This Row],[Annual Income (k$)]]-$B$5)^2+(Table38910117[[#This Row],[Spending Score (1-100)]]-$C$5)^2)</f>
        <v>4.0331693797737938</v>
      </c>
      <c r="N195">
        <f>SQRT((Table38910117[[#This Row],[Annual Income (k$)]]-$B$6)^2+(Table38910117[[#This Row],[Spending Score (1-100)]]-$C$6)^2)</f>
        <v>4.6307627264386912</v>
      </c>
      <c r="O195">
        <f>SQRT((Table38910117[[#This Row],[Annual Income (k$)]]-$B$7)^2+(Table38910117[[#This Row],[Spending Score (1-100)]]-$C$7)^2)</f>
        <v>2.9391494248515104</v>
      </c>
      <c r="P195">
        <f>MIN(Table38910117[[#This Row],[DIst1]:[DIst5]])</f>
        <v>2.9391494248515104</v>
      </c>
      <c r="Q195" t="str">
        <f>IF(MIN(Table38910117[[#This Row],[DIst1]:[DIst5]])=Table38910117[[#This Row],[DIst1]],"Cluster1",IF(MIN(Table38910117[[#This Row],[DIst1]:[DIst5]])=Table38910117[[#This Row],[DIst2]],"Cluster2",IF(MIN(Table38910117[[#This Row],[DIst1]:[DIst5]])=Table38910117[[#This Row],[DIst3]],"Cluster3",IF(MIN(Table38910117[[#This Row],[DIst1]:[DIst5]])=Table38910117[[#This Row],[DIst4]],"Cluster4","Cluster5"))))</f>
        <v>Cluster5</v>
      </c>
    </row>
    <row r="196" spans="7:17" x14ac:dyDescent="0.3">
      <c r="G196">
        <v>195</v>
      </c>
      <c r="H196">
        <v>2.2687908700000001</v>
      </c>
      <c r="I196">
        <v>-1.3276973759999999</v>
      </c>
      <c r="K196">
        <f>SQRT((Table38910117[[#This Row],[Annual Income (k$)]]-$B$3)^2+(Table38910117[[#This Row],[Spending Score (1-100)]]-$C$3)^2)</f>
        <v>3.9885585535876169</v>
      </c>
      <c r="L196">
        <f>SQRT((Table38910117[[#This Row],[Annual Income (k$)]]-$B$4)^2+(Table38910117[[#This Row],[Spending Score (1-100)]]-$C$4)^2)</f>
        <v>4.4918841087361328</v>
      </c>
      <c r="M196">
        <f>SQRT((Table38910117[[#This Row],[Annual Income (k$)]]-$B$5)^2+(Table38910117[[#This Row],[Spending Score (1-100)]]-$C$5)^2)</f>
        <v>3.7377677112761236</v>
      </c>
      <c r="N196">
        <f>SQRT((Table38910117[[#This Row],[Annual Income (k$)]]-$B$6)^2+(Table38910117[[#This Row],[Spending Score (1-100)]]-$C$6)^2)</f>
        <v>3.4666925838542251</v>
      </c>
      <c r="O196">
        <f>SQRT((Table38910117[[#This Row],[Annual Income (k$)]]-$B$7)^2+(Table38910117[[#This Row],[Spending Score (1-100)]]-$C$7)^2)</f>
        <v>3.1172211444339561</v>
      </c>
      <c r="P196">
        <f>MIN(Table38910117[[#This Row],[DIst1]:[DIst5]])</f>
        <v>3.1172211444339561</v>
      </c>
      <c r="Q196" t="str">
        <f>IF(MIN(Table38910117[[#This Row],[DIst1]:[DIst5]])=Table38910117[[#This Row],[DIst1]],"Cluster1",IF(MIN(Table38910117[[#This Row],[DIst1]:[DIst5]])=Table38910117[[#This Row],[DIst2]],"Cluster2",IF(MIN(Table38910117[[#This Row],[DIst1]:[DIst5]])=Table38910117[[#This Row],[DIst3]],"Cluster3",IF(MIN(Table38910117[[#This Row],[DIst1]:[DIst5]])=Table38910117[[#This Row],[DIst4]],"Cluster4","Cluster5"))))</f>
        <v>Cluster5</v>
      </c>
    </row>
    <row r="197" spans="7:17" x14ac:dyDescent="0.3">
      <c r="G197">
        <v>196</v>
      </c>
      <c r="H197">
        <v>2.2687908700000001</v>
      </c>
      <c r="I197">
        <v>1.1180609480000001</v>
      </c>
      <c r="K197">
        <f>SQRT((Table38910117[[#This Row],[Annual Income (k$)]]-$B$3)^2+(Table38910117[[#This Row],[Spending Score (1-100)]]-$C$3)^2)</f>
        <v>4.8774272131387217</v>
      </c>
      <c r="L197">
        <f>SQRT((Table38910117[[#This Row],[Annual Income (k$)]]-$B$4)^2+(Table38910117[[#This Row],[Spending Score (1-100)]]-$C$4)^2)</f>
        <v>3.8177325319978994</v>
      </c>
      <c r="M197">
        <f>SQRT((Table38910117[[#This Row],[Annual Income (k$)]]-$B$5)^2+(Table38910117[[#This Row],[Spending Score (1-100)]]-$C$5)^2)</f>
        <v>4.0428469356999699</v>
      </c>
      <c r="N197">
        <f>SQRT((Table38910117[[#This Row],[Annual Income (k$)]]-$B$6)^2+(Table38910117[[#This Row],[Spending Score (1-100)]]-$C$6)^2)</f>
        <v>4.5031596661549536</v>
      </c>
      <c r="O197">
        <f>SQRT((Table38910117[[#This Row],[Annual Income (k$)]]-$B$7)^2+(Table38910117[[#This Row],[Spending Score (1-100)]]-$C$7)^2)</f>
        <v>2.9770008846061176</v>
      </c>
      <c r="P197">
        <f>MIN(Table38910117[[#This Row],[DIst1]:[DIst5]])</f>
        <v>2.9770008846061176</v>
      </c>
      <c r="Q197" t="str">
        <f>IF(MIN(Table38910117[[#This Row],[DIst1]:[DIst5]])=Table38910117[[#This Row],[DIst1]],"Cluster1",IF(MIN(Table38910117[[#This Row],[DIst1]:[DIst5]])=Table38910117[[#This Row],[DIst2]],"Cluster2",IF(MIN(Table38910117[[#This Row],[DIst1]:[DIst5]])=Table38910117[[#This Row],[DIst3]],"Cluster3",IF(MIN(Table38910117[[#This Row],[DIst1]:[DIst5]])=Table38910117[[#This Row],[DIst4]],"Cluster4","Cluster5"))))</f>
        <v>Cluster5</v>
      </c>
    </row>
    <row r="198" spans="7:17" x14ac:dyDescent="0.3">
      <c r="G198">
        <v>197</v>
      </c>
      <c r="H198">
        <v>2.4978074449999998</v>
      </c>
      <c r="I198">
        <v>-0.86183864799999998</v>
      </c>
      <c r="K198">
        <f>SQRT((Table38910117[[#This Row],[Annual Income (k$)]]-$B$3)^2+(Table38910117[[#This Row],[Spending Score (1-100)]]-$C$3)^2)</f>
        <v>4.2846233653035366</v>
      </c>
      <c r="L198">
        <f>SQRT((Table38910117[[#This Row],[Annual Income (k$)]]-$B$4)^2+(Table38910117[[#This Row],[Spending Score (1-100)]]-$C$4)^2)</f>
        <v>4.4708352583811815</v>
      </c>
      <c r="M198">
        <f>SQRT((Table38910117[[#This Row],[Annual Income (k$)]]-$B$5)^2+(Table38910117[[#This Row],[Spending Score (1-100)]]-$C$5)^2)</f>
        <v>3.9027543546285446</v>
      </c>
      <c r="N198">
        <f>SQRT((Table38910117[[#This Row],[Annual Income (k$)]]-$B$6)^2+(Table38910117[[#This Row],[Spending Score (1-100)]]-$C$6)^2)</f>
        <v>3.7808645672133756</v>
      </c>
      <c r="O198">
        <f>SQRT((Table38910117[[#This Row],[Annual Income (k$)]]-$B$7)^2+(Table38910117[[#This Row],[Spending Score (1-100)]]-$C$7)^2)</f>
        <v>3.1560487234801058</v>
      </c>
      <c r="P198">
        <f>MIN(Table38910117[[#This Row],[DIst1]:[DIst5]])</f>
        <v>3.1560487234801058</v>
      </c>
      <c r="Q198" t="str">
        <f>IF(MIN(Table38910117[[#This Row],[DIst1]:[DIst5]])=Table38910117[[#This Row],[DIst1]],"Cluster1",IF(MIN(Table38910117[[#This Row],[DIst1]:[DIst5]])=Table38910117[[#This Row],[DIst2]],"Cluster2",IF(MIN(Table38910117[[#This Row],[DIst1]:[DIst5]])=Table38910117[[#This Row],[DIst3]],"Cluster3",IF(MIN(Table38910117[[#This Row],[DIst1]:[DIst5]])=Table38910117[[#This Row],[DIst4]],"Cluster4","Cluster5"))))</f>
        <v>Cluster5</v>
      </c>
    </row>
    <row r="199" spans="7:17" x14ac:dyDescent="0.3">
      <c r="G199">
        <v>198</v>
      </c>
      <c r="H199">
        <v>2.4978074449999998</v>
      </c>
      <c r="I199">
        <v>0.92395314500000003</v>
      </c>
      <c r="K199">
        <f>SQRT((Table38910117[[#This Row],[Annual Income (k$)]]-$B$3)^2+(Table38910117[[#This Row],[Spending Score (1-100)]]-$C$3)^2)</f>
        <v>4.9595813922710272</v>
      </c>
      <c r="L199">
        <f>SQRT((Table38910117[[#This Row],[Annual Income (k$)]]-$B$4)^2+(Table38910117[[#This Row],[Spending Score (1-100)]]-$C$4)^2)</f>
        <v>4.0476353878602085</v>
      </c>
      <c r="M199">
        <f>SQRT((Table38910117[[#This Row],[Annual Income (k$)]]-$B$5)^2+(Table38910117[[#This Row],[Spending Score (1-100)]]-$C$5)^2)</f>
        <v>4.1773152547189811</v>
      </c>
      <c r="N199">
        <f>SQRT((Table38910117[[#This Row],[Annual Income (k$)]]-$B$6)^2+(Table38910117[[#This Row],[Spending Score (1-100)]]-$C$6)^2)</f>
        <v>4.5619837767978311</v>
      </c>
      <c r="O199">
        <f>SQRT((Table38910117[[#This Row],[Annual Income (k$)]]-$B$7)^2+(Table38910117[[#This Row],[Spending Score (1-100)]]-$C$7)^2)</f>
        <v>3.1340052802628935</v>
      </c>
      <c r="P199">
        <f>MIN(Table38910117[[#This Row],[DIst1]:[DIst5]])</f>
        <v>3.1340052802628935</v>
      </c>
      <c r="Q199" t="str">
        <f>IF(MIN(Table38910117[[#This Row],[DIst1]:[DIst5]])=Table38910117[[#This Row],[DIst1]],"Cluster1",IF(MIN(Table38910117[[#This Row],[DIst1]:[DIst5]])=Table38910117[[#This Row],[DIst2]],"Cluster2",IF(MIN(Table38910117[[#This Row],[DIst1]:[DIst5]])=Table38910117[[#This Row],[DIst3]],"Cluster3",IF(MIN(Table38910117[[#This Row],[DIst1]:[DIst5]])=Table38910117[[#This Row],[DIst4]],"Cluster4","Cluster5"))))</f>
        <v>Cluster5</v>
      </c>
    </row>
    <row r="200" spans="7:17" x14ac:dyDescent="0.3">
      <c r="G200">
        <v>199</v>
      </c>
      <c r="H200">
        <v>2.9176711659999999</v>
      </c>
      <c r="I200">
        <v>-1.250054255</v>
      </c>
      <c r="K200">
        <f>SQRT((Table38910117[[#This Row],[Annual Income (k$)]]-$B$3)^2+(Table38910117[[#This Row],[Spending Score (1-100)]]-$C$3)^2)</f>
        <v>4.6419365780743531</v>
      </c>
      <c r="L200">
        <f>SQRT((Table38910117[[#This Row],[Annual Income (k$)]]-$B$4)^2+(Table38910117[[#This Row],[Spending Score (1-100)]]-$C$4)^2)</f>
        <v>5.0189480300348857</v>
      </c>
      <c r="M200">
        <f>SQRT((Table38910117[[#This Row],[Annual Income (k$)]]-$B$5)^2+(Table38910117[[#This Row],[Spending Score (1-100)]]-$C$5)^2)</f>
        <v>4.3633450358241763</v>
      </c>
      <c r="N200">
        <f>SQRT((Table38910117[[#This Row],[Annual Income (k$)]]-$B$6)^2+(Table38910117[[#This Row],[Spending Score (1-100)]]-$C$6)^2)</f>
        <v>4.1201338939774814</v>
      </c>
      <c r="O200">
        <f>SQRT((Table38910117[[#This Row],[Annual Income (k$)]]-$B$7)^2+(Table38910117[[#This Row],[Spending Score (1-100)]]-$C$7)^2)</f>
        <v>3.6801027724610242</v>
      </c>
      <c r="P200">
        <f>MIN(Table38910117[[#This Row],[DIst1]:[DIst5]])</f>
        <v>3.6801027724610242</v>
      </c>
      <c r="Q200" t="str">
        <f>IF(MIN(Table38910117[[#This Row],[DIst1]:[DIst5]])=Table38910117[[#This Row],[DIst1]],"Cluster1",IF(MIN(Table38910117[[#This Row],[DIst1]:[DIst5]])=Table38910117[[#This Row],[DIst2]],"Cluster2",IF(MIN(Table38910117[[#This Row],[DIst1]:[DIst5]])=Table38910117[[#This Row],[DIst3]],"Cluster3",IF(MIN(Table38910117[[#This Row],[DIst1]:[DIst5]])=Table38910117[[#This Row],[DIst4]],"Cluster4","Cluster5"))))</f>
        <v>Cluster5</v>
      </c>
    </row>
    <row r="201" spans="7:17" x14ac:dyDescent="0.3">
      <c r="G201">
        <v>200</v>
      </c>
      <c r="H201">
        <v>2.9176711659999999</v>
      </c>
      <c r="I201">
        <v>1.273347191</v>
      </c>
      <c r="K201">
        <f>SQRT((Table38910117[[#This Row],[Annual Income (k$)]]-$B$3)^2+(Table38910117[[#This Row],[Spending Score (1-100)]]-$C$3)^2)</f>
        <v>5.5014750047849326</v>
      </c>
      <c r="L201">
        <f>SQRT((Table38910117[[#This Row],[Annual Income (k$)]]-$B$4)^2+(Table38910117[[#This Row],[Spending Score (1-100)]]-$C$4)^2)</f>
        <v>4.4718936769989392</v>
      </c>
      <c r="M201">
        <f>SQRT((Table38910117[[#This Row],[Annual Income (k$)]]-$B$5)^2+(Table38910117[[#This Row],[Spending Score (1-100)]]-$C$5)^2)</f>
        <v>4.6984692993575647</v>
      </c>
      <c r="N201">
        <f>SQRT((Table38910117[[#This Row],[Annual Income (k$)]]-$B$6)^2+(Table38910117[[#This Row],[Spending Score (1-100)]]-$C$6)^2)</f>
        <v>5.1074460222663429</v>
      </c>
      <c r="O201">
        <f>SQRT((Table38910117[[#This Row],[Annual Income (k$)]]-$B$7)^2+(Table38910117[[#This Row],[Spending Score (1-100)]]-$C$7)^2)</f>
        <v>3.6399545696215201</v>
      </c>
      <c r="P201">
        <f>MIN(Table38910117[[#This Row],[DIst1]:[DIst5]])</f>
        <v>3.6399545696215201</v>
      </c>
      <c r="Q201" t="str">
        <f>IF(MIN(Table38910117[[#This Row],[DIst1]:[DIst5]])=Table38910117[[#This Row],[DIst1]],"Cluster1",IF(MIN(Table38910117[[#This Row],[DIst1]:[DIst5]])=Table38910117[[#This Row],[DIst2]],"Cluster2",IF(MIN(Table38910117[[#This Row],[DIst1]:[DIst5]])=Table38910117[[#This Row],[DIst3]],"Cluster3",IF(MIN(Table38910117[[#This Row],[DIst1]:[DIst5]])=Table38910117[[#This Row],[DIst4]],"Cluster4","Cluster5"))))</f>
        <v>Cluster5</v>
      </c>
    </row>
    <row r="202" spans="7:17" x14ac:dyDescent="0.3">
      <c r="K202" s="1" t="s">
        <v>43</v>
      </c>
      <c r="L202" s="1"/>
      <c r="M202" s="1"/>
      <c r="N202" s="1"/>
      <c r="O202" s="1"/>
      <c r="P202" s="1">
        <f>SUM(P2:P201)</f>
        <v>203.04777769127213</v>
      </c>
    </row>
  </sheetData>
  <conditionalFormatting sqref="G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I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verticalDpi="0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6BBA5-AC0A-4446-A2D6-54A32F7E5663}">
  <dimension ref="A1:G26"/>
  <sheetViews>
    <sheetView showGridLines="0" workbookViewId="0"/>
  </sheetViews>
  <sheetFormatPr defaultRowHeight="14.4" x14ac:dyDescent="0.3"/>
  <cols>
    <col min="1" max="1" width="2.33203125" customWidth="1"/>
    <col min="2" max="2" width="4" bestFit="1" customWidth="1"/>
    <col min="3" max="3" width="15.6640625" bestFit="1" customWidth="1"/>
    <col min="4" max="5" width="12.6640625" bestFit="1" customWidth="1"/>
    <col min="6" max="6" width="7" bestFit="1" customWidth="1"/>
  </cols>
  <sheetData>
    <row r="1" spans="1:5" x14ac:dyDescent="0.3">
      <c r="A1" s="2" t="s">
        <v>19</v>
      </c>
    </row>
    <row r="2" spans="1:5" x14ac:dyDescent="0.3">
      <c r="A2" s="2" t="s">
        <v>79</v>
      </c>
    </row>
    <row r="3" spans="1:5" x14ac:dyDescent="0.3">
      <c r="A3" s="2" t="s">
        <v>86</v>
      </c>
    </row>
    <row r="4" spans="1:5" x14ac:dyDescent="0.3">
      <c r="A4" s="2" t="s">
        <v>42</v>
      </c>
    </row>
    <row r="5" spans="1:5" x14ac:dyDescent="0.3">
      <c r="A5" s="2" t="s">
        <v>21</v>
      </c>
    </row>
    <row r="6" spans="1:5" x14ac:dyDescent="0.3">
      <c r="A6" s="2"/>
      <c r="B6" t="s">
        <v>22</v>
      </c>
    </row>
    <row r="7" spans="1:5" x14ac:dyDescent="0.3">
      <c r="A7" s="2"/>
      <c r="B7" t="s">
        <v>87</v>
      </c>
    </row>
    <row r="8" spans="1:5" x14ac:dyDescent="0.3">
      <c r="A8" s="2"/>
      <c r="B8" t="s">
        <v>23</v>
      </c>
    </row>
    <row r="9" spans="1:5" x14ac:dyDescent="0.3">
      <c r="A9" s="2" t="s">
        <v>24</v>
      </c>
    </row>
    <row r="10" spans="1:5" x14ac:dyDescent="0.3">
      <c r="B10" t="s">
        <v>25</v>
      </c>
    </row>
    <row r="11" spans="1:5" x14ac:dyDescent="0.3">
      <c r="B11" t="s">
        <v>26</v>
      </c>
    </row>
    <row r="12" spans="1:5" x14ac:dyDescent="0.3">
      <c r="B12" t="s">
        <v>85</v>
      </c>
    </row>
    <row r="14" spans="1:5" ht="15" thickBot="1" x14ac:dyDescent="0.35">
      <c r="A14" t="s">
        <v>27</v>
      </c>
    </row>
    <row r="15" spans="1:5" ht="15" thickBot="1" x14ac:dyDescent="0.35">
      <c r="B15" s="4" t="s">
        <v>28</v>
      </c>
      <c r="C15" s="4" t="s">
        <v>29</v>
      </c>
      <c r="D15" s="4" t="s">
        <v>30</v>
      </c>
      <c r="E15" s="4" t="s">
        <v>31</v>
      </c>
    </row>
    <row r="16" spans="1:5" ht="15" thickBot="1" x14ac:dyDescent="0.35">
      <c r="B16" s="3" t="s">
        <v>80</v>
      </c>
      <c r="C16" s="3" t="s">
        <v>15</v>
      </c>
      <c r="D16" s="6">
        <v>522.35231105945047</v>
      </c>
      <c r="E16" s="6">
        <v>238.91804287001978</v>
      </c>
    </row>
    <row r="19" spans="1:7" ht="15" thickBot="1" x14ac:dyDescent="0.35">
      <c r="A19" t="s">
        <v>32</v>
      </c>
    </row>
    <row r="20" spans="1:7" ht="15" thickBot="1" x14ac:dyDescent="0.35">
      <c r="B20" s="4" t="s">
        <v>28</v>
      </c>
      <c r="C20" s="4" t="s">
        <v>29</v>
      </c>
      <c r="D20" s="4" t="s">
        <v>30</v>
      </c>
      <c r="E20" s="4" t="s">
        <v>31</v>
      </c>
      <c r="F20" s="4" t="s">
        <v>33</v>
      </c>
    </row>
    <row r="21" spans="1:7" x14ac:dyDescent="0.3">
      <c r="B21" s="5" t="s">
        <v>37</v>
      </c>
      <c r="C21" s="5" t="s">
        <v>14</v>
      </c>
      <c r="D21" s="7">
        <v>-1.7008297640000001</v>
      </c>
      <c r="E21" s="7">
        <v>-8.3794751732553643E-2</v>
      </c>
      <c r="F21" s="5" t="s">
        <v>38</v>
      </c>
    </row>
    <row r="22" spans="1:7" ht="15" thickBot="1" x14ac:dyDescent="0.35">
      <c r="B22" s="3" t="s">
        <v>39</v>
      </c>
      <c r="C22" s="3" t="s">
        <v>14</v>
      </c>
      <c r="D22" s="6">
        <v>-1.7159129829999999</v>
      </c>
      <c r="E22" s="6">
        <v>-9.786056732517109E-3</v>
      </c>
      <c r="F22" s="3" t="s">
        <v>38</v>
      </c>
    </row>
    <row r="25" spans="1:7" ht="15" thickBot="1" x14ac:dyDescent="0.35">
      <c r="A25" t="s">
        <v>34</v>
      </c>
    </row>
    <row r="26" spans="1:7" ht="15" thickBot="1" x14ac:dyDescent="0.35">
      <c r="B26" s="8" t="s">
        <v>35</v>
      </c>
      <c r="C26" s="8"/>
      <c r="D26" s="8"/>
      <c r="E26" s="8"/>
      <c r="F26" s="8"/>
      <c r="G26" s="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44429B-A5C0-4E58-B12C-C6C4A7C68BDD}">
  <dimension ref="A1:N202"/>
  <sheetViews>
    <sheetView workbookViewId="0">
      <selection activeCell="M202" sqref="M202"/>
    </sheetView>
  </sheetViews>
  <sheetFormatPr defaultRowHeight="14.4" x14ac:dyDescent="0.3"/>
  <cols>
    <col min="1" max="1" width="15.77734375" customWidth="1"/>
    <col min="2" max="2" width="18.44140625" customWidth="1"/>
    <col min="3" max="3" width="21.33203125" customWidth="1"/>
    <col min="4" max="4" width="15.44140625" customWidth="1"/>
    <col min="7" max="7" width="12.5546875" customWidth="1"/>
    <col min="8" max="8" width="18.44140625" customWidth="1"/>
    <col min="9" max="9" width="21.33203125" customWidth="1"/>
    <col min="10" max="10" width="14.33203125" customWidth="1"/>
  </cols>
  <sheetData>
    <row r="1" spans="1:14" x14ac:dyDescent="0.3">
      <c r="G1" t="s">
        <v>0</v>
      </c>
      <c r="H1" t="s">
        <v>4</v>
      </c>
      <c r="I1" t="s">
        <v>5</v>
      </c>
      <c r="J1" t="s">
        <v>12</v>
      </c>
      <c r="K1" t="s">
        <v>13</v>
      </c>
      <c r="L1" t="s">
        <v>18</v>
      </c>
      <c r="M1" t="s">
        <v>15</v>
      </c>
      <c r="N1" t="s">
        <v>6</v>
      </c>
    </row>
    <row r="2" spans="1:14" x14ac:dyDescent="0.3">
      <c r="G2">
        <v>1</v>
      </c>
      <c r="H2">
        <v>-1.7389991929999999</v>
      </c>
      <c r="I2">
        <v>-0.43480148000000002</v>
      </c>
      <c r="K2">
        <f>SQRT((Table38[[#This Row],[Annual Income (k$)]]-$B$3)^2+(Table38[[#This Row],[Spending Score (1-100)]]-$C$3)^2)</f>
        <v>2.7776723985916147</v>
      </c>
      <c r="L2">
        <f>SQRT((Table38[[#This Row],[Annual Income (k$)]]-$B$4)^2+(Table38[[#This Row],[Spending Score (1-100)]]-$C$4)^2)</f>
        <v>1.5947482838222236</v>
      </c>
      <c r="M2">
        <f>MIN(Table38[[#This Row],[DIst1]:[DIst2]])</f>
        <v>1.5947482838222236</v>
      </c>
      <c r="N2" t="str">
        <f>IF(MIN(Table38[[#This Row],[DIst1]:[DIst2]])=Table38[[#This Row],[DIst1]],"Cluster1","Cluster2")</f>
        <v>Cluster2</v>
      </c>
    </row>
    <row r="3" spans="1:14" x14ac:dyDescent="0.3">
      <c r="A3" t="s">
        <v>14</v>
      </c>
      <c r="B3">
        <v>0.91703470136295573</v>
      </c>
      <c r="C3">
        <v>-1.2477885068908638</v>
      </c>
      <c r="G3">
        <v>2</v>
      </c>
      <c r="H3">
        <v>-1.7389991929999999</v>
      </c>
      <c r="I3">
        <v>1.1957040699999999</v>
      </c>
      <c r="K3">
        <f>SQRT((Table38[[#This Row],[Annual Income (k$)]]-$B$3)^2+(Table38[[#This Row],[Spending Score (1-100)]]-$C$3)^2)</f>
        <v>3.6090403186062638</v>
      </c>
      <c r="L3">
        <f>SQRT((Table38[[#This Row],[Annual Income (k$)]]-$B$4)^2+(Table38[[#This Row],[Spending Score (1-100)]]-$C$4)^2)</f>
        <v>1.8225675529348231</v>
      </c>
      <c r="M3">
        <f>MIN(Table38[[#This Row],[DIst1]:[DIst2]])</f>
        <v>1.8225675529348231</v>
      </c>
      <c r="N3" t="str">
        <f>IF(MIN(Table38[[#This Row],[DIst1]:[DIst2]])=Table38[[#This Row],[DIst1]],"Cluster1","Cluster2")</f>
        <v>Cluster2</v>
      </c>
    </row>
    <row r="4" spans="1:14" x14ac:dyDescent="0.3">
      <c r="A4" t="s">
        <v>17</v>
      </c>
      <c r="B4">
        <v>-0.25210514531103445</v>
      </c>
      <c r="C4">
        <v>0.141712335707006</v>
      </c>
      <c r="G4">
        <v>3</v>
      </c>
      <c r="H4">
        <v>-1.7008297640000001</v>
      </c>
      <c r="I4">
        <v>-1.7159129829999999</v>
      </c>
      <c r="J4">
        <v>1</v>
      </c>
      <c r="K4">
        <f>SQRT((Table38[[#This Row],[Annual Income (k$)]]-$B$3)^2+(Table38[[#This Row],[Spending Score (1-100)]]-$C$3)^2)</f>
        <v>2.6593899458602395</v>
      </c>
      <c r="L4">
        <f>SQRT((Table38[[#This Row],[Annual Income (k$)]]-$B$4)^2+(Table38[[#This Row],[Spending Score (1-100)]]-$C$4)^2)</f>
        <v>2.3557535621318277</v>
      </c>
      <c r="M4">
        <f>MIN(Table38[[#This Row],[DIst1]:[DIst2]])</f>
        <v>2.3557535621318277</v>
      </c>
      <c r="N4" t="str">
        <f>IF(MIN(Table38[[#This Row],[DIst1]:[DIst2]])=Table38[[#This Row],[DIst1]],"Cluster1","Cluster2")</f>
        <v>Cluster2</v>
      </c>
    </row>
    <row r="5" spans="1:14" x14ac:dyDescent="0.3">
      <c r="G5">
        <v>4</v>
      </c>
      <c r="H5">
        <v>-1.7008297640000001</v>
      </c>
      <c r="I5">
        <v>1.040417827</v>
      </c>
      <c r="K5">
        <f>SQRT((Table38[[#This Row],[Annual Income (k$)]]-$B$3)^2+(Table38[[#This Row],[Spending Score (1-100)]]-$C$3)^2)</f>
        <v>3.4769386801421076</v>
      </c>
      <c r="L5">
        <f>SQRT((Table38[[#This Row],[Annual Income (k$)]]-$B$4)^2+(Table38[[#This Row],[Spending Score (1-100)]]-$C$4)^2)</f>
        <v>1.7048385791257983</v>
      </c>
      <c r="M5">
        <f>MIN(Table38[[#This Row],[DIst1]:[DIst2]])</f>
        <v>1.7048385791257983</v>
      </c>
      <c r="N5" t="str">
        <f>IF(MIN(Table38[[#This Row],[DIst1]:[DIst2]])=Table38[[#This Row],[DIst1]],"Cluster1","Cluster2")</f>
        <v>Cluster2</v>
      </c>
    </row>
    <row r="6" spans="1:14" x14ac:dyDescent="0.3">
      <c r="G6">
        <v>5</v>
      </c>
      <c r="H6">
        <v>-1.662660335</v>
      </c>
      <c r="I6">
        <v>-0.39597991900000001</v>
      </c>
      <c r="K6">
        <f>SQRT((Table38[[#This Row],[Annual Income (k$)]]-$B$3)^2+(Table38[[#This Row],[Spending Score (1-100)]]-$C$3)^2)</f>
        <v>2.7166899622592746</v>
      </c>
      <c r="L6">
        <f>SQRT((Table38[[#This Row],[Annual Income (k$)]]-$B$4)^2+(Table38[[#This Row],[Spending Score (1-100)]]-$C$4)^2)</f>
        <v>1.509562487587174</v>
      </c>
      <c r="M6">
        <f>MIN(Table38[[#This Row],[DIst1]:[DIst2]])</f>
        <v>1.509562487587174</v>
      </c>
      <c r="N6" t="str">
        <f>IF(MIN(Table38[[#This Row],[DIst1]:[DIst2]])=Table38[[#This Row],[DIst1]],"Cluster1","Cluster2")</f>
        <v>Cluster2</v>
      </c>
    </row>
    <row r="7" spans="1:14" x14ac:dyDescent="0.3">
      <c r="G7">
        <v>6</v>
      </c>
      <c r="H7">
        <v>-1.662660335</v>
      </c>
      <c r="I7">
        <v>1.001596266</v>
      </c>
      <c r="K7">
        <f>SQRT((Table38[[#This Row],[Annual Income (k$)]]-$B$3)^2+(Table38[[#This Row],[Spending Score (1-100)]]-$C$3)^2)</f>
        <v>3.4226536981045794</v>
      </c>
      <c r="L7">
        <f>SQRT((Table38[[#This Row],[Annual Income (k$)]]-$B$4)^2+(Table38[[#This Row],[Spending Score (1-100)]]-$C$4)^2)</f>
        <v>1.6519885946139579</v>
      </c>
      <c r="M7">
        <f>MIN(Table38[[#This Row],[DIst1]:[DIst2]])</f>
        <v>1.6519885946139579</v>
      </c>
      <c r="N7" t="str">
        <f>IF(MIN(Table38[[#This Row],[DIst1]:[DIst2]])=Table38[[#This Row],[DIst1]],"Cluster1","Cluster2")</f>
        <v>Cluster2</v>
      </c>
    </row>
    <row r="8" spans="1:14" x14ac:dyDescent="0.3">
      <c r="G8">
        <v>7</v>
      </c>
      <c r="H8">
        <v>-1.6244909059999999</v>
      </c>
      <c r="I8">
        <v>-1.7159129829999999</v>
      </c>
      <c r="K8">
        <f>SQRT((Table38[[#This Row],[Annual Income (k$)]]-$B$3)^2+(Table38[[#This Row],[Spending Score (1-100)]]-$C$3)^2)</f>
        <v>2.5842780303237678</v>
      </c>
      <c r="L8">
        <f>SQRT((Table38[[#This Row],[Annual Income (k$)]]-$B$4)^2+(Table38[[#This Row],[Spending Score (1-100)]]-$C$4)^2)</f>
        <v>2.3095918472412253</v>
      </c>
      <c r="M8">
        <f>MIN(Table38[[#This Row],[DIst1]:[DIst2]])</f>
        <v>2.3095918472412253</v>
      </c>
      <c r="N8" t="str">
        <f>IF(MIN(Table38[[#This Row],[DIst1]:[DIst2]])=Table38[[#This Row],[DIst1]],"Cluster1","Cluster2")</f>
        <v>Cluster2</v>
      </c>
    </row>
    <row r="9" spans="1:14" x14ac:dyDescent="0.3">
      <c r="G9">
        <v>8</v>
      </c>
      <c r="H9">
        <v>-1.6244909059999999</v>
      </c>
      <c r="I9">
        <v>1.7003843590000001</v>
      </c>
      <c r="K9">
        <f>SQRT((Table38[[#This Row],[Annual Income (k$)]]-$B$3)^2+(Table38[[#This Row],[Spending Score (1-100)]]-$C$3)^2)</f>
        <v>3.8924382666982389</v>
      </c>
      <c r="L9">
        <f>SQRT((Table38[[#This Row],[Annual Income (k$)]]-$B$4)^2+(Table38[[#This Row],[Spending Score (1-100)]]-$C$4)^2)</f>
        <v>2.0767525496163732</v>
      </c>
      <c r="M9">
        <f>MIN(Table38[[#This Row],[DIst1]:[DIst2]])</f>
        <v>2.0767525496163732</v>
      </c>
      <c r="N9" t="str">
        <f>IF(MIN(Table38[[#This Row],[DIst1]:[DIst2]])=Table38[[#This Row],[DIst1]],"Cluster1","Cluster2")</f>
        <v>Cluster2</v>
      </c>
    </row>
    <row r="10" spans="1:14" x14ac:dyDescent="0.3">
      <c r="G10">
        <v>9</v>
      </c>
      <c r="H10">
        <v>-1.586321476</v>
      </c>
      <c r="I10">
        <v>-1.832377666</v>
      </c>
      <c r="K10">
        <f>SQRT((Table38[[#This Row],[Annual Income (k$)]]-$B$3)^2+(Table38[[#This Row],[Spending Score (1-100)]]-$C$3)^2)</f>
        <v>2.570707419308778</v>
      </c>
      <c r="L10">
        <f>SQRT((Table38[[#This Row],[Annual Income (k$)]]-$B$4)^2+(Table38[[#This Row],[Spending Score (1-100)]]-$C$4)^2)</f>
        <v>2.382680119511785</v>
      </c>
      <c r="M10">
        <f>MIN(Table38[[#This Row],[DIst1]:[DIst2]])</f>
        <v>2.382680119511785</v>
      </c>
      <c r="N10" t="str">
        <f>IF(MIN(Table38[[#This Row],[DIst1]:[DIst2]])=Table38[[#This Row],[DIst1]],"Cluster1","Cluster2")</f>
        <v>Cluster2</v>
      </c>
    </row>
    <row r="11" spans="1:14" x14ac:dyDescent="0.3">
      <c r="G11">
        <v>10</v>
      </c>
      <c r="H11">
        <v>-1.586321476</v>
      </c>
      <c r="I11">
        <v>0.84631002399999999</v>
      </c>
      <c r="K11">
        <f>SQRT((Table38[[#This Row],[Annual Income (k$)]]-$B$3)^2+(Table38[[#This Row],[Spending Score (1-100)]]-$C$3)^2)</f>
        <v>3.2637464374274763</v>
      </c>
      <c r="L11">
        <f>SQRT((Table38[[#This Row],[Annual Income (k$)]]-$B$4)^2+(Table38[[#This Row],[Spending Score (1-100)]]-$C$4)^2)</f>
        <v>1.5088376716615206</v>
      </c>
      <c r="M11">
        <f>MIN(Table38[[#This Row],[DIst1]:[DIst2]])</f>
        <v>1.5088376716615206</v>
      </c>
      <c r="N11" t="str">
        <f>IF(MIN(Table38[[#This Row],[DIst1]:[DIst2]])=Table38[[#This Row],[DIst1]],"Cluster1","Cluster2")</f>
        <v>Cluster2</v>
      </c>
    </row>
    <row r="12" spans="1:14" x14ac:dyDescent="0.3">
      <c r="G12">
        <v>11</v>
      </c>
      <c r="H12">
        <v>-1.586321476</v>
      </c>
      <c r="I12">
        <v>-1.4053404979999999</v>
      </c>
      <c r="K12">
        <f>SQRT((Table38[[#This Row],[Annual Income (k$)]]-$B$3)^2+(Table38[[#This Row],[Spending Score (1-100)]]-$C$3)^2)</f>
        <v>2.5083091477415067</v>
      </c>
      <c r="L12">
        <f>SQRT((Table38[[#This Row],[Annual Income (k$)]]-$B$4)^2+(Table38[[#This Row],[Spending Score (1-100)]]-$C$4)^2)</f>
        <v>2.0429159765780884</v>
      </c>
      <c r="M12">
        <f>MIN(Table38[[#This Row],[DIst1]:[DIst2]])</f>
        <v>2.0429159765780884</v>
      </c>
      <c r="N12" t="str">
        <f>IF(MIN(Table38[[#This Row],[DIst1]:[DIst2]])=Table38[[#This Row],[DIst1]],"Cluster1","Cluster2")</f>
        <v>Cluster2</v>
      </c>
    </row>
    <row r="13" spans="1:14" x14ac:dyDescent="0.3">
      <c r="G13">
        <v>12</v>
      </c>
      <c r="H13">
        <v>-1.586321476</v>
      </c>
      <c r="I13">
        <v>1.894492163</v>
      </c>
      <c r="K13">
        <f>SQRT((Table38[[#This Row],[Annual Income (k$)]]-$B$3)^2+(Table38[[#This Row],[Spending Score (1-100)]]-$C$3)^2)</f>
        <v>4.0175514880472969</v>
      </c>
      <c r="L13">
        <f>SQRT((Table38[[#This Row],[Annual Income (k$)]]-$B$4)^2+(Table38[[#This Row],[Spending Score (1-100)]]-$C$4)^2)</f>
        <v>2.2028096468016445</v>
      </c>
      <c r="M13">
        <f>MIN(Table38[[#This Row],[DIst1]:[DIst2]])</f>
        <v>2.2028096468016445</v>
      </c>
      <c r="N13" t="str">
        <f>IF(MIN(Table38[[#This Row],[DIst1]:[DIst2]])=Table38[[#This Row],[DIst1]],"Cluster1","Cluster2")</f>
        <v>Cluster2</v>
      </c>
    </row>
    <row r="14" spans="1:14" x14ac:dyDescent="0.3">
      <c r="G14">
        <v>13</v>
      </c>
      <c r="H14">
        <v>-1.5481520470000001</v>
      </c>
      <c r="I14">
        <v>-1.3665189369999999</v>
      </c>
      <c r="K14">
        <f>SQRT((Table38[[#This Row],[Annual Income (k$)]]-$B$3)^2+(Table38[[#This Row],[Spending Score (1-100)]]-$C$3)^2)</f>
        <v>2.468044290392339</v>
      </c>
      <c r="L14">
        <f>SQRT((Table38[[#This Row],[Annual Income (k$)]]-$B$4)^2+(Table38[[#This Row],[Spending Score (1-100)]]-$C$4)^2)</f>
        <v>1.9885922516566745</v>
      </c>
      <c r="M14">
        <f>MIN(Table38[[#This Row],[DIst1]:[DIst2]])</f>
        <v>1.9885922516566745</v>
      </c>
      <c r="N14" t="str">
        <f>IF(MIN(Table38[[#This Row],[DIst1]:[DIst2]])=Table38[[#This Row],[DIst1]],"Cluster1","Cluster2")</f>
        <v>Cluster2</v>
      </c>
    </row>
    <row r="15" spans="1:14" x14ac:dyDescent="0.3">
      <c r="G15">
        <v>14</v>
      </c>
      <c r="H15">
        <v>-1.5481520470000001</v>
      </c>
      <c r="I15">
        <v>1.040417827</v>
      </c>
      <c r="J15">
        <v>2</v>
      </c>
      <c r="K15">
        <f>SQRT((Table38[[#This Row],[Annual Income (k$)]]-$B$3)^2+(Table38[[#This Row],[Spending Score (1-100)]]-$C$3)^2)</f>
        <v>3.3634853843539427</v>
      </c>
      <c r="L15">
        <f>SQRT((Table38[[#This Row],[Annual Income (k$)]]-$B$4)^2+(Table38[[#This Row],[Spending Score (1-100)]]-$C$4)^2)</f>
        <v>1.5771522220311358</v>
      </c>
      <c r="M15">
        <f>MIN(Table38[[#This Row],[DIst1]:[DIst2]])</f>
        <v>1.5771522220311358</v>
      </c>
      <c r="N15" t="str">
        <f>IF(MIN(Table38[[#This Row],[DIst1]:[DIst2]])=Table38[[#This Row],[DIst1]],"Cluster1","Cluster2")</f>
        <v>Cluster2</v>
      </c>
    </row>
    <row r="16" spans="1:14" x14ac:dyDescent="0.3">
      <c r="G16">
        <v>15</v>
      </c>
      <c r="H16">
        <v>-1.5481520470000001</v>
      </c>
      <c r="I16">
        <v>-1.4441620580000001</v>
      </c>
      <c r="K16">
        <f>SQRT((Table38[[#This Row],[Annual Income (k$)]]-$B$3)^2+(Table38[[#This Row],[Spending Score (1-100)]]-$C$3)^2)</f>
        <v>2.4729958099195266</v>
      </c>
      <c r="L16">
        <f>SQRT((Table38[[#This Row],[Annual Income (k$)]]-$B$4)^2+(Table38[[#This Row],[Spending Score (1-100)]]-$C$4)^2)</f>
        <v>2.048105261941664</v>
      </c>
      <c r="M16">
        <f>MIN(Table38[[#This Row],[DIst1]:[DIst2]])</f>
        <v>2.048105261941664</v>
      </c>
      <c r="N16" t="str">
        <f>IF(MIN(Table38[[#This Row],[DIst1]:[DIst2]])=Table38[[#This Row],[DIst1]],"Cluster1","Cluster2")</f>
        <v>Cluster2</v>
      </c>
    </row>
    <row r="17" spans="7:14" x14ac:dyDescent="0.3">
      <c r="G17">
        <v>16</v>
      </c>
      <c r="H17">
        <v>-1.5481520470000001</v>
      </c>
      <c r="I17">
        <v>1.1180609480000001</v>
      </c>
      <c r="K17">
        <f>SQRT((Table38[[#This Row],[Annual Income (k$)]]-$B$3)^2+(Table38[[#This Row],[Spending Score (1-100)]]-$C$3)^2)</f>
        <v>3.4167805530223507</v>
      </c>
      <c r="L17">
        <f>SQRT((Table38[[#This Row],[Annual Income (k$)]]-$B$4)^2+(Table38[[#This Row],[Spending Score (1-100)]]-$C$4)^2)</f>
        <v>1.6226503579342109</v>
      </c>
      <c r="M17">
        <f>MIN(Table38[[#This Row],[DIst1]:[DIst2]])</f>
        <v>1.6226503579342109</v>
      </c>
      <c r="N17" t="str">
        <f>IF(MIN(Table38[[#This Row],[DIst1]:[DIst2]])=Table38[[#This Row],[DIst1]],"Cluster1","Cluster2")</f>
        <v>Cluster2</v>
      </c>
    </row>
    <row r="18" spans="7:14" x14ac:dyDescent="0.3">
      <c r="G18">
        <v>17</v>
      </c>
      <c r="H18">
        <v>-1.509982618</v>
      </c>
      <c r="I18">
        <v>-0.59008772300000001</v>
      </c>
      <c r="K18">
        <f>SQRT((Table38[[#This Row],[Annual Income (k$)]]-$B$3)^2+(Table38[[#This Row],[Spending Score (1-100)]]-$C$3)^2)</f>
        <v>2.5145543123222462</v>
      </c>
      <c r="L18">
        <f>SQRT((Table38[[#This Row],[Annual Income (k$)]]-$B$4)^2+(Table38[[#This Row],[Spending Score (1-100)]]-$C$4)^2)</f>
        <v>1.4552618534895898</v>
      </c>
      <c r="M18">
        <f>MIN(Table38[[#This Row],[DIst1]:[DIst2]])</f>
        <v>1.4552618534895898</v>
      </c>
      <c r="N18" t="str">
        <f>IF(MIN(Table38[[#This Row],[DIst1]:[DIst2]])=Table38[[#This Row],[DIst1]],"Cluster1","Cluster2")</f>
        <v>Cluster2</v>
      </c>
    </row>
    <row r="19" spans="7:14" x14ac:dyDescent="0.3">
      <c r="G19">
        <v>18</v>
      </c>
      <c r="H19">
        <v>-1.509982618</v>
      </c>
      <c r="I19">
        <v>0.61338065900000005</v>
      </c>
      <c r="K19">
        <f>SQRT((Table38[[#This Row],[Annual Income (k$)]]-$B$3)^2+(Table38[[#This Row],[Spending Score (1-100)]]-$C$3)^2)</f>
        <v>3.0584904336209133</v>
      </c>
      <c r="L19">
        <f>SQRT((Table38[[#This Row],[Annual Income (k$)]]-$B$4)^2+(Table38[[#This Row],[Spending Score (1-100)]]-$C$4)^2)</f>
        <v>1.3434011848648948</v>
      </c>
      <c r="M19">
        <f>MIN(Table38[[#This Row],[DIst1]:[DIst2]])</f>
        <v>1.3434011848648948</v>
      </c>
      <c r="N19" t="str">
        <f>IF(MIN(Table38[[#This Row],[DIst1]:[DIst2]])=Table38[[#This Row],[DIst1]],"Cluster1","Cluster2")</f>
        <v>Cluster2</v>
      </c>
    </row>
    <row r="20" spans="7:14" x14ac:dyDescent="0.3">
      <c r="G20">
        <v>19</v>
      </c>
      <c r="H20">
        <v>-1.43364376</v>
      </c>
      <c r="I20">
        <v>-0.82301708699999998</v>
      </c>
      <c r="K20">
        <f>SQRT((Table38[[#This Row],[Annual Income (k$)]]-$B$3)^2+(Table38[[#This Row],[Spending Score (1-100)]]-$C$3)^2)</f>
        <v>2.3887486238346249</v>
      </c>
      <c r="L20">
        <f>SQRT((Table38[[#This Row],[Annual Income (k$)]]-$B$4)^2+(Table38[[#This Row],[Spending Score (1-100)]]-$C$4)^2)</f>
        <v>1.525364335835119</v>
      </c>
      <c r="M20">
        <f>MIN(Table38[[#This Row],[DIst1]:[DIst2]])</f>
        <v>1.525364335835119</v>
      </c>
      <c r="N20" t="str">
        <f>IF(MIN(Table38[[#This Row],[DIst1]:[DIst2]])=Table38[[#This Row],[DIst1]],"Cluster1","Cluster2")</f>
        <v>Cluster2</v>
      </c>
    </row>
    <row r="21" spans="7:14" x14ac:dyDescent="0.3">
      <c r="G21">
        <v>20</v>
      </c>
      <c r="H21">
        <v>-1.43364376</v>
      </c>
      <c r="I21">
        <v>1.855670602</v>
      </c>
      <c r="K21">
        <f>SQRT((Table38[[#This Row],[Annual Income (k$)]]-$B$3)^2+(Table38[[#This Row],[Spending Score (1-100)]]-$C$3)^2)</f>
        <v>3.8932181635856713</v>
      </c>
      <c r="L21">
        <f>SQRT((Table38[[#This Row],[Annual Income (k$)]]-$B$4)^2+(Table38[[#This Row],[Spending Score (1-100)]]-$C$4)^2)</f>
        <v>2.0817508103985944</v>
      </c>
      <c r="M21">
        <f>MIN(Table38[[#This Row],[DIst1]:[DIst2]])</f>
        <v>2.0817508103985944</v>
      </c>
      <c r="N21" t="str">
        <f>IF(MIN(Table38[[#This Row],[DIst1]:[DIst2]])=Table38[[#This Row],[DIst1]],"Cluster1","Cluster2")</f>
        <v>Cluster2</v>
      </c>
    </row>
    <row r="22" spans="7:14" x14ac:dyDescent="0.3">
      <c r="G22">
        <v>21</v>
      </c>
      <c r="H22">
        <v>-1.395474331</v>
      </c>
      <c r="I22">
        <v>-0.59008772300000001</v>
      </c>
      <c r="K22">
        <f>SQRT((Table38[[#This Row],[Annual Income (k$)]]-$B$3)^2+(Table38[[#This Row],[Spending Score (1-100)]]-$C$3)^2)</f>
        <v>2.4042188639745157</v>
      </c>
      <c r="L22">
        <f>SQRT((Table38[[#This Row],[Annual Income (k$)]]-$B$4)^2+(Table38[[#This Row],[Spending Score (1-100)]]-$C$4)^2)</f>
        <v>1.3575066926931245</v>
      </c>
      <c r="M22">
        <f>MIN(Table38[[#This Row],[DIst1]:[DIst2]])</f>
        <v>1.3575066926931245</v>
      </c>
      <c r="N22" t="str">
        <f>IF(MIN(Table38[[#This Row],[DIst1]:[DIst2]])=Table38[[#This Row],[DIst1]],"Cluster1","Cluster2")</f>
        <v>Cluster2</v>
      </c>
    </row>
    <row r="23" spans="7:14" x14ac:dyDescent="0.3">
      <c r="G23">
        <v>22</v>
      </c>
      <c r="H23">
        <v>-1.395474331</v>
      </c>
      <c r="I23">
        <v>0.88513158400000003</v>
      </c>
      <c r="K23">
        <f>SQRT((Table38[[#This Row],[Annual Income (k$)]]-$B$3)^2+(Table38[[#This Row],[Spending Score (1-100)]]-$C$3)^2)</f>
        <v>3.1459571101472674</v>
      </c>
      <c r="L23">
        <f>SQRT((Table38[[#This Row],[Annual Income (k$)]]-$B$4)^2+(Table38[[#This Row],[Spending Score (1-100)]]-$C$4)^2)</f>
        <v>1.3638054382922691</v>
      </c>
      <c r="M23">
        <f>MIN(Table38[[#This Row],[DIst1]:[DIst2]])</f>
        <v>1.3638054382922691</v>
      </c>
      <c r="N23" t="str">
        <f>IF(MIN(Table38[[#This Row],[DIst1]:[DIst2]])=Table38[[#This Row],[DIst1]],"Cluster1","Cluster2")</f>
        <v>Cluster2</v>
      </c>
    </row>
    <row r="24" spans="7:14" x14ac:dyDescent="0.3">
      <c r="G24">
        <v>23</v>
      </c>
      <c r="H24">
        <v>-1.357304901</v>
      </c>
      <c r="I24">
        <v>-1.754734544</v>
      </c>
      <c r="K24">
        <f>SQRT((Table38[[#This Row],[Annual Income (k$)]]-$B$3)^2+(Table38[[#This Row],[Spending Score (1-100)]]-$C$3)^2)</f>
        <v>2.3301534094168876</v>
      </c>
      <c r="L24">
        <f>SQRT((Table38[[#This Row],[Annual Income (k$)]]-$B$4)^2+(Table38[[#This Row],[Spending Score (1-100)]]-$C$4)^2)</f>
        <v>2.1949891269720192</v>
      </c>
      <c r="M24">
        <f>MIN(Table38[[#This Row],[DIst1]:[DIst2]])</f>
        <v>2.1949891269720192</v>
      </c>
      <c r="N24" t="str">
        <f>IF(MIN(Table38[[#This Row],[DIst1]:[DIst2]])=Table38[[#This Row],[DIst1]],"Cluster1","Cluster2")</f>
        <v>Cluster2</v>
      </c>
    </row>
    <row r="25" spans="7:14" x14ac:dyDescent="0.3">
      <c r="G25">
        <v>24</v>
      </c>
      <c r="H25">
        <v>-1.357304901</v>
      </c>
      <c r="I25">
        <v>0.88513158400000003</v>
      </c>
      <c r="K25">
        <f>SQRT((Table38[[#This Row],[Annual Income (k$)]]-$B$3)^2+(Table38[[#This Row],[Spending Score (1-100)]]-$C$3)^2)</f>
        <v>3.1180071746233011</v>
      </c>
      <c r="L25">
        <f>SQRT((Table38[[#This Row],[Annual Income (k$)]]-$B$4)^2+(Table38[[#This Row],[Spending Score (1-100)]]-$C$4)^2)</f>
        <v>1.3319679721027338</v>
      </c>
      <c r="M25">
        <f>MIN(Table38[[#This Row],[DIst1]:[DIst2]])</f>
        <v>1.3319679721027338</v>
      </c>
      <c r="N25" t="str">
        <f>IF(MIN(Table38[[#This Row],[DIst1]:[DIst2]])=Table38[[#This Row],[DIst1]],"Cluster1","Cluster2")</f>
        <v>Cluster2</v>
      </c>
    </row>
    <row r="26" spans="7:14" x14ac:dyDescent="0.3">
      <c r="G26">
        <v>25</v>
      </c>
      <c r="H26">
        <v>-1.242796614</v>
      </c>
      <c r="I26">
        <v>-1.4053404979999999</v>
      </c>
      <c r="K26">
        <f>SQRT((Table38[[#This Row],[Annual Income (k$)]]-$B$3)^2+(Table38[[#This Row],[Spending Score (1-100)]]-$C$3)^2)</f>
        <v>2.1655701190968002</v>
      </c>
      <c r="L26">
        <f>SQRT((Table38[[#This Row],[Annual Income (k$)]]-$B$4)^2+(Table38[[#This Row],[Spending Score (1-100)]]-$C$4)^2)</f>
        <v>1.8370743197851243</v>
      </c>
      <c r="M26">
        <f>MIN(Table38[[#This Row],[DIst1]:[DIst2]])</f>
        <v>1.8370743197851243</v>
      </c>
      <c r="N26" t="str">
        <f>IF(MIN(Table38[[#This Row],[DIst1]:[DIst2]])=Table38[[#This Row],[DIst1]],"Cluster1","Cluster2")</f>
        <v>Cluster2</v>
      </c>
    </row>
    <row r="27" spans="7:14" x14ac:dyDescent="0.3">
      <c r="G27">
        <v>26</v>
      </c>
      <c r="H27">
        <v>-1.242796614</v>
      </c>
      <c r="I27">
        <v>1.2345256309999999</v>
      </c>
      <c r="K27">
        <f>SQRT((Table38[[#This Row],[Annual Income (k$)]]-$B$3)^2+(Table38[[#This Row],[Spending Score (1-100)]]-$C$3)^2)</f>
        <v>3.2904034387891308</v>
      </c>
      <c r="L27">
        <f>SQRT((Table38[[#This Row],[Annual Income (k$)]]-$B$4)^2+(Table38[[#This Row],[Spending Score (1-100)]]-$C$4)^2)</f>
        <v>1.4750289775127239</v>
      </c>
      <c r="M27">
        <f>MIN(Table38[[#This Row],[DIst1]:[DIst2]])</f>
        <v>1.4750289775127239</v>
      </c>
      <c r="N27" t="str">
        <f>IF(MIN(Table38[[#This Row],[DIst1]:[DIst2]])=Table38[[#This Row],[DIst1]],"Cluster1","Cluster2")</f>
        <v>Cluster2</v>
      </c>
    </row>
    <row r="28" spans="7:14" x14ac:dyDescent="0.3">
      <c r="G28">
        <v>27</v>
      </c>
      <c r="H28">
        <v>-1.242796614</v>
      </c>
      <c r="I28">
        <v>-0.70655240500000005</v>
      </c>
      <c r="K28">
        <f>SQRT((Table38[[#This Row],[Annual Income (k$)]]-$B$3)^2+(Table38[[#This Row],[Spending Score (1-100)]]-$C$3)^2)</f>
        <v>2.2266135337800526</v>
      </c>
      <c r="L28">
        <f>SQRT((Table38[[#This Row],[Annual Income (k$)]]-$B$4)^2+(Table38[[#This Row],[Spending Score (1-100)]]-$C$4)^2)</f>
        <v>1.3042325929295833</v>
      </c>
      <c r="M28">
        <f>MIN(Table38[[#This Row],[DIst1]:[DIst2]])</f>
        <v>1.3042325929295833</v>
      </c>
      <c r="N28" t="str">
        <f>IF(MIN(Table38[[#This Row],[DIst1]:[DIst2]])=Table38[[#This Row],[DIst1]],"Cluster1","Cluster2")</f>
        <v>Cluster2</v>
      </c>
    </row>
    <row r="29" spans="7:14" x14ac:dyDescent="0.3">
      <c r="G29">
        <v>28</v>
      </c>
      <c r="H29">
        <v>-1.242796614</v>
      </c>
      <c r="I29">
        <v>0.41927285600000003</v>
      </c>
      <c r="K29">
        <f>SQRT((Table38[[#This Row],[Annual Income (k$)]]-$B$3)^2+(Table38[[#This Row],[Spending Score (1-100)]]-$C$3)^2)</f>
        <v>2.728363043743633</v>
      </c>
      <c r="L29">
        <f>SQRT((Table38[[#This Row],[Annual Income (k$)]]-$B$4)^2+(Table38[[#This Row],[Spending Score (1-100)]]-$C$4)^2)</f>
        <v>1.0288388739537484</v>
      </c>
      <c r="M29">
        <f>MIN(Table38[[#This Row],[DIst1]:[DIst2]])</f>
        <v>1.0288388739537484</v>
      </c>
      <c r="N29" t="str">
        <f>IF(MIN(Table38[[#This Row],[DIst1]:[DIst2]])=Table38[[#This Row],[DIst1]],"Cluster1","Cluster2")</f>
        <v>Cluster2</v>
      </c>
    </row>
    <row r="30" spans="7:14" x14ac:dyDescent="0.3">
      <c r="G30">
        <v>29</v>
      </c>
      <c r="H30">
        <v>-1.2046271850000001</v>
      </c>
      <c r="I30">
        <v>-0.74537396600000005</v>
      </c>
      <c r="K30">
        <f>SQRT((Table38[[#This Row],[Annual Income (k$)]]-$B$3)^2+(Table38[[#This Row],[Spending Score (1-100)]]-$C$3)^2)</f>
        <v>2.1803370223302161</v>
      </c>
      <c r="L30">
        <f>SQRT((Table38[[#This Row],[Annual Income (k$)]]-$B$4)^2+(Table38[[#This Row],[Spending Score (1-100)]]-$C$4)^2)</f>
        <v>1.3016221966336625</v>
      </c>
      <c r="M30">
        <f>MIN(Table38[[#This Row],[DIst1]:[DIst2]])</f>
        <v>1.3016221966336625</v>
      </c>
      <c r="N30" t="str">
        <f>IF(MIN(Table38[[#This Row],[DIst1]:[DIst2]])=Table38[[#This Row],[DIst1]],"Cluster1","Cluster2")</f>
        <v>Cluster2</v>
      </c>
    </row>
    <row r="31" spans="7:14" x14ac:dyDescent="0.3">
      <c r="G31">
        <v>30</v>
      </c>
      <c r="H31">
        <v>-1.2046271850000001</v>
      </c>
      <c r="I31">
        <v>1.428633434</v>
      </c>
      <c r="K31">
        <f>SQRT((Table38[[#This Row],[Annual Income (k$)]]-$B$3)^2+(Table38[[#This Row],[Spending Score (1-100)]]-$C$3)^2)</f>
        <v>3.415359946729954</v>
      </c>
      <c r="L31">
        <f>SQRT((Table38[[#This Row],[Annual Income (k$)]]-$B$4)^2+(Table38[[#This Row],[Spending Score (1-100)]]-$C$4)^2)</f>
        <v>1.6010821806905706</v>
      </c>
      <c r="M31">
        <f>MIN(Table38[[#This Row],[DIst1]:[DIst2]])</f>
        <v>1.6010821806905706</v>
      </c>
      <c r="N31" t="str">
        <f>IF(MIN(Table38[[#This Row],[DIst1]:[DIst2]])=Table38[[#This Row],[DIst1]],"Cluster1","Cluster2")</f>
        <v>Cluster2</v>
      </c>
    </row>
    <row r="32" spans="7:14" x14ac:dyDescent="0.3">
      <c r="G32">
        <v>31</v>
      </c>
      <c r="H32">
        <v>-1.1664577549999999</v>
      </c>
      <c r="I32">
        <v>-1.793556105</v>
      </c>
      <c r="K32">
        <f>SQRT((Table38[[#This Row],[Annual Income (k$)]]-$B$3)^2+(Table38[[#This Row],[Spending Score (1-100)]]-$C$3)^2)</f>
        <v>2.1537880784485637</v>
      </c>
      <c r="L32">
        <f>SQRT((Table38[[#This Row],[Annual Income (k$)]]-$B$4)^2+(Table38[[#This Row],[Spending Score (1-100)]]-$C$4)^2)</f>
        <v>2.1403982415526199</v>
      </c>
      <c r="M32">
        <f>MIN(Table38[[#This Row],[DIst1]:[DIst2]])</f>
        <v>2.1403982415526199</v>
      </c>
      <c r="N32" t="str">
        <f>IF(MIN(Table38[[#This Row],[DIst1]:[DIst2]])=Table38[[#This Row],[DIst1]],"Cluster1","Cluster2")</f>
        <v>Cluster2</v>
      </c>
    </row>
    <row r="33" spans="7:14" x14ac:dyDescent="0.3">
      <c r="G33">
        <v>32</v>
      </c>
      <c r="H33">
        <v>-1.1664577549999999</v>
      </c>
      <c r="I33">
        <v>0.88513158400000003</v>
      </c>
      <c r="K33">
        <f>SQRT((Table38[[#This Row],[Annual Income (k$)]]-$B$3)^2+(Table38[[#This Row],[Spending Score (1-100)]]-$C$3)^2)</f>
        <v>2.9816587547617237</v>
      </c>
      <c r="L33">
        <f>SQRT((Table38[[#This Row],[Annual Income (k$)]]-$B$4)^2+(Table38[[#This Row],[Spending Score (1-100)]]-$C$4)^2)</f>
        <v>1.1784366226393093</v>
      </c>
      <c r="M33">
        <f>MIN(Table38[[#This Row],[DIst1]:[DIst2]])</f>
        <v>1.1784366226393093</v>
      </c>
      <c r="N33" t="str">
        <f>IF(MIN(Table38[[#This Row],[DIst1]:[DIst2]])=Table38[[#This Row],[DIst1]],"Cluster1","Cluster2")</f>
        <v>Cluster2</v>
      </c>
    </row>
    <row r="34" spans="7:14" x14ac:dyDescent="0.3">
      <c r="G34">
        <v>33</v>
      </c>
      <c r="H34">
        <v>-1.0519494680000001</v>
      </c>
      <c r="I34">
        <v>-1.793556105</v>
      </c>
      <c r="K34">
        <f>SQRT((Table38[[#This Row],[Annual Income (k$)]]-$B$3)^2+(Table38[[#This Row],[Spending Score (1-100)]]-$C$3)^2)</f>
        <v>2.043223171938823</v>
      </c>
      <c r="L34">
        <f>SQRT((Table38[[#This Row],[Annual Income (k$)]]-$B$4)^2+(Table38[[#This Row],[Spending Score (1-100)]]-$C$4)^2)</f>
        <v>2.0940427116308533</v>
      </c>
      <c r="M34">
        <f>MIN(Table38[[#This Row],[DIst1]:[DIst2]])</f>
        <v>2.043223171938823</v>
      </c>
      <c r="N34" t="str">
        <f>IF(MIN(Table38[[#This Row],[DIst1]:[DIst2]])=Table38[[#This Row],[DIst1]],"Cluster1","Cluster2")</f>
        <v>Cluster1</v>
      </c>
    </row>
    <row r="35" spans="7:14" x14ac:dyDescent="0.3">
      <c r="G35">
        <v>34</v>
      </c>
      <c r="H35">
        <v>-1.0519494680000001</v>
      </c>
      <c r="I35">
        <v>1.6227412379999999</v>
      </c>
      <c r="K35">
        <f>SQRT((Table38[[#This Row],[Annual Income (k$)]]-$B$3)^2+(Table38[[#This Row],[Spending Score (1-100)]]-$C$3)^2)</f>
        <v>3.4809251177675655</v>
      </c>
      <c r="L35">
        <f>SQRT((Table38[[#This Row],[Annual Income (k$)]]-$B$4)^2+(Table38[[#This Row],[Spending Score (1-100)]]-$C$4)^2)</f>
        <v>1.6832104889065302</v>
      </c>
      <c r="M35">
        <f>MIN(Table38[[#This Row],[DIst1]:[DIst2]])</f>
        <v>1.6832104889065302</v>
      </c>
      <c r="N35" t="str">
        <f>IF(MIN(Table38[[#This Row],[DIst1]:[DIst2]])=Table38[[#This Row],[DIst1]],"Cluster1","Cluster2")</f>
        <v>Cluster2</v>
      </c>
    </row>
    <row r="36" spans="7:14" x14ac:dyDescent="0.3">
      <c r="G36">
        <v>35</v>
      </c>
      <c r="H36">
        <v>-1.0519494680000001</v>
      </c>
      <c r="I36">
        <v>-1.4053404979999999</v>
      </c>
      <c r="K36">
        <f>SQRT((Table38[[#This Row],[Annual Income (k$)]]-$B$3)^2+(Table38[[#This Row],[Spending Score (1-100)]]-$C$3)^2)</f>
        <v>1.9752775220470624</v>
      </c>
      <c r="L36">
        <f>SQRT((Table38[[#This Row],[Annual Income (k$)]]-$B$4)^2+(Table38[[#This Row],[Spending Score (1-100)]]-$C$4)^2)</f>
        <v>1.7415864637791163</v>
      </c>
      <c r="M36">
        <f>MIN(Table38[[#This Row],[DIst1]:[DIst2]])</f>
        <v>1.7415864637791163</v>
      </c>
      <c r="N36" t="str">
        <f>IF(MIN(Table38[[#This Row],[DIst1]:[DIst2]])=Table38[[#This Row],[DIst1]],"Cluster1","Cluster2")</f>
        <v>Cluster2</v>
      </c>
    </row>
    <row r="37" spans="7:14" x14ac:dyDescent="0.3">
      <c r="G37">
        <v>36</v>
      </c>
      <c r="H37">
        <v>-1.0519494680000001</v>
      </c>
      <c r="I37">
        <v>1.1957040699999999</v>
      </c>
      <c r="K37">
        <f>SQRT((Table38[[#This Row],[Annual Income (k$)]]-$B$3)^2+(Table38[[#This Row],[Spending Score (1-100)]]-$C$3)^2)</f>
        <v>3.1380813616798853</v>
      </c>
      <c r="L37">
        <f>SQRT((Table38[[#This Row],[Annual Income (k$)]]-$B$4)^2+(Table38[[#This Row],[Spending Score (1-100)]]-$C$4)^2)</f>
        <v>1.3231211269176089</v>
      </c>
      <c r="M37">
        <f>MIN(Table38[[#This Row],[DIst1]:[DIst2]])</f>
        <v>1.3231211269176089</v>
      </c>
      <c r="N37" t="str">
        <f>IF(MIN(Table38[[#This Row],[DIst1]:[DIst2]])=Table38[[#This Row],[DIst1]],"Cluster1","Cluster2")</f>
        <v>Cluster2</v>
      </c>
    </row>
    <row r="38" spans="7:14" x14ac:dyDescent="0.3">
      <c r="G38">
        <v>37</v>
      </c>
      <c r="H38">
        <v>-1.013780039</v>
      </c>
      <c r="I38">
        <v>-1.288875816</v>
      </c>
      <c r="K38">
        <f>SQRT((Table38[[#This Row],[Annual Income (k$)]]-$B$3)^2+(Table38[[#This Row],[Spending Score (1-100)]]-$C$3)^2)</f>
        <v>1.9312518552930111</v>
      </c>
      <c r="L38">
        <f>SQRT((Table38[[#This Row],[Annual Income (k$)]]-$B$4)^2+(Table38[[#This Row],[Spending Score (1-100)]]-$C$4)^2)</f>
        <v>1.6207193166864413</v>
      </c>
      <c r="M38">
        <f>MIN(Table38[[#This Row],[DIst1]:[DIst2]])</f>
        <v>1.6207193166864413</v>
      </c>
      <c r="N38" t="str">
        <f>IF(MIN(Table38[[#This Row],[DIst1]:[DIst2]])=Table38[[#This Row],[DIst1]],"Cluster1","Cluster2")</f>
        <v>Cluster2</v>
      </c>
    </row>
    <row r="39" spans="7:14" x14ac:dyDescent="0.3">
      <c r="G39">
        <v>38</v>
      </c>
      <c r="H39">
        <v>-1.013780039</v>
      </c>
      <c r="I39">
        <v>0.88513158400000003</v>
      </c>
      <c r="K39">
        <f>SQRT((Table38[[#This Row],[Annual Income (k$)]]-$B$3)^2+(Table38[[#This Row],[Spending Score (1-100)]]-$C$3)^2)</f>
        <v>2.877045998194808</v>
      </c>
      <c r="L39">
        <f>SQRT((Table38[[#This Row],[Annual Income (k$)]]-$B$4)^2+(Table38[[#This Row],[Spending Score (1-100)]]-$C$4)^2)</f>
        <v>1.0643405575325116</v>
      </c>
      <c r="M39">
        <f>MIN(Table38[[#This Row],[DIst1]:[DIst2]])</f>
        <v>1.0643405575325116</v>
      </c>
      <c r="N39" t="str">
        <f>IF(MIN(Table38[[#This Row],[DIst1]:[DIst2]])=Table38[[#This Row],[DIst1]],"Cluster1","Cluster2")</f>
        <v>Cluster2</v>
      </c>
    </row>
    <row r="40" spans="7:14" x14ac:dyDescent="0.3">
      <c r="G40">
        <v>39</v>
      </c>
      <c r="H40">
        <v>-0.89927175100000001</v>
      </c>
      <c r="I40">
        <v>-0.93948176900000002</v>
      </c>
      <c r="K40">
        <f>SQRT((Table38[[#This Row],[Annual Income (k$)]]-$B$3)^2+(Table38[[#This Row],[Spending Score (1-100)]]-$C$3)^2)</f>
        <v>1.8422872125497185</v>
      </c>
      <c r="L40">
        <f>SQRT((Table38[[#This Row],[Annual Income (k$)]]-$B$4)^2+(Table38[[#This Row],[Spending Score (1-100)]]-$C$4)^2)</f>
        <v>1.2600814686250097</v>
      </c>
      <c r="M40">
        <f>MIN(Table38[[#This Row],[DIst1]:[DIst2]])</f>
        <v>1.2600814686250097</v>
      </c>
      <c r="N40" t="str">
        <f>IF(MIN(Table38[[#This Row],[DIst1]:[DIst2]])=Table38[[#This Row],[DIst1]],"Cluster1","Cluster2")</f>
        <v>Cluster2</v>
      </c>
    </row>
    <row r="41" spans="7:14" x14ac:dyDescent="0.3">
      <c r="G41">
        <v>40</v>
      </c>
      <c r="H41">
        <v>-0.89927175100000001</v>
      </c>
      <c r="I41">
        <v>0.96277470600000004</v>
      </c>
      <c r="K41">
        <f>SQRT((Table38[[#This Row],[Annual Income (k$)]]-$B$3)^2+(Table38[[#This Row],[Spending Score (1-100)]]-$C$3)^2)</f>
        <v>2.86104156682172</v>
      </c>
      <c r="L41">
        <f>SQRT((Table38[[#This Row],[Annual Income (k$)]]-$B$4)^2+(Table38[[#This Row],[Spending Score (1-100)]]-$C$4)^2)</f>
        <v>1.045451113840397</v>
      </c>
      <c r="M41">
        <f>MIN(Table38[[#This Row],[DIst1]:[DIst2]])</f>
        <v>1.045451113840397</v>
      </c>
      <c r="N41" t="str">
        <f>IF(MIN(Table38[[#This Row],[DIst1]:[DIst2]])=Table38[[#This Row],[DIst1]],"Cluster1","Cluster2")</f>
        <v>Cluster2</v>
      </c>
    </row>
    <row r="42" spans="7:14" x14ac:dyDescent="0.3">
      <c r="G42">
        <v>41</v>
      </c>
      <c r="H42">
        <v>-0.86110232200000003</v>
      </c>
      <c r="I42">
        <v>-0.59008772300000001</v>
      </c>
      <c r="K42">
        <f>SQRT((Table38[[#This Row],[Annual Income (k$)]]-$B$3)^2+(Table38[[#This Row],[Spending Score (1-100)]]-$C$3)^2)</f>
        <v>1.8958748890643415</v>
      </c>
      <c r="L42">
        <f>SQRT((Table38[[#This Row],[Annual Income (k$)]]-$B$4)^2+(Table38[[#This Row],[Spending Score (1-100)]]-$C$4)^2)</f>
        <v>0.95205508618919132</v>
      </c>
      <c r="M42">
        <f>MIN(Table38[[#This Row],[DIst1]:[DIst2]])</f>
        <v>0.95205508618919132</v>
      </c>
      <c r="N42" t="str">
        <f>IF(MIN(Table38[[#This Row],[DIst1]:[DIst2]])=Table38[[#This Row],[DIst1]],"Cluster1","Cluster2")</f>
        <v>Cluster2</v>
      </c>
    </row>
    <row r="43" spans="7:14" x14ac:dyDescent="0.3">
      <c r="G43">
        <v>42</v>
      </c>
      <c r="H43">
        <v>-0.86110232200000003</v>
      </c>
      <c r="I43">
        <v>1.6227412379999999</v>
      </c>
      <c r="K43">
        <f>SQRT((Table38[[#This Row],[Annual Income (k$)]]-$B$3)^2+(Table38[[#This Row],[Spending Score (1-100)]]-$C$3)^2)</f>
        <v>3.3766421619942615</v>
      </c>
      <c r="L43">
        <f>SQRT((Table38[[#This Row],[Annual Income (k$)]]-$B$4)^2+(Table38[[#This Row],[Spending Score (1-100)]]-$C$4)^2)</f>
        <v>1.6013507331756907</v>
      </c>
      <c r="M43">
        <f>MIN(Table38[[#This Row],[DIst1]:[DIst2]])</f>
        <v>1.6013507331756907</v>
      </c>
      <c r="N43" t="str">
        <f>IF(MIN(Table38[[#This Row],[DIst1]:[DIst2]])=Table38[[#This Row],[DIst1]],"Cluster1","Cluster2")</f>
        <v>Cluster2</v>
      </c>
    </row>
    <row r="44" spans="7:14" x14ac:dyDescent="0.3">
      <c r="G44">
        <v>43</v>
      </c>
      <c r="H44">
        <v>-0.82293289300000005</v>
      </c>
      <c r="I44">
        <v>-0.551266162</v>
      </c>
      <c r="K44">
        <f>SQRT((Table38[[#This Row],[Annual Income (k$)]]-$B$3)^2+(Table38[[#This Row],[Spending Score (1-100)]]-$C$3)^2)</f>
        <v>1.8742013249289626</v>
      </c>
      <c r="L44">
        <f>SQRT((Table38[[#This Row],[Annual Income (k$)]]-$B$4)^2+(Table38[[#This Row],[Spending Score (1-100)]]-$C$4)^2)</f>
        <v>0.89781040081740893</v>
      </c>
      <c r="M44">
        <f>MIN(Table38[[#This Row],[DIst1]:[DIst2]])</f>
        <v>0.89781040081740893</v>
      </c>
      <c r="N44" t="str">
        <f>IF(MIN(Table38[[#This Row],[DIst1]:[DIst2]])=Table38[[#This Row],[DIst1]],"Cluster1","Cluster2")</f>
        <v>Cluster2</v>
      </c>
    </row>
    <row r="45" spans="7:14" x14ac:dyDescent="0.3">
      <c r="G45">
        <v>44</v>
      </c>
      <c r="H45">
        <v>-0.82293289300000005</v>
      </c>
      <c r="I45">
        <v>0.41927285600000003</v>
      </c>
      <c r="K45">
        <f>SQRT((Table38[[#This Row],[Annual Income (k$)]]-$B$3)^2+(Table38[[#This Row],[Spending Score (1-100)]]-$C$3)^2)</f>
        <v>2.4096847962081589</v>
      </c>
      <c r="L45">
        <f>SQRT((Table38[[#This Row],[Annual Income (k$)]]-$B$4)^2+(Table38[[#This Row],[Spending Score (1-100)]]-$C$4)^2)</f>
        <v>0.63473156527541219</v>
      </c>
      <c r="M45">
        <f>MIN(Table38[[#This Row],[DIst1]:[DIst2]])</f>
        <v>0.63473156527541219</v>
      </c>
      <c r="N45" t="str">
        <f>IF(MIN(Table38[[#This Row],[DIst1]:[DIst2]])=Table38[[#This Row],[DIst1]],"Cluster1","Cluster2")</f>
        <v>Cluster2</v>
      </c>
    </row>
    <row r="46" spans="7:14" x14ac:dyDescent="0.3">
      <c r="G46">
        <v>45</v>
      </c>
      <c r="H46">
        <v>-0.82293289300000005</v>
      </c>
      <c r="I46">
        <v>-0.86183864799999998</v>
      </c>
      <c r="K46">
        <f>SQRT((Table38[[#This Row],[Annual Income (k$)]]-$B$3)^2+(Table38[[#This Row],[Spending Score (1-100)]]-$C$3)^2)</f>
        <v>1.7822582649579968</v>
      </c>
      <c r="L46">
        <f>SQRT((Table38[[#This Row],[Annual Income (k$)]]-$B$4)^2+(Table38[[#This Row],[Spending Score (1-100)]]-$C$4)^2)</f>
        <v>1.1545383901936552</v>
      </c>
      <c r="M46">
        <f>MIN(Table38[[#This Row],[DIst1]:[DIst2]])</f>
        <v>1.1545383901936552</v>
      </c>
      <c r="N46" t="str">
        <f>IF(MIN(Table38[[#This Row],[DIst1]:[DIst2]])=Table38[[#This Row],[DIst1]],"Cluster1","Cluster2")</f>
        <v>Cluster2</v>
      </c>
    </row>
    <row r="47" spans="7:14" x14ac:dyDescent="0.3">
      <c r="G47">
        <v>46</v>
      </c>
      <c r="H47">
        <v>-0.82293289300000005</v>
      </c>
      <c r="I47">
        <v>0.57455909900000002</v>
      </c>
      <c r="K47">
        <f>SQRT((Table38[[#This Row],[Annual Income (k$)]]-$B$3)^2+(Table38[[#This Row],[Spending Score (1-100)]]-$C$3)^2)</f>
        <v>2.5196106893981409</v>
      </c>
      <c r="L47">
        <f>SQRT((Table38[[#This Row],[Annual Income (k$)]]-$B$4)^2+(Table38[[#This Row],[Spending Score (1-100)]]-$C$4)^2)</f>
        <v>0.71638023285464725</v>
      </c>
      <c r="M47">
        <f>MIN(Table38[[#This Row],[DIst1]:[DIst2]])</f>
        <v>0.71638023285464725</v>
      </c>
      <c r="N47" t="str">
        <f>IF(MIN(Table38[[#This Row],[DIst1]:[DIst2]])=Table38[[#This Row],[DIst1]],"Cluster1","Cluster2")</f>
        <v>Cluster2</v>
      </c>
    </row>
    <row r="48" spans="7:14" x14ac:dyDescent="0.3">
      <c r="G48">
        <v>47</v>
      </c>
      <c r="H48">
        <v>-0.78476346399999997</v>
      </c>
      <c r="I48">
        <v>0.186343491</v>
      </c>
      <c r="K48">
        <f>SQRT((Table38[[#This Row],[Annual Income (k$)]]-$B$3)^2+(Table38[[#This Row],[Spending Score (1-100)]]-$C$3)^2)</f>
        <v>2.225500299484851</v>
      </c>
      <c r="L48">
        <f>SQRT((Table38[[#This Row],[Annual Income (k$)]]-$B$4)^2+(Table38[[#This Row],[Spending Score (1-100)]]-$C$4)^2)</f>
        <v>0.53452485862805565</v>
      </c>
      <c r="M48">
        <f>MIN(Table38[[#This Row],[DIst1]:[DIst2]])</f>
        <v>0.53452485862805565</v>
      </c>
      <c r="N48" t="str">
        <f>IF(MIN(Table38[[#This Row],[DIst1]:[DIst2]])=Table38[[#This Row],[DIst1]],"Cluster1","Cluster2")</f>
        <v>Cluster2</v>
      </c>
    </row>
    <row r="49" spans="7:14" x14ac:dyDescent="0.3">
      <c r="G49">
        <v>48</v>
      </c>
      <c r="H49">
        <v>-0.78476346399999997</v>
      </c>
      <c r="I49">
        <v>-0.124228994</v>
      </c>
      <c r="K49">
        <f>SQRT((Table38[[#This Row],[Annual Income (k$)]]-$B$3)^2+(Table38[[#This Row],[Spending Score (1-100)]]-$C$3)^2)</f>
        <v>2.039240783880186</v>
      </c>
      <c r="L49">
        <f>SQRT((Table38[[#This Row],[Annual Income (k$)]]-$B$4)^2+(Table38[[#This Row],[Spending Score (1-100)]]-$C$4)^2)</f>
        <v>0.59535676305462926</v>
      </c>
      <c r="M49">
        <f>MIN(Table38[[#This Row],[DIst1]:[DIst2]])</f>
        <v>0.59535676305462926</v>
      </c>
      <c r="N49" t="str">
        <f>IF(MIN(Table38[[#This Row],[DIst1]:[DIst2]])=Table38[[#This Row],[DIst1]],"Cluster1","Cluster2")</f>
        <v>Cluster2</v>
      </c>
    </row>
    <row r="50" spans="7:14" x14ac:dyDescent="0.3">
      <c r="G50">
        <v>49</v>
      </c>
      <c r="H50">
        <v>-0.78476346399999997</v>
      </c>
      <c r="I50">
        <v>-0.31833679799999998</v>
      </c>
      <c r="K50">
        <f>SQRT((Table38[[#This Row],[Annual Income (k$)]]-$B$3)^2+(Table38[[#This Row],[Spending Score (1-100)]]-$C$3)^2)</f>
        <v>1.9390712918283508</v>
      </c>
      <c r="L50">
        <f>SQRT((Table38[[#This Row],[Annual Income (k$)]]-$B$4)^2+(Table38[[#This Row],[Spending Score (1-100)]]-$C$4)^2)</f>
        <v>0.70382532626577321</v>
      </c>
      <c r="M50">
        <f>MIN(Table38[[#This Row],[DIst1]:[DIst2]])</f>
        <v>0.70382532626577321</v>
      </c>
      <c r="N50" t="str">
        <f>IF(MIN(Table38[[#This Row],[DIst1]:[DIst2]])=Table38[[#This Row],[DIst1]],"Cluster1","Cluster2")</f>
        <v>Cluster2</v>
      </c>
    </row>
    <row r="51" spans="7:14" x14ac:dyDescent="0.3">
      <c r="G51">
        <v>50</v>
      </c>
      <c r="H51">
        <v>-0.78476346399999997</v>
      </c>
      <c r="I51">
        <v>-0.31833679799999998</v>
      </c>
      <c r="K51">
        <f>SQRT((Table38[[#This Row],[Annual Income (k$)]]-$B$3)^2+(Table38[[#This Row],[Spending Score (1-100)]]-$C$3)^2)</f>
        <v>1.9390712918283508</v>
      </c>
      <c r="L51">
        <f>SQRT((Table38[[#This Row],[Annual Income (k$)]]-$B$4)^2+(Table38[[#This Row],[Spending Score (1-100)]]-$C$4)^2)</f>
        <v>0.70382532626577321</v>
      </c>
      <c r="M51">
        <f>MIN(Table38[[#This Row],[DIst1]:[DIst2]])</f>
        <v>0.70382532626577321</v>
      </c>
      <c r="N51" t="str">
        <f>IF(MIN(Table38[[#This Row],[DIst1]:[DIst2]])=Table38[[#This Row],[DIst1]],"Cluster1","Cluster2")</f>
        <v>Cluster2</v>
      </c>
    </row>
    <row r="52" spans="7:14" x14ac:dyDescent="0.3">
      <c r="G52">
        <v>51</v>
      </c>
      <c r="H52">
        <v>-0.70842460500000004</v>
      </c>
      <c r="I52">
        <v>6.9878809E-2</v>
      </c>
      <c r="K52">
        <f>SQRT((Table38[[#This Row],[Annual Income (k$)]]-$B$3)^2+(Table38[[#This Row],[Spending Score (1-100)]]-$C$3)^2)</f>
        <v>2.0924543273412146</v>
      </c>
      <c r="L52">
        <f>SQRT((Table38[[#This Row],[Annual Income (k$)]]-$B$4)^2+(Table38[[#This Row],[Spending Score (1-100)]]-$C$4)^2)</f>
        <v>0.4619388540164116</v>
      </c>
      <c r="M52">
        <f>MIN(Table38[[#This Row],[DIst1]:[DIst2]])</f>
        <v>0.4619388540164116</v>
      </c>
      <c r="N52" t="str">
        <f>IF(MIN(Table38[[#This Row],[DIst1]:[DIst2]])=Table38[[#This Row],[DIst1]],"Cluster1","Cluster2")</f>
        <v>Cluster2</v>
      </c>
    </row>
    <row r="53" spans="7:14" x14ac:dyDescent="0.3">
      <c r="G53">
        <v>52</v>
      </c>
      <c r="H53">
        <v>-0.70842460500000004</v>
      </c>
      <c r="I53">
        <v>0.38045129500000002</v>
      </c>
      <c r="K53">
        <f>SQRT((Table38[[#This Row],[Annual Income (k$)]]-$B$3)^2+(Table38[[#This Row],[Spending Score (1-100)]]-$C$3)^2)</f>
        <v>2.3007135434694042</v>
      </c>
      <c r="L53">
        <f>SQRT((Table38[[#This Row],[Annual Income (k$)]]-$B$4)^2+(Table38[[#This Row],[Spending Score (1-100)]]-$C$4)^2)</f>
        <v>0.51499877667343186</v>
      </c>
      <c r="M53">
        <f>MIN(Table38[[#This Row],[DIst1]:[DIst2]])</f>
        <v>0.51499877667343186</v>
      </c>
      <c r="N53" t="str">
        <f>IF(MIN(Table38[[#This Row],[DIst1]:[DIst2]])=Table38[[#This Row],[DIst1]],"Cluster1","Cluster2")</f>
        <v>Cluster2</v>
      </c>
    </row>
    <row r="54" spans="7:14" x14ac:dyDescent="0.3">
      <c r="G54">
        <v>53</v>
      </c>
      <c r="H54">
        <v>-0.67025517599999995</v>
      </c>
      <c r="I54">
        <v>0.147521931</v>
      </c>
      <c r="K54">
        <f>SQRT((Table38[[#This Row],[Annual Income (k$)]]-$B$3)^2+(Table38[[#This Row],[Spending Score (1-100)]]-$C$3)^2)</f>
        <v>2.1133812653816397</v>
      </c>
      <c r="L54">
        <f>SQRT((Table38[[#This Row],[Annual Income (k$)]]-$B$4)^2+(Table38[[#This Row],[Spending Score (1-100)]]-$C$4)^2)</f>
        <v>0.41819038674107656</v>
      </c>
      <c r="M54">
        <f>MIN(Table38[[#This Row],[DIst1]:[DIst2]])</f>
        <v>0.41819038674107656</v>
      </c>
      <c r="N54" t="str">
        <f>IF(MIN(Table38[[#This Row],[DIst1]:[DIst2]])=Table38[[#This Row],[DIst1]],"Cluster1","Cluster2")</f>
        <v>Cluster2</v>
      </c>
    </row>
    <row r="55" spans="7:14" x14ac:dyDescent="0.3">
      <c r="G55">
        <v>54</v>
      </c>
      <c r="H55">
        <v>-0.67025517599999995</v>
      </c>
      <c r="I55">
        <v>0.38045129500000002</v>
      </c>
      <c r="K55">
        <f>SQRT((Table38[[#This Row],[Annual Income (k$)]]-$B$3)^2+(Table38[[#This Row],[Spending Score (1-100)]]-$C$3)^2)</f>
        <v>2.2739072116602532</v>
      </c>
      <c r="L55">
        <f>SQRT((Table38[[#This Row],[Annual Income (k$)]]-$B$4)^2+(Table38[[#This Row],[Spending Score (1-100)]]-$C$4)^2)</f>
        <v>0.48150362288303156</v>
      </c>
      <c r="M55">
        <f>MIN(Table38[[#This Row],[DIst1]:[DIst2]])</f>
        <v>0.48150362288303156</v>
      </c>
      <c r="N55" t="str">
        <f>IF(MIN(Table38[[#This Row],[DIst1]:[DIst2]])=Table38[[#This Row],[DIst1]],"Cluster1","Cluster2")</f>
        <v>Cluster2</v>
      </c>
    </row>
    <row r="56" spans="7:14" x14ac:dyDescent="0.3">
      <c r="G56">
        <v>55</v>
      </c>
      <c r="H56">
        <v>-0.67025517599999995</v>
      </c>
      <c r="I56">
        <v>-0.20187211599999999</v>
      </c>
      <c r="K56">
        <f>SQRT((Table38[[#This Row],[Annual Income (k$)]]-$B$3)^2+(Table38[[#This Row],[Spending Score (1-100)]]-$C$3)^2)</f>
        <v>1.9009024834307195</v>
      </c>
      <c r="L56">
        <f>SQRT((Table38[[#This Row],[Annual Income (k$)]]-$B$4)^2+(Table38[[#This Row],[Spending Score (1-100)]]-$C$4)^2)</f>
        <v>0.54120210977045047</v>
      </c>
      <c r="M56">
        <f>MIN(Table38[[#This Row],[DIst1]:[DIst2]])</f>
        <v>0.54120210977045047</v>
      </c>
      <c r="N56" t="str">
        <f>IF(MIN(Table38[[#This Row],[DIst1]:[DIst2]])=Table38[[#This Row],[DIst1]],"Cluster1","Cluster2")</f>
        <v>Cluster2</v>
      </c>
    </row>
    <row r="57" spans="7:14" x14ac:dyDescent="0.3">
      <c r="G57">
        <v>56</v>
      </c>
      <c r="H57">
        <v>-0.67025517599999995</v>
      </c>
      <c r="I57">
        <v>-0.35715835899999998</v>
      </c>
      <c r="K57">
        <f>SQRT((Table38[[#This Row],[Annual Income (k$)]]-$B$3)^2+(Table38[[#This Row],[Spending Score (1-100)]]-$C$3)^2)</f>
        <v>1.8200854966487177</v>
      </c>
      <c r="L57">
        <f>SQRT((Table38[[#This Row],[Annual Income (k$)]]-$B$4)^2+(Table38[[#This Row],[Spending Score (1-100)]]-$C$4)^2)</f>
        <v>0.65093887439807552</v>
      </c>
      <c r="M57">
        <f>MIN(Table38[[#This Row],[DIst1]:[DIst2]])</f>
        <v>0.65093887439807552</v>
      </c>
      <c r="N57" t="str">
        <f>IF(MIN(Table38[[#This Row],[DIst1]:[DIst2]])=Table38[[#This Row],[DIst1]],"Cluster1","Cluster2")</f>
        <v>Cluster2</v>
      </c>
    </row>
    <row r="58" spans="7:14" x14ac:dyDescent="0.3">
      <c r="G58">
        <v>57</v>
      </c>
      <c r="H58">
        <v>-0.63208574699999998</v>
      </c>
      <c r="I58">
        <v>-7.7643119999999998E-3</v>
      </c>
      <c r="K58">
        <f>SQRT((Table38[[#This Row],[Annual Income (k$)]]-$B$3)^2+(Table38[[#This Row],[Spending Score (1-100)]]-$C$3)^2)</f>
        <v>1.9842968949859745</v>
      </c>
      <c r="L58">
        <f>SQRT((Table38[[#This Row],[Annual Income (k$)]]-$B$4)^2+(Table38[[#This Row],[Spending Score (1-100)]]-$C$4)^2)</f>
        <v>0.40832404517690679</v>
      </c>
      <c r="M58">
        <f>MIN(Table38[[#This Row],[DIst1]:[DIst2]])</f>
        <v>0.40832404517690679</v>
      </c>
      <c r="N58" t="str">
        <f>IF(MIN(Table38[[#This Row],[DIst1]:[DIst2]])=Table38[[#This Row],[DIst1]],"Cluster1","Cluster2")</f>
        <v>Cluster2</v>
      </c>
    </row>
    <row r="59" spans="7:14" x14ac:dyDescent="0.3">
      <c r="G59">
        <v>58</v>
      </c>
      <c r="H59">
        <v>-0.63208574699999998</v>
      </c>
      <c r="I59">
        <v>-0.16305055500000001</v>
      </c>
      <c r="K59">
        <f>SQRT((Table38[[#This Row],[Annual Income (k$)]]-$B$3)^2+(Table38[[#This Row],[Spending Score (1-100)]]-$C$3)^2)</f>
        <v>1.8911453111299064</v>
      </c>
      <c r="L59">
        <f>SQRT((Table38[[#This Row],[Annual Income (k$)]]-$B$4)^2+(Table38[[#This Row],[Spending Score (1-100)]]-$C$4)^2)</f>
        <v>0.48709924780479674</v>
      </c>
      <c r="M59">
        <f>MIN(Table38[[#This Row],[DIst1]:[DIst2]])</f>
        <v>0.48709924780479674</v>
      </c>
      <c r="N59" t="str">
        <f>IF(MIN(Table38[[#This Row],[DIst1]:[DIst2]])=Table38[[#This Row],[DIst1]],"Cluster1","Cluster2")</f>
        <v>Cluster2</v>
      </c>
    </row>
    <row r="60" spans="7:14" x14ac:dyDescent="0.3">
      <c r="G60">
        <v>59</v>
      </c>
      <c r="H60">
        <v>-0.55574688900000002</v>
      </c>
      <c r="I60">
        <v>3.1057248999999999E-2</v>
      </c>
      <c r="K60">
        <f>SQRT((Table38[[#This Row],[Annual Income (k$)]]-$B$3)^2+(Table38[[#This Row],[Spending Score (1-100)]]-$C$3)^2)</f>
        <v>1.9505209766296061</v>
      </c>
      <c r="L60">
        <f>SQRT((Table38[[#This Row],[Annual Income (k$)]]-$B$4)^2+(Table38[[#This Row],[Spending Score (1-100)]]-$C$4)^2)</f>
        <v>0.32317620073979841</v>
      </c>
      <c r="M60">
        <f>MIN(Table38[[#This Row],[DIst1]:[DIst2]])</f>
        <v>0.32317620073979841</v>
      </c>
      <c r="N60" t="str">
        <f>IF(MIN(Table38[[#This Row],[DIst1]:[DIst2]])=Table38[[#This Row],[DIst1]],"Cluster1","Cluster2")</f>
        <v>Cluster2</v>
      </c>
    </row>
    <row r="61" spans="7:14" x14ac:dyDescent="0.3">
      <c r="G61">
        <v>60</v>
      </c>
      <c r="H61">
        <v>-0.55574688900000002</v>
      </c>
      <c r="I61">
        <v>-0.16305055500000001</v>
      </c>
      <c r="K61">
        <f>SQRT((Table38[[#This Row],[Annual Income (k$)]]-$B$3)^2+(Table38[[#This Row],[Spending Score (1-100)]]-$C$3)^2)</f>
        <v>1.8291369651243787</v>
      </c>
      <c r="L61">
        <f>SQRT((Table38[[#This Row],[Annual Income (k$)]]-$B$4)^2+(Table38[[#This Row],[Spending Score (1-100)]]-$C$4)^2)</f>
        <v>0.43020777313126962</v>
      </c>
      <c r="M61">
        <f>MIN(Table38[[#This Row],[DIst1]:[DIst2]])</f>
        <v>0.43020777313126962</v>
      </c>
      <c r="N61" t="str">
        <f>IF(MIN(Table38[[#This Row],[DIst1]:[DIst2]])=Table38[[#This Row],[DIst1]],"Cluster1","Cluster2")</f>
        <v>Cluster2</v>
      </c>
    </row>
    <row r="62" spans="7:14" x14ac:dyDescent="0.3">
      <c r="G62">
        <v>61</v>
      </c>
      <c r="H62">
        <v>-0.55574688900000002</v>
      </c>
      <c r="I62">
        <v>0.225165052</v>
      </c>
      <c r="K62">
        <f>SQRT((Table38[[#This Row],[Annual Income (k$)]]-$B$3)^2+(Table38[[#This Row],[Spending Score (1-100)]]-$C$3)^2)</f>
        <v>2.0829493031663775</v>
      </c>
      <c r="L62">
        <f>SQRT((Table38[[#This Row],[Annual Income (k$)]]-$B$4)^2+(Table38[[#This Row],[Spending Score (1-100)]]-$C$4)^2)</f>
        <v>0.31490103900615252</v>
      </c>
      <c r="M62">
        <f>MIN(Table38[[#This Row],[DIst1]:[DIst2]])</f>
        <v>0.31490103900615252</v>
      </c>
      <c r="N62" t="str">
        <f>IF(MIN(Table38[[#This Row],[DIst1]:[DIst2]])=Table38[[#This Row],[DIst1]],"Cluster1","Cluster2")</f>
        <v>Cluster2</v>
      </c>
    </row>
    <row r="63" spans="7:14" x14ac:dyDescent="0.3">
      <c r="G63">
        <v>62</v>
      </c>
      <c r="H63">
        <v>-0.55574688900000002</v>
      </c>
      <c r="I63">
        <v>0.186343491</v>
      </c>
      <c r="K63">
        <f>SQRT((Table38[[#This Row],[Annual Income (k$)]]-$B$3)^2+(Table38[[#This Row],[Spending Score (1-100)]]-$C$3)^2)</f>
        <v>2.0556799848922198</v>
      </c>
      <c r="L63">
        <f>SQRT((Table38[[#This Row],[Annual Income (k$)]]-$B$4)^2+(Table38[[#This Row],[Spending Score (1-100)]]-$C$4)^2)</f>
        <v>0.30690429865556268</v>
      </c>
      <c r="M63">
        <f>MIN(Table38[[#This Row],[DIst1]:[DIst2]])</f>
        <v>0.30690429865556268</v>
      </c>
      <c r="N63" t="str">
        <f>IF(MIN(Table38[[#This Row],[DIst1]:[DIst2]])=Table38[[#This Row],[DIst1]],"Cluster1","Cluster2")</f>
        <v>Cluster2</v>
      </c>
    </row>
    <row r="64" spans="7:14" x14ac:dyDescent="0.3">
      <c r="G64">
        <v>63</v>
      </c>
      <c r="H64">
        <v>-0.51757746000000004</v>
      </c>
      <c r="I64">
        <v>6.9878809E-2</v>
      </c>
      <c r="K64">
        <f>SQRT((Table38[[#This Row],[Annual Income (k$)]]-$B$3)^2+(Table38[[#This Row],[Spending Score (1-100)]]-$C$3)^2)</f>
        <v>1.9479114992466997</v>
      </c>
      <c r="L64">
        <f>SQRT((Table38[[#This Row],[Annual Income (k$)]]-$B$4)^2+(Table38[[#This Row],[Spending Score (1-100)]]-$C$4)^2)</f>
        <v>0.27501928191580188</v>
      </c>
      <c r="M64">
        <f>MIN(Table38[[#This Row],[DIst1]:[DIst2]])</f>
        <v>0.27501928191580188</v>
      </c>
      <c r="N64" t="str">
        <f>IF(MIN(Table38[[#This Row],[DIst1]:[DIst2]])=Table38[[#This Row],[DIst1]],"Cluster1","Cluster2")</f>
        <v>Cluster2</v>
      </c>
    </row>
    <row r="65" spans="7:14" x14ac:dyDescent="0.3">
      <c r="G65">
        <v>64</v>
      </c>
      <c r="H65">
        <v>-0.51757746000000004</v>
      </c>
      <c r="I65">
        <v>0.34162973400000002</v>
      </c>
      <c r="K65">
        <f>SQRT((Table38[[#This Row],[Annual Income (k$)]]-$B$3)^2+(Table38[[#This Row],[Spending Score (1-100)]]-$C$3)^2)</f>
        <v>2.1411124206839536</v>
      </c>
      <c r="L65">
        <f>SQRT((Table38[[#This Row],[Annual Income (k$)]]-$B$4)^2+(Table38[[#This Row],[Spending Score (1-100)]]-$C$4)^2)</f>
        <v>0.3323289274296729</v>
      </c>
      <c r="M65">
        <f>MIN(Table38[[#This Row],[DIst1]:[DIst2]])</f>
        <v>0.3323289274296729</v>
      </c>
      <c r="N65" t="str">
        <f>IF(MIN(Table38[[#This Row],[DIst1]:[DIst2]])=Table38[[#This Row],[DIst1]],"Cluster1","Cluster2")</f>
        <v>Cluster2</v>
      </c>
    </row>
    <row r="66" spans="7:14" x14ac:dyDescent="0.3">
      <c r="G66">
        <v>65</v>
      </c>
      <c r="H66">
        <v>-0.47940802999999999</v>
      </c>
      <c r="I66">
        <v>3.1057248999999999E-2</v>
      </c>
      <c r="K66">
        <f>SQRT((Table38[[#This Row],[Annual Income (k$)]]-$B$3)^2+(Table38[[#This Row],[Spending Score (1-100)]]-$C$3)^2)</f>
        <v>1.8935413302424924</v>
      </c>
      <c r="L66">
        <f>SQRT((Table38[[#This Row],[Annual Income (k$)]]-$B$4)^2+(Table38[[#This Row],[Spending Score (1-100)]]-$C$4)^2)</f>
        <v>0.25280654580540468</v>
      </c>
      <c r="M66">
        <f>MIN(Table38[[#This Row],[DIst1]:[DIst2]])</f>
        <v>0.25280654580540468</v>
      </c>
      <c r="N66" t="str">
        <f>IF(MIN(Table38[[#This Row],[DIst1]:[DIst2]])=Table38[[#This Row],[DIst1]],"Cluster1","Cluster2")</f>
        <v>Cluster2</v>
      </c>
    </row>
    <row r="67" spans="7:14" x14ac:dyDescent="0.3">
      <c r="G67">
        <v>66</v>
      </c>
      <c r="H67">
        <v>-0.47940802999999999</v>
      </c>
      <c r="I67">
        <v>0.34162973400000002</v>
      </c>
      <c r="K67">
        <f>SQRT((Table38[[#This Row],[Annual Income (k$)]]-$B$3)^2+(Table38[[#This Row],[Spending Score (1-100)]]-$C$3)^2)</f>
        <v>2.1157274508908372</v>
      </c>
      <c r="L67">
        <f>SQRT((Table38[[#This Row],[Annual Income (k$)]]-$B$4)^2+(Table38[[#This Row],[Spending Score (1-100)]]-$C$4)^2)</f>
        <v>0.30271036904632909</v>
      </c>
      <c r="M67">
        <f>MIN(Table38[[#This Row],[DIst1]:[DIst2]])</f>
        <v>0.30271036904632909</v>
      </c>
      <c r="N67" t="str">
        <f>IF(MIN(Table38[[#This Row],[DIst1]:[DIst2]])=Table38[[#This Row],[DIst1]],"Cluster1","Cluster2")</f>
        <v>Cluster2</v>
      </c>
    </row>
    <row r="68" spans="7:14" x14ac:dyDescent="0.3">
      <c r="G68">
        <v>67</v>
      </c>
      <c r="H68">
        <v>-0.47940802999999999</v>
      </c>
      <c r="I68">
        <v>-7.7643119999999998E-3</v>
      </c>
      <c r="K68">
        <f>SQRT((Table38[[#This Row],[Annual Income (k$)]]-$B$3)^2+(Table38[[#This Row],[Spending Score (1-100)]]-$C$3)^2)</f>
        <v>1.8675417815650519</v>
      </c>
      <c r="L68">
        <f>SQRT((Table38[[#This Row],[Annual Income (k$)]]-$B$4)^2+(Table38[[#This Row],[Spending Score (1-100)]]-$C$4)^2)</f>
        <v>0.27204755025114552</v>
      </c>
      <c r="M68">
        <f>MIN(Table38[[#This Row],[DIst1]:[DIst2]])</f>
        <v>0.27204755025114552</v>
      </c>
      <c r="N68" t="str">
        <f>IF(MIN(Table38[[#This Row],[DIst1]:[DIst2]])=Table38[[#This Row],[DIst1]],"Cluster1","Cluster2")</f>
        <v>Cluster2</v>
      </c>
    </row>
    <row r="69" spans="7:14" x14ac:dyDescent="0.3">
      <c r="G69">
        <v>68</v>
      </c>
      <c r="H69">
        <v>-0.47940802999999999</v>
      </c>
      <c r="I69">
        <v>-8.5407434000000004E-2</v>
      </c>
      <c r="K69">
        <f>SQRT((Table38[[#This Row],[Annual Income (k$)]]-$B$3)^2+(Table38[[#This Row],[Spending Score (1-100)]]-$C$3)^2)</f>
        <v>1.8169155347982877</v>
      </c>
      <c r="L69">
        <f>SQRT((Table38[[#This Row],[Annual Income (k$)]]-$B$4)^2+(Table38[[#This Row],[Spending Score (1-100)]]-$C$4)^2)</f>
        <v>0.32132536653630167</v>
      </c>
      <c r="M69">
        <f>MIN(Table38[[#This Row],[DIst1]:[DIst2]])</f>
        <v>0.32132536653630167</v>
      </c>
      <c r="N69" t="str">
        <f>IF(MIN(Table38[[#This Row],[DIst1]:[DIst2]])=Table38[[#This Row],[DIst1]],"Cluster1","Cluster2")</f>
        <v>Cluster2</v>
      </c>
    </row>
    <row r="70" spans="7:14" x14ac:dyDescent="0.3">
      <c r="G70">
        <v>69</v>
      </c>
      <c r="H70">
        <v>-0.47940802999999999</v>
      </c>
      <c r="I70">
        <v>0.34162973400000002</v>
      </c>
      <c r="K70">
        <f>SQRT((Table38[[#This Row],[Annual Income (k$)]]-$B$3)^2+(Table38[[#This Row],[Spending Score (1-100)]]-$C$3)^2)</f>
        <v>2.1157274508908372</v>
      </c>
      <c r="L70">
        <f>SQRT((Table38[[#This Row],[Annual Income (k$)]]-$B$4)^2+(Table38[[#This Row],[Spending Score (1-100)]]-$C$4)^2)</f>
        <v>0.30271036904632909</v>
      </c>
      <c r="M70">
        <f>MIN(Table38[[#This Row],[DIst1]:[DIst2]])</f>
        <v>0.30271036904632909</v>
      </c>
      <c r="N70" t="str">
        <f>IF(MIN(Table38[[#This Row],[DIst1]:[DIst2]])=Table38[[#This Row],[DIst1]],"Cluster1","Cluster2")</f>
        <v>Cluster2</v>
      </c>
    </row>
    <row r="71" spans="7:14" x14ac:dyDescent="0.3">
      <c r="G71">
        <v>70</v>
      </c>
      <c r="H71">
        <v>-0.47940802999999999</v>
      </c>
      <c r="I71">
        <v>-0.124228994</v>
      </c>
      <c r="K71">
        <f>SQRT((Table38[[#This Row],[Annual Income (k$)]]-$B$3)^2+(Table38[[#This Row],[Spending Score (1-100)]]-$C$3)^2)</f>
        <v>1.7923276154163299</v>
      </c>
      <c r="L71">
        <f>SQRT((Table38[[#This Row],[Annual Income (k$)]]-$B$4)^2+(Table38[[#This Row],[Spending Score (1-100)]]-$C$4)^2)</f>
        <v>0.34984481164404257</v>
      </c>
      <c r="M71">
        <f>MIN(Table38[[#This Row],[DIst1]:[DIst2]])</f>
        <v>0.34984481164404257</v>
      </c>
      <c r="N71" t="str">
        <f>IF(MIN(Table38[[#This Row],[DIst1]:[DIst2]])=Table38[[#This Row],[DIst1]],"Cluster1","Cluster2")</f>
        <v>Cluster2</v>
      </c>
    </row>
    <row r="72" spans="7:14" x14ac:dyDescent="0.3">
      <c r="G72">
        <v>71</v>
      </c>
      <c r="H72">
        <v>-0.44123860100000001</v>
      </c>
      <c r="I72">
        <v>0.186343491</v>
      </c>
      <c r="K72">
        <f>SQRT((Table38[[#This Row],[Annual Income (k$)]]-$B$3)^2+(Table38[[#This Row],[Spending Score (1-100)]]-$C$3)^2)</f>
        <v>1.975257186111826</v>
      </c>
      <c r="L72">
        <f>SQRT((Table38[[#This Row],[Annual Income (k$)]]-$B$4)^2+(Table38[[#This Row],[Spending Score (1-100)]]-$C$4)^2)</f>
        <v>0.19432808362055456</v>
      </c>
      <c r="M72">
        <f>MIN(Table38[[#This Row],[DIst1]:[DIst2]])</f>
        <v>0.19432808362055456</v>
      </c>
      <c r="N72" t="str">
        <f>IF(MIN(Table38[[#This Row],[DIst1]:[DIst2]])=Table38[[#This Row],[DIst1]],"Cluster1","Cluster2")</f>
        <v>Cluster2</v>
      </c>
    </row>
    <row r="73" spans="7:14" x14ac:dyDescent="0.3">
      <c r="G73">
        <v>72</v>
      </c>
      <c r="H73">
        <v>-0.44123860100000001</v>
      </c>
      <c r="I73">
        <v>-0.31833679799999998</v>
      </c>
      <c r="K73">
        <f>SQRT((Table38[[#This Row],[Annual Income (k$)]]-$B$3)^2+(Table38[[#This Row],[Spending Score (1-100)]]-$C$3)^2)</f>
        <v>1.6458392518931233</v>
      </c>
      <c r="L73">
        <f>SQRT((Table38[[#This Row],[Annual Income (k$)]]-$B$4)^2+(Table38[[#This Row],[Spending Score (1-100)]]-$C$4)^2)</f>
        <v>0.49740996118434994</v>
      </c>
      <c r="M73">
        <f>MIN(Table38[[#This Row],[DIst1]:[DIst2]])</f>
        <v>0.49740996118434994</v>
      </c>
      <c r="N73" t="str">
        <f>IF(MIN(Table38[[#This Row],[DIst1]:[DIst2]])=Table38[[#This Row],[DIst1]],"Cluster1","Cluster2")</f>
        <v>Cluster2</v>
      </c>
    </row>
    <row r="74" spans="7:14" x14ac:dyDescent="0.3">
      <c r="G74">
        <v>73</v>
      </c>
      <c r="H74">
        <v>-0.40306917199999998</v>
      </c>
      <c r="I74">
        <v>-4.6585873E-2</v>
      </c>
      <c r="K74">
        <f>SQRT((Table38[[#This Row],[Annual Income (k$)]]-$B$3)^2+(Table38[[#This Row],[Spending Score (1-100)]]-$C$3)^2)</f>
        <v>1.7848142772104405</v>
      </c>
      <c r="L74">
        <f>SQRT((Table38[[#This Row],[Annual Income (k$)]]-$B$4)^2+(Table38[[#This Row],[Spending Score (1-100)]]-$C$4)^2)</f>
        <v>0.24134281169410016</v>
      </c>
      <c r="M74">
        <f>MIN(Table38[[#This Row],[DIst1]:[DIst2]])</f>
        <v>0.24134281169410016</v>
      </c>
      <c r="N74" t="str">
        <f>IF(MIN(Table38[[#This Row],[DIst1]:[DIst2]])=Table38[[#This Row],[DIst1]],"Cluster1","Cluster2")</f>
        <v>Cluster2</v>
      </c>
    </row>
    <row r="75" spans="7:14" x14ac:dyDescent="0.3">
      <c r="G75">
        <v>74</v>
      </c>
      <c r="H75">
        <v>-0.40306917199999998</v>
      </c>
      <c r="I75">
        <v>0.225165052</v>
      </c>
      <c r="K75">
        <f>SQRT((Table38[[#This Row],[Annual Income (k$)]]-$B$3)^2+(Table38[[#This Row],[Spending Score (1-100)]]-$C$3)^2)</f>
        <v>1.9779450000232919</v>
      </c>
      <c r="L75">
        <f>SQRT((Table38[[#This Row],[Annual Income (k$)]]-$B$4)^2+(Table38[[#This Row],[Spending Score (1-100)]]-$C$4)^2)</f>
        <v>0.17249490778230422</v>
      </c>
      <c r="M75">
        <f>MIN(Table38[[#This Row],[DIst1]:[DIst2]])</f>
        <v>0.17249490778230422</v>
      </c>
      <c r="N75" t="str">
        <f>IF(MIN(Table38[[#This Row],[DIst1]:[DIst2]])=Table38[[#This Row],[DIst1]],"Cluster1","Cluster2")</f>
        <v>Cluster2</v>
      </c>
    </row>
    <row r="76" spans="7:14" x14ac:dyDescent="0.3">
      <c r="G76">
        <v>75</v>
      </c>
      <c r="H76">
        <v>-0.25039145499999999</v>
      </c>
      <c r="I76">
        <v>-0.124228994</v>
      </c>
      <c r="K76">
        <f>SQRT((Table38[[#This Row],[Annual Income (k$)]]-$B$3)^2+(Table38[[#This Row],[Spending Score (1-100)]]-$C$3)^2)</f>
        <v>1.620268437502854</v>
      </c>
      <c r="L76">
        <f>SQRT((Table38[[#This Row],[Annual Income (k$)]]-$B$4)^2+(Table38[[#This Row],[Spending Score (1-100)]]-$C$4)^2)</f>
        <v>0.26594685104511506</v>
      </c>
      <c r="M76">
        <f>MIN(Table38[[#This Row],[DIst1]:[DIst2]])</f>
        <v>0.26594685104511506</v>
      </c>
      <c r="N76" t="str">
        <f>IF(MIN(Table38[[#This Row],[DIst1]:[DIst2]])=Table38[[#This Row],[DIst1]],"Cluster1","Cluster2")</f>
        <v>Cluster2</v>
      </c>
    </row>
    <row r="77" spans="7:14" x14ac:dyDescent="0.3">
      <c r="G77">
        <v>76</v>
      </c>
      <c r="H77">
        <v>-0.25039145499999999</v>
      </c>
      <c r="I77">
        <v>0.147521931</v>
      </c>
      <c r="K77">
        <f>SQRT((Table38[[#This Row],[Annual Income (k$)]]-$B$3)^2+(Table38[[#This Row],[Spending Score (1-100)]]-$C$3)^2)</f>
        <v>1.819278716592809</v>
      </c>
      <c r="L77">
        <f>SQRT((Table38[[#This Row],[Annual Income (k$)]]-$B$4)^2+(Table38[[#This Row],[Spending Score (1-100)]]-$C$4)^2)</f>
        <v>6.0570728863462873E-3</v>
      </c>
      <c r="M77">
        <f>MIN(Table38[[#This Row],[DIst1]:[DIst2]])</f>
        <v>6.0570728863462873E-3</v>
      </c>
      <c r="N77" t="str">
        <f>IF(MIN(Table38[[#This Row],[DIst1]:[DIst2]])=Table38[[#This Row],[DIst1]],"Cluster1","Cluster2")</f>
        <v>Cluster2</v>
      </c>
    </row>
    <row r="78" spans="7:14" x14ac:dyDescent="0.3">
      <c r="G78">
        <v>77</v>
      </c>
      <c r="H78">
        <v>-0.25039145499999999</v>
      </c>
      <c r="I78">
        <v>0.10870037</v>
      </c>
      <c r="K78">
        <f>SQRT((Table38[[#This Row],[Annual Income (k$)]]-$B$3)^2+(Table38[[#This Row],[Spending Score (1-100)]]-$C$3)^2)</f>
        <v>1.7896775976943506</v>
      </c>
      <c r="L78">
        <f>SQRT((Table38[[#This Row],[Annual Income (k$)]]-$B$4)^2+(Table38[[#This Row],[Spending Score (1-100)]]-$C$4)^2)</f>
        <v>3.3056415630292914E-2</v>
      </c>
      <c r="M78">
        <f>MIN(Table38[[#This Row],[DIst1]:[DIst2]])</f>
        <v>3.3056415630292914E-2</v>
      </c>
      <c r="N78" t="str">
        <f>IF(MIN(Table38[[#This Row],[DIst1]:[DIst2]])=Table38[[#This Row],[DIst1]],"Cluster1","Cluster2")</f>
        <v>Cluster2</v>
      </c>
    </row>
    <row r="79" spans="7:14" x14ac:dyDescent="0.3">
      <c r="G79">
        <v>78</v>
      </c>
      <c r="H79">
        <v>-0.25039145499999999</v>
      </c>
      <c r="I79">
        <v>-8.5407434000000004E-2</v>
      </c>
      <c r="K79">
        <f>SQRT((Table38[[#This Row],[Annual Income (k$)]]-$B$3)^2+(Table38[[#This Row],[Spending Score (1-100)]]-$C$3)^2)</f>
        <v>1.6474263531870856</v>
      </c>
      <c r="L79">
        <f>SQRT((Table38[[#This Row],[Annual Income (k$)]]-$B$4)^2+(Table38[[#This Row],[Spending Score (1-100)]]-$C$4)^2)</f>
        <v>0.22712623478199426</v>
      </c>
      <c r="M79">
        <f>MIN(Table38[[#This Row],[DIst1]:[DIst2]])</f>
        <v>0.22712623478199426</v>
      </c>
      <c r="N79" t="str">
        <f>IF(MIN(Table38[[#This Row],[DIst1]:[DIst2]])=Table38[[#This Row],[DIst1]],"Cluster1","Cluster2")</f>
        <v>Cluster2</v>
      </c>
    </row>
    <row r="80" spans="7:14" x14ac:dyDescent="0.3">
      <c r="G80">
        <v>79</v>
      </c>
      <c r="H80">
        <v>-0.25039145499999999</v>
      </c>
      <c r="I80">
        <v>6.9878809E-2</v>
      </c>
      <c r="K80">
        <f>SQRT((Table38[[#This Row],[Annual Income (k$)]]-$B$3)^2+(Table38[[#This Row],[Spending Score (1-100)]]-$C$3)^2)</f>
        <v>1.7604348854551304</v>
      </c>
      <c r="L80">
        <f>SQRT((Table38[[#This Row],[Annual Income (k$)]]-$B$4)^2+(Table38[[#This Row],[Spending Score (1-100)]]-$C$4)^2)</f>
        <v>7.1853965051681581E-2</v>
      </c>
      <c r="M80">
        <f>MIN(Table38[[#This Row],[DIst1]:[DIst2]])</f>
        <v>7.1853965051681581E-2</v>
      </c>
      <c r="N80" t="str">
        <f>IF(MIN(Table38[[#This Row],[DIst1]:[DIst2]])=Table38[[#This Row],[DIst1]],"Cluster1","Cluster2")</f>
        <v>Cluster2</v>
      </c>
    </row>
    <row r="81" spans="7:14" x14ac:dyDescent="0.3">
      <c r="G81">
        <v>80</v>
      </c>
      <c r="H81">
        <v>-0.25039145499999999</v>
      </c>
      <c r="I81">
        <v>-0.31833679799999998</v>
      </c>
      <c r="K81">
        <f>SQRT((Table38[[#This Row],[Annual Income (k$)]]-$B$3)^2+(Table38[[#This Row],[Spending Score (1-100)]]-$C$3)^2)</f>
        <v>1.4922346697890823</v>
      </c>
      <c r="L81">
        <f>SQRT((Table38[[#This Row],[Annual Income (k$)]]-$B$4)^2+(Table38[[#This Row],[Spending Score (1-100)]]-$C$4)^2)</f>
        <v>0.46005232545771219</v>
      </c>
      <c r="M81">
        <f>MIN(Table38[[#This Row],[DIst1]:[DIst2]])</f>
        <v>0.46005232545771219</v>
      </c>
      <c r="N81" t="str">
        <f>IF(MIN(Table38[[#This Row],[DIst1]:[DIst2]])=Table38[[#This Row],[DIst1]],"Cluster1","Cluster2")</f>
        <v>Cluster2</v>
      </c>
    </row>
    <row r="82" spans="7:14" x14ac:dyDescent="0.3">
      <c r="G82">
        <v>81</v>
      </c>
      <c r="H82">
        <v>-0.25039145499999999</v>
      </c>
      <c r="I82">
        <v>3.1057248999999999E-2</v>
      </c>
      <c r="K82">
        <f>SQRT((Table38[[#This Row],[Annual Income (k$)]]-$B$3)^2+(Table38[[#This Row],[Spending Score (1-100)]]-$C$3)^2)</f>
        <v>1.731568739011091</v>
      </c>
      <c r="L82">
        <f>SQRT((Table38[[#This Row],[Annual Income (k$)]]-$B$4)^2+(Table38[[#This Row],[Spending Score (1-100)]]-$C$4)^2)</f>
        <v>0.11066835567865436</v>
      </c>
      <c r="M82">
        <f>MIN(Table38[[#This Row],[DIst1]:[DIst2]])</f>
        <v>0.11066835567865436</v>
      </c>
      <c r="N82" t="str">
        <f>IF(MIN(Table38[[#This Row],[DIst1]:[DIst2]])=Table38[[#This Row],[DIst1]],"Cluster1","Cluster2")</f>
        <v>Cluster2</v>
      </c>
    </row>
    <row r="83" spans="7:14" x14ac:dyDescent="0.3">
      <c r="G83">
        <v>82</v>
      </c>
      <c r="H83">
        <v>-0.25039145499999999</v>
      </c>
      <c r="I83">
        <v>0.186343491</v>
      </c>
      <c r="K83">
        <f>SQRT((Table38[[#This Row],[Annual Income (k$)]]-$B$3)^2+(Table38[[#This Row],[Spending Score (1-100)]]-$C$3)^2)</f>
        <v>1.8492210300380063</v>
      </c>
      <c r="L83">
        <f>SQRT((Table38[[#This Row],[Annual Income (k$)]]-$B$4)^2+(Table38[[#This Row],[Spending Score (1-100)]]-$C$4)^2)</f>
        <v>4.4664043225725536E-2</v>
      </c>
      <c r="M83">
        <f>MIN(Table38[[#This Row],[DIst1]:[DIst2]])</f>
        <v>4.4664043225725536E-2</v>
      </c>
      <c r="N83" t="str">
        <f>IF(MIN(Table38[[#This Row],[DIst1]:[DIst2]])=Table38[[#This Row],[DIst1]],"Cluster1","Cluster2")</f>
        <v>Cluster2</v>
      </c>
    </row>
    <row r="84" spans="7:14" x14ac:dyDescent="0.3">
      <c r="G84">
        <v>83</v>
      </c>
      <c r="H84">
        <v>-0.25039145499999999</v>
      </c>
      <c r="I84">
        <v>-0.35715835899999998</v>
      </c>
      <c r="K84">
        <f>SQRT((Table38[[#This Row],[Annual Income (k$)]]-$B$3)^2+(Table38[[#This Row],[Spending Score (1-100)]]-$C$3)^2)</f>
        <v>1.4683684452113803</v>
      </c>
      <c r="L84">
        <f>SQRT((Table38[[#This Row],[Annual Income (k$)]]-$B$4)^2+(Table38[[#This Row],[Spending Score (1-100)]]-$C$4)^2)</f>
        <v>0.49887363808075974</v>
      </c>
      <c r="M84">
        <f>MIN(Table38[[#This Row],[DIst1]:[DIst2]])</f>
        <v>0.49887363808075974</v>
      </c>
      <c r="N84" t="str">
        <f>IF(MIN(Table38[[#This Row],[DIst1]:[DIst2]])=Table38[[#This Row],[DIst1]],"Cluster1","Cluster2")</f>
        <v>Cluster2</v>
      </c>
    </row>
    <row r="85" spans="7:14" x14ac:dyDescent="0.3">
      <c r="G85">
        <v>84</v>
      </c>
      <c r="H85">
        <v>-0.25039145499999999</v>
      </c>
      <c r="I85">
        <v>-0.240693676</v>
      </c>
      <c r="K85">
        <f>SQRT((Table38[[#This Row],[Annual Income (k$)]]-$B$3)^2+(Table38[[#This Row],[Spending Score (1-100)]]-$C$3)^2)</f>
        <v>1.5417924078706193</v>
      </c>
      <c r="L85">
        <f>SQRT((Table38[[#This Row],[Annual Income (k$)]]-$B$4)^2+(Table38[[#This Row],[Spending Score (1-100)]]-$C$4)^2)</f>
        <v>0.38240985149985474</v>
      </c>
      <c r="M85">
        <f>MIN(Table38[[#This Row],[DIst1]:[DIst2]])</f>
        <v>0.38240985149985474</v>
      </c>
      <c r="N85" t="str">
        <f>IF(MIN(Table38[[#This Row],[DIst1]:[DIst2]])=Table38[[#This Row],[DIst1]],"Cluster1","Cluster2")</f>
        <v>Cluster2</v>
      </c>
    </row>
    <row r="86" spans="7:14" x14ac:dyDescent="0.3">
      <c r="G86">
        <v>85</v>
      </c>
      <c r="H86">
        <v>-0.25039145499999999</v>
      </c>
      <c r="I86">
        <v>0.26398661299999998</v>
      </c>
      <c r="K86">
        <f>SQRT((Table38[[#This Row],[Annual Income (k$)]]-$B$3)^2+(Table38[[#This Row],[Spending Score (1-100)]]-$C$3)^2)</f>
        <v>1.9100648794429524</v>
      </c>
      <c r="L86">
        <f>SQRT((Table38[[#This Row],[Annual Income (k$)]]-$B$4)^2+(Table38[[#This Row],[Spending Score (1-100)]]-$C$4)^2)</f>
        <v>0.12228628550252933</v>
      </c>
      <c r="M86">
        <f>MIN(Table38[[#This Row],[DIst1]:[DIst2]])</f>
        <v>0.12228628550252933</v>
      </c>
      <c r="N86" t="str">
        <f>IF(MIN(Table38[[#This Row],[DIst1]:[DIst2]])=Table38[[#This Row],[DIst1]],"Cluster1","Cluster2")</f>
        <v>Cluster2</v>
      </c>
    </row>
    <row r="87" spans="7:14" x14ac:dyDescent="0.3">
      <c r="G87">
        <v>86</v>
      </c>
      <c r="H87">
        <v>-0.25039145499999999</v>
      </c>
      <c r="I87">
        <v>-0.16305055500000001</v>
      </c>
      <c r="K87">
        <f>SQRT((Table38[[#This Row],[Annual Income (k$)]]-$B$3)^2+(Table38[[#This Row],[Spending Score (1-100)]]-$C$3)^2)</f>
        <v>1.5935935036365989</v>
      </c>
      <c r="L87">
        <f>SQRT((Table38[[#This Row],[Annual Income (k$)]]-$B$4)^2+(Table38[[#This Row],[Spending Score (1-100)]]-$C$4)^2)</f>
        <v>0.30476770873334436</v>
      </c>
      <c r="M87">
        <f>MIN(Table38[[#This Row],[DIst1]:[DIst2]])</f>
        <v>0.30476770873334436</v>
      </c>
      <c r="N87" t="str">
        <f>IF(MIN(Table38[[#This Row],[DIst1]:[DIst2]])=Table38[[#This Row],[DIst1]],"Cluster1","Cluster2")</f>
        <v>Cluster2</v>
      </c>
    </row>
    <row r="88" spans="7:14" x14ac:dyDescent="0.3">
      <c r="G88">
        <v>87</v>
      </c>
      <c r="H88">
        <v>-0.135883168</v>
      </c>
      <c r="I88">
        <v>0.30280817399999999</v>
      </c>
      <c r="K88">
        <f>SQRT((Table38[[#This Row],[Annual Income (k$)]]-$B$3)^2+(Table38[[#This Row],[Spending Score (1-100)]]-$C$3)^2)</f>
        <v>1.8742961629405288</v>
      </c>
      <c r="L88">
        <f>SQRT((Table38[[#This Row],[Annual Income (k$)]]-$B$4)^2+(Table38[[#This Row],[Spending Score (1-100)]]-$C$4)^2)</f>
        <v>0.19864394560471524</v>
      </c>
      <c r="M88">
        <f>MIN(Table38[[#This Row],[DIst1]:[DIst2]])</f>
        <v>0.19864394560471524</v>
      </c>
      <c r="N88" t="str">
        <f>IF(MIN(Table38[[#This Row],[DIst1]:[DIst2]])=Table38[[#This Row],[DIst1]],"Cluster1","Cluster2")</f>
        <v>Cluster2</v>
      </c>
    </row>
    <row r="89" spans="7:14" x14ac:dyDescent="0.3">
      <c r="G89">
        <v>88</v>
      </c>
      <c r="H89">
        <v>-0.135883168</v>
      </c>
      <c r="I89">
        <v>0.186343491</v>
      </c>
      <c r="K89">
        <f>SQRT((Table38[[#This Row],[Annual Income (k$)]]-$B$3)^2+(Table38[[#This Row],[Spending Score (1-100)]]-$C$3)^2)</f>
        <v>1.7791488490281713</v>
      </c>
      <c r="L89">
        <f>SQRT((Table38[[#This Row],[Annual Income (k$)]]-$B$4)^2+(Table38[[#This Row],[Spending Score (1-100)]]-$C$4)^2)</f>
        <v>0.12449693985345163</v>
      </c>
      <c r="M89">
        <f>MIN(Table38[[#This Row],[DIst1]:[DIst2]])</f>
        <v>0.12449693985345163</v>
      </c>
      <c r="N89" t="str">
        <f>IF(MIN(Table38[[#This Row],[DIst1]:[DIst2]])=Table38[[#This Row],[DIst1]],"Cluster1","Cluster2")</f>
        <v>Cluster2</v>
      </c>
    </row>
    <row r="90" spans="7:14" x14ac:dyDescent="0.3">
      <c r="G90">
        <v>89</v>
      </c>
      <c r="H90">
        <v>-9.7713738999999994E-2</v>
      </c>
      <c r="I90">
        <v>0.38045129500000002</v>
      </c>
      <c r="K90">
        <f>SQRT((Table38[[#This Row],[Annual Income (k$)]]-$B$3)^2+(Table38[[#This Row],[Spending Score (1-100)]]-$C$3)^2)</f>
        <v>1.9185617659279699</v>
      </c>
      <c r="L90">
        <f>SQRT((Table38[[#This Row],[Annual Income (k$)]]-$B$4)^2+(Table38[[#This Row],[Spending Score (1-100)]]-$C$4)^2)</f>
        <v>0.28431144371446038</v>
      </c>
      <c r="M90">
        <f>MIN(Table38[[#This Row],[DIst1]:[DIst2]])</f>
        <v>0.28431144371446038</v>
      </c>
      <c r="N90" t="str">
        <f>IF(MIN(Table38[[#This Row],[DIst1]:[DIst2]])=Table38[[#This Row],[DIst1]],"Cluster1","Cluster2")</f>
        <v>Cluster2</v>
      </c>
    </row>
    <row r="91" spans="7:14" x14ac:dyDescent="0.3">
      <c r="G91">
        <v>90</v>
      </c>
      <c r="H91">
        <v>-9.7713738999999994E-2</v>
      </c>
      <c r="I91">
        <v>-0.16305055500000001</v>
      </c>
      <c r="K91">
        <f>SQRT((Table38[[#This Row],[Annual Income (k$)]]-$B$3)^2+(Table38[[#This Row],[Spending Score (1-100)]]-$C$3)^2)</f>
        <v>1.4853857483803448</v>
      </c>
      <c r="L91">
        <f>SQRT((Table38[[#This Row],[Annual Income (k$)]]-$B$4)^2+(Table38[[#This Row],[Spending Score (1-100)]]-$C$4)^2)</f>
        <v>0.34163888229355482</v>
      </c>
      <c r="M91">
        <f>MIN(Table38[[#This Row],[DIst1]:[DIst2]])</f>
        <v>0.34163888229355482</v>
      </c>
      <c r="N91" t="str">
        <f>IF(MIN(Table38[[#This Row],[DIst1]:[DIst2]])=Table38[[#This Row],[DIst1]],"Cluster1","Cluster2")</f>
        <v>Cluster2</v>
      </c>
    </row>
    <row r="92" spans="7:14" x14ac:dyDescent="0.3">
      <c r="G92">
        <v>91</v>
      </c>
      <c r="H92">
        <v>-5.9544310000000003E-2</v>
      </c>
      <c r="I92">
        <v>0.186343491</v>
      </c>
      <c r="K92">
        <f>SQRT((Table38[[#This Row],[Annual Income (k$)]]-$B$3)^2+(Table38[[#This Row],[Spending Score (1-100)]]-$C$3)^2)</f>
        <v>1.7350622907576223</v>
      </c>
      <c r="L92">
        <f>SQRT((Table38[[#This Row],[Annual Income (k$)]]-$B$4)^2+(Table38[[#This Row],[Spending Score (1-100)]]-$C$4)^2)</f>
        <v>0.19766541254976977</v>
      </c>
      <c r="M92">
        <f>MIN(Table38[[#This Row],[DIst1]:[DIst2]])</f>
        <v>0.19766541254976977</v>
      </c>
      <c r="N92" t="str">
        <f>IF(MIN(Table38[[#This Row],[DIst1]:[DIst2]])=Table38[[#This Row],[DIst1]],"Cluster1","Cluster2")</f>
        <v>Cluster2</v>
      </c>
    </row>
    <row r="93" spans="7:14" x14ac:dyDescent="0.3">
      <c r="G93">
        <v>92</v>
      </c>
      <c r="H93">
        <v>-5.9544310000000003E-2</v>
      </c>
      <c r="I93">
        <v>-0.35715835899999998</v>
      </c>
      <c r="K93">
        <f>SQRT((Table38[[#This Row],[Annual Income (k$)]]-$B$3)^2+(Table38[[#This Row],[Spending Score (1-100)]]-$C$3)^2)</f>
        <v>1.3217142753888793</v>
      </c>
      <c r="L93">
        <f>SQRT((Table38[[#This Row],[Annual Income (k$)]]-$B$4)^2+(Table38[[#This Row],[Spending Score (1-100)]]-$C$4)^2)</f>
        <v>0.53474446732353764</v>
      </c>
      <c r="M93">
        <f>MIN(Table38[[#This Row],[DIst1]:[DIst2]])</f>
        <v>0.53474446732353764</v>
      </c>
      <c r="N93" t="str">
        <f>IF(MIN(Table38[[#This Row],[DIst1]:[DIst2]])=Table38[[#This Row],[DIst1]],"Cluster1","Cluster2")</f>
        <v>Cluster2</v>
      </c>
    </row>
    <row r="94" spans="7:14" x14ac:dyDescent="0.3">
      <c r="G94">
        <v>93</v>
      </c>
      <c r="H94">
        <v>-2.1374879999999999E-2</v>
      </c>
      <c r="I94">
        <v>-4.6585873E-2</v>
      </c>
      <c r="K94">
        <f>SQRT((Table38[[#This Row],[Annual Income (k$)]]-$B$3)^2+(Table38[[#This Row],[Spending Score (1-100)]]-$C$3)^2)</f>
        <v>1.5243032211670178</v>
      </c>
      <c r="L94">
        <f>SQRT((Table38[[#This Row],[Annual Income (k$)]]-$B$4)^2+(Table38[[#This Row],[Spending Score (1-100)]]-$C$4)^2)</f>
        <v>0.29781314734706987</v>
      </c>
      <c r="M94">
        <f>MIN(Table38[[#This Row],[DIst1]:[DIst2]])</f>
        <v>0.29781314734706987</v>
      </c>
      <c r="N94" t="str">
        <f>IF(MIN(Table38[[#This Row],[DIst1]:[DIst2]])=Table38[[#This Row],[DIst1]],"Cluster1","Cluster2")</f>
        <v>Cluster2</v>
      </c>
    </row>
    <row r="95" spans="7:14" x14ac:dyDescent="0.3">
      <c r="G95">
        <v>94</v>
      </c>
      <c r="H95">
        <v>-2.1374879999999999E-2</v>
      </c>
      <c r="I95">
        <v>-0.39597991900000001</v>
      </c>
      <c r="K95">
        <f>SQRT((Table38[[#This Row],[Annual Income (k$)]]-$B$3)^2+(Table38[[#This Row],[Spending Score (1-100)]]-$C$3)^2)</f>
        <v>1.2673556773054775</v>
      </c>
      <c r="L95">
        <f>SQRT((Table38[[#This Row],[Annual Income (k$)]]-$B$4)^2+(Table38[[#This Row],[Spending Score (1-100)]]-$C$4)^2)</f>
        <v>0.58510632888595915</v>
      </c>
      <c r="M95">
        <f>MIN(Table38[[#This Row],[DIst1]:[DIst2]])</f>
        <v>0.58510632888595915</v>
      </c>
      <c r="N95" t="str">
        <f>IF(MIN(Table38[[#This Row],[DIst1]:[DIst2]])=Table38[[#This Row],[DIst1]],"Cluster1","Cluster2")</f>
        <v>Cluster2</v>
      </c>
    </row>
    <row r="96" spans="7:14" x14ac:dyDescent="0.3">
      <c r="G96">
        <v>95</v>
      </c>
      <c r="H96">
        <v>-2.1374879999999999E-2</v>
      </c>
      <c r="I96">
        <v>-0.31833679799999998</v>
      </c>
      <c r="K96">
        <f>SQRT((Table38[[#This Row],[Annual Income (k$)]]-$B$3)^2+(Table38[[#This Row],[Spending Score (1-100)]]-$C$3)^2)</f>
        <v>1.3207925732506012</v>
      </c>
      <c r="L96">
        <f>SQRT((Table38[[#This Row],[Annual Income (k$)]]-$B$4)^2+(Table38[[#This Row],[Spending Score (1-100)]]-$C$4)^2)</f>
        <v>0.51466655297878738</v>
      </c>
      <c r="M96">
        <f>MIN(Table38[[#This Row],[DIst1]:[DIst2]])</f>
        <v>0.51466655297878738</v>
      </c>
      <c r="N96" t="str">
        <f>IF(MIN(Table38[[#This Row],[DIst1]:[DIst2]])=Table38[[#This Row],[DIst1]],"Cluster1","Cluster2")</f>
        <v>Cluster2</v>
      </c>
    </row>
    <row r="97" spans="7:14" x14ac:dyDescent="0.3">
      <c r="G97">
        <v>96</v>
      </c>
      <c r="H97">
        <v>-2.1374879999999999E-2</v>
      </c>
      <c r="I97">
        <v>6.9878809E-2</v>
      </c>
      <c r="K97">
        <f>SQRT((Table38[[#This Row],[Annual Income (k$)]]-$B$3)^2+(Table38[[#This Row],[Spending Score (1-100)]]-$C$3)^2)</f>
        <v>1.6176710721777872</v>
      </c>
      <c r="L97">
        <f>SQRT((Table38[[#This Row],[Annual Income (k$)]]-$B$4)^2+(Table38[[#This Row],[Spending Score (1-100)]]-$C$4)^2)</f>
        <v>0.24165370034341807</v>
      </c>
      <c r="M97">
        <f>MIN(Table38[[#This Row],[DIst1]:[DIst2]])</f>
        <v>0.24165370034341807</v>
      </c>
      <c r="N97" t="str">
        <f>IF(MIN(Table38[[#This Row],[DIst1]:[DIst2]])=Table38[[#This Row],[DIst1]],"Cluster1","Cluster2")</f>
        <v>Cluster2</v>
      </c>
    </row>
    <row r="98" spans="7:14" x14ac:dyDescent="0.3">
      <c r="G98">
        <v>97</v>
      </c>
      <c r="H98">
        <v>-2.1374879999999999E-2</v>
      </c>
      <c r="I98">
        <v>-0.124228994</v>
      </c>
      <c r="K98">
        <f>SQRT((Table38[[#This Row],[Annual Income (k$)]]-$B$3)^2+(Table38[[#This Row],[Spending Score (1-100)]]-$C$3)^2)</f>
        <v>1.4638983985923861</v>
      </c>
      <c r="L98">
        <f>SQRT((Table38[[#This Row],[Annual Income (k$)]]-$B$4)^2+(Table38[[#This Row],[Spending Score (1-100)]]-$C$4)^2)</f>
        <v>0.35208130620189254</v>
      </c>
      <c r="M98">
        <f>MIN(Table38[[#This Row],[DIst1]:[DIst2]])</f>
        <v>0.35208130620189254</v>
      </c>
      <c r="N98" t="str">
        <f>IF(MIN(Table38[[#This Row],[DIst1]:[DIst2]])=Table38[[#This Row],[DIst1]],"Cluster1","Cluster2")</f>
        <v>Cluster2</v>
      </c>
    </row>
    <row r="99" spans="7:14" x14ac:dyDescent="0.3">
      <c r="G99">
        <v>98</v>
      </c>
      <c r="H99">
        <v>-2.1374879999999999E-2</v>
      </c>
      <c r="I99">
        <v>-7.7643119999999998E-3</v>
      </c>
      <c r="K99">
        <f>SQRT((Table38[[#This Row],[Annual Income (k$)]]-$B$3)^2+(Table38[[#This Row],[Spending Score (1-100)]]-$C$3)^2)</f>
        <v>1.555079594846686</v>
      </c>
      <c r="L99">
        <f>SQRT((Table38[[#This Row],[Annual Income (k$)]]-$B$4)^2+(Table38[[#This Row],[Spending Score (1-100)]]-$C$4)^2)</f>
        <v>0.27491766683904612</v>
      </c>
      <c r="M99">
        <f>MIN(Table38[[#This Row],[DIst1]:[DIst2]])</f>
        <v>0.27491766683904612</v>
      </c>
      <c r="N99" t="str">
        <f>IF(MIN(Table38[[#This Row],[DIst1]:[DIst2]])=Table38[[#This Row],[DIst1]],"Cluster1","Cluster2")</f>
        <v>Cluster2</v>
      </c>
    </row>
    <row r="100" spans="7:14" x14ac:dyDescent="0.3">
      <c r="G100">
        <v>99</v>
      </c>
      <c r="H100">
        <v>1.6794548999999999E-2</v>
      </c>
      <c r="I100">
        <v>-0.31833679799999998</v>
      </c>
      <c r="K100">
        <f>SQRT((Table38[[#This Row],[Annual Income (k$)]]-$B$3)^2+(Table38[[#This Row],[Spending Score (1-100)]]-$C$3)^2)</f>
        <v>1.2939523990806714</v>
      </c>
      <c r="L100">
        <f>SQRT((Table38[[#This Row],[Annual Income (k$)]]-$B$4)^2+(Table38[[#This Row],[Spending Score (1-100)]]-$C$4)^2)</f>
        <v>0.5328717022183993</v>
      </c>
      <c r="M100">
        <f>MIN(Table38[[#This Row],[DIst1]:[DIst2]])</f>
        <v>0.5328717022183993</v>
      </c>
      <c r="N100" t="str">
        <f>IF(MIN(Table38[[#This Row],[DIst1]:[DIst2]])=Table38[[#This Row],[DIst1]],"Cluster1","Cluster2")</f>
        <v>Cluster2</v>
      </c>
    </row>
    <row r="101" spans="7:14" x14ac:dyDescent="0.3">
      <c r="G101">
        <v>100</v>
      </c>
      <c r="H101">
        <v>1.6794548999999999E-2</v>
      </c>
      <c r="I101">
        <v>-4.6585873E-2</v>
      </c>
      <c r="K101">
        <f>SQRT((Table38[[#This Row],[Annual Income (k$)]]-$B$3)^2+(Table38[[#This Row],[Spending Score (1-100)]]-$C$3)^2)</f>
        <v>1.5011062919036835</v>
      </c>
      <c r="L101">
        <f>SQRT((Table38[[#This Row],[Annual Income (k$)]]-$B$4)^2+(Table38[[#This Row],[Spending Score (1-100)]]-$C$4)^2)</f>
        <v>0.3282731499876817</v>
      </c>
      <c r="M101">
        <f>MIN(Table38[[#This Row],[DIst1]:[DIst2]])</f>
        <v>0.3282731499876817</v>
      </c>
      <c r="N101" t="str">
        <f>IF(MIN(Table38[[#This Row],[DIst1]:[DIst2]])=Table38[[#This Row],[DIst1]],"Cluster1","Cluster2")</f>
        <v>Cluster2</v>
      </c>
    </row>
    <row r="102" spans="7:14" x14ac:dyDescent="0.3">
      <c r="G102">
        <v>101</v>
      </c>
      <c r="H102">
        <v>5.4963977999999997E-2</v>
      </c>
      <c r="I102">
        <v>-0.35715835899999998</v>
      </c>
      <c r="K102">
        <f>SQRT((Table38[[#This Row],[Annual Income (k$)]]-$B$3)^2+(Table38[[#This Row],[Spending Score (1-100)]]-$C$3)^2)</f>
        <v>1.2395111909182714</v>
      </c>
      <c r="L102">
        <f>SQRT((Table38[[#This Row],[Annual Income (k$)]]-$B$4)^2+(Table38[[#This Row],[Spending Score (1-100)]]-$C$4)^2)</f>
        <v>0.58580151632481969</v>
      </c>
      <c r="M102">
        <f>MIN(Table38[[#This Row],[DIst1]:[DIst2]])</f>
        <v>0.58580151632481969</v>
      </c>
      <c r="N102" t="str">
        <f>IF(MIN(Table38[[#This Row],[DIst1]:[DIst2]])=Table38[[#This Row],[DIst1]],"Cluster1","Cluster2")</f>
        <v>Cluster2</v>
      </c>
    </row>
    <row r="103" spans="7:14" x14ac:dyDescent="0.3">
      <c r="G103">
        <v>102</v>
      </c>
      <c r="H103">
        <v>5.4963977999999997E-2</v>
      </c>
      <c r="I103">
        <v>-8.5407434000000004E-2</v>
      </c>
      <c r="K103">
        <f>SQRT((Table38[[#This Row],[Annual Income (k$)]]-$B$3)^2+(Table38[[#This Row],[Spending Score (1-100)]]-$C$3)^2)</f>
        <v>1.4471681625486532</v>
      </c>
      <c r="L103">
        <f>SQRT((Table38[[#This Row],[Annual Income (k$)]]-$B$4)^2+(Table38[[#This Row],[Spending Score (1-100)]]-$C$4)^2)</f>
        <v>0.3819356441637396</v>
      </c>
      <c r="M103">
        <f>MIN(Table38[[#This Row],[DIst1]:[DIst2]])</f>
        <v>0.3819356441637396</v>
      </c>
      <c r="N103" t="str">
        <f>IF(MIN(Table38[[#This Row],[DIst1]:[DIst2]])=Table38[[#This Row],[DIst1]],"Cluster1","Cluster2")</f>
        <v>Cluster2</v>
      </c>
    </row>
    <row r="104" spans="7:14" x14ac:dyDescent="0.3">
      <c r="G104">
        <v>103</v>
      </c>
      <c r="H104">
        <v>5.4963977999999997E-2</v>
      </c>
      <c r="I104">
        <v>0.34162973400000002</v>
      </c>
      <c r="K104">
        <f>SQRT((Table38[[#This Row],[Annual Income (k$)]]-$B$3)^2+(Table38[[#This Row],[Spending Score (1-100)]]-$C$3)^2)</f>
        <v>1.8081527248980209</v>
      </c>
      <c r="L104">
        <f>SQRT((Table38[[#This Row],[Annual Income (k$)]]-$B$4)^2+(Table38[[#This Row],[Spending Score (1-100)]]-$C$4)^2)</f>
        <v>0.36641289910597702</v>
      </c>
      <c r="M104">
        <f>MIN(Table38[[#This Row],[DIst1]:[DIst2]])</f>
        <v>0.36641289910597702</v>
      </c>
      <c r="N104" t="str">
        <f>IF(MIN(Table38[[#This Row],[DIst1]:[DIst2]])=Table38[[#This Row],[DIst1]],"Cluster1","Cluster2")</f>
        <v>Cluster2</v>
      </c>
    </row>
    <row r="105" spans="7:14" x14ac:dyDescent="0.3">
      <c r="G105">
        <v>104</v>
      </c>
      <c r="H105">
        <v>5.4963977999999997E-2</v>
      </c>
      <c r="I105">
        <v>0.186343491</v>
      </c>
      <c r="K105">
        <f>SQRT((Table38[[#This Row],[Annual Income (k$)]]-$B$3)^2+(Table38[[#This Row],[Spending Score (1-100)]]-$C$3)^2)</f>
        <v>1.6732903273054471</v>
      </c>
      <c r="L105">
        <f>SQRT((Table38[[#This Row],[Annual Income (k$)]]-$B$4)^2+(Table38[[#This Row],[Spending Score (1-100)]]-$C$4)^2)</f>
        <v>0.31029564372352153</v>
      </c>
      <c r="M105">
        <f>MIN(Table38[[#This Row],[DIst1]:[DIst2]])</f>
        <v>0.31029564372352153</v>
      </c>
      <c r="N105" t="str">
        <f>IF(MIN(Table38[[#This Row],[DIst1]:[DIst2]])=Table38[[#This Row],[DIst1]],"Cluster1","Cluster2")</f>
        <v>Cluster2</v>
      </c>
    </row>
    <row r="106" spans="7:14" x14ac:dyDescent="0.3">
      <c r="G106">
        <v>105</v>
      </c>
      <c r="H106">
        <v>5.4963977999999997E-2</v>
      </c>
      <c r="I106">
        <v>0.225165052</v>
      </c>
      <c r="K106">
        <f>SQRT((Table38[[#This Row],[Annual Income (k$)]]-$B$3)^2+(Table38[[#This Row],[Spending Score (1-100)]]-$C$3)^2)</f>
        <v>1.7066804383740943</v>
      </c>
      <c r="L106">
        <f>SQRT((Table38[[#This Row],[Annual Income (k$)]]-$B$4)^2+(Table38[[#This Row],[Spending Score (1-100)]]-$C$4)^2)</f>
        <v>0.31820716891309381</v>
      </c>
      <c r="M106">
        <f>MIN(Table38[[#This Row],[DIst1]:[DIst2]])</f>
        <v>0.31820716891309381</v>
      </c>
      <c r="N106" t="str">
        <f>IF(MIN(Table38[[#This Row],[DIst1]:[DIst2]])=Table38[[#This Row],[DIst1]],"Cluster1","Cluster2")</f>
        <v>Cluster2</v>
      </c>
    </row>
    <row r="107" spans="7:14" x14ac:dyDescent="0.3">
      <c r="G107">
        <v>106</v>
      </c>
      <c r="H107">
        <v>5.4963977999999997E-2</v>
      </c>
      <c r="I107">
        <v>-0.31833679799999998</v>
      </c>
      <c r="K107">
        <f>SQRT((Table38[[#This Row],[Annual Income (k$)]]-$B$3)^2+(Table38[[#This Row],[Spending Score (1-100)]]-$C$3)^2)</f>
        <v>1.2676933427448758</v>
      </c>
      <c r="L107">
        <f>SQRT((Table38[[#This Row],[Annual Income (k$)]]-$B$4)^2+(Table38[[#This Row],[Spending Score (1-100)]]-$C$4)^2)</f>
        <v>0.55311540560318317</v>
      </c>
      <c r="M107">
        <f>MIN(Table38[[#This Row],[DIst1]:[DIst2]])</f>
        <v>0.55311540560318317</v>
      </c>
      <c r="N107" t="str">
        <f>IF(MIN(Table38[[#This Row],[DIst1]:[DIst2]])=Table38[[#This Row],[DIst1]],"Cluster1","Cluster2")</f>
        <v>Cluster2</v>
      </c>
    </row>
    <row r="108" spans="7:14" x14ac:dyDescent="0.3">
      <c r="G108">
        <v>107</v>
      </c>
      <c r="H108">
        <v>9.3133407000000001E-2</v>
      </c>
      <c r="I108">
        <v>-7.7643119999999998E-3</v>
      </c>
      <c r="K108">
        <f>SQRT((Table38[[#This Row],[Annual Income (k$)]]-$B$3)^2+(Table38[[#This Row],[Spending Score (1-100)]]-$C$3)^2)</f>
        <v>1.4887825048568004</v>
      </c>
      <c r="L108">
        <f>SQRT((Table38[[#This Row],[Annual Income (k$)]]-$B$4)^2+(Table38[[#This Row],[Spending Score (1-100)]]-$C$4)^2)</f>
        <v>0.37620862059706084</v>
      </c>
      <c r="M108">
        <f>MIN(Table38[[#This Row],[DIst1]:[DIst2]])</f>
        <v>0.37620862059706084</v>
      </c>
      <c r="N108" t="str">
        <f>IF(MIN(Table38[[#This Row],[DIst1]:[DIst2]])=Table38[[#This Row],[DIst1]],"Cluster1","Cluster2")</f>
        <v>Cluster2</v>
      </c>
    </row>
    <row r="109" spans="7:14" x14ac:dyDescent="0.3">
      <c r="G109">
        <v>108</v>
      </c>
      <c r="H109">
        <v>9.3133407000000001E-2</v>
      </c>
      <c r="I109">
        <v>-0.16305055500000001</v>
      </c>
      <c r="K109">
        <f>SQRT((Table38[[#This Row],[Annual Income (k$)]]-$B$3)^2+(Table38[[#This Row],[Spending Score (1-100)]]-$C$3)^2)</f>
        <v>1.3621562932076994</v>
      </c>
      <c r="L109">
        <f>SQRT((Table38[[#This Row],[Annual Income (k$)]]-$B$4)^2+(Table38[[#This Row],[Spending Score (1-100)]]-$C$4)^2)</f>
        <v>0.46051067040179355</v>
      </c>
      <c r="M109">
        <f>MIN(Table38[[#This Row],[DIst1]:[DIst2]])</f>
        <v>0.46051067040179355</v>
      </c>
      <c r="N109" t="str">
        <f>IF(MIN(Table38[[#This Row],[DIst1]:[DIst2]])=Table38[[#This Row],[DIst1]],"Cluster1","Cluster2")</f>
        <v>Cluster2</v>
      </c>
    </row>
    <row r="110" spans="7:14" x14ac:dyDescent="0.3">
      <c r="G110">
        <v>109</v>
      </c>
      <c r="H110">
        <v>9.3133407000000001E-2</v>
      </c>
      <c r="I110">
        <v>-0.27951523700000003</v>
      </c>
      <c r="K110">
        <f>SQRT((Table38[[#This Row],[Annual Income (k$)]]-$B$3)^2+(Table38[[#This Row],[Spending Score (1-100)]]-$C$3)^2)</f>
        <v>1.2713640186972808</v>
      </c>
      <c r="L110">
        <f>SQRT((Table38[[#This Row],[Annual Income (k$)]]-$B$4)^2+(Table38[[#This Row],[Spending Score (1-100)]]-$C$4)^2)</f>
        <v>0.54463044902984903</v>
      </c>
      <c r="M110">
        <f>MIN(Table38[[#This Row],[DIst1]:[DIst2]])</f>
        <v>0.54463044902984903</v>
      </c>
      <c r="N110" t="str">
        <f>IF(MIN(Table38[[#This Row],[DIst1]:[DIst2]])=Table38[[#This Row],[DIst1]],"Cluster1","Cluster2")</f>
        <v>Cluster2</v>
      </c>
    </row>
    <row r="111" spans="7:14" x14ac:dyDescent="0.3">
      <c r="G111">
        <v>110</v>
      </c>
      <c r="H111">
        <v>9.3133407000000001E-2</v>
      </c>
      <c r="I111">
        <v>-8.5407434000000004E-2</v>
      </c>
      <c r="K111">
        <f>SQRT((Table38[[#This Row],[Annual Income (k$)]]-$B$3)^2+(Table38[[#This Row],[Spending Score (1-100)]]-$C$3)^2)</f>
        <v>1.4247607172672434</v>
      </c>
      <c r="L111">
        <f>SQRT((Table38[[#This Row],[Annual Income (k$)]]-$B$4)^2+(Table38[[#This Row],[Spending Score (1-100)]]-$C$4)^2)</f>
        <v>0.41324695739180262</v>
      </c>
      <c r="M111">
        <f>MIN(Table38[[#This Row],[DIst1]:[DIst2]])</f>
        <v>0.41324695739180262</v>
      </c>
      <c r="N111" t="str">
        <f>IF(MIN(Table38[[#This Row],[DIst1]:[DIst2]])=Table38[[#This Row],[DIst1]],"Cluster1","Cluster2")</f>
        <v>Cluster2</v>
      </c>
    </row>
    <row r="112" spans="7:14" x14ac:dyDescent="0.3">
      <c r="G112">
        <v>111</v>
      </c>
      <c r="H112">
        <v>9.3133407000000001E-2</v>
      </c>
      <c r="I112">
        <v>6.9878809E-2</v>
      </c>
      <c r="K112">
        <f>SQRT((Table38[[#This Row],[Annual Income (k$)]]-$B$3)^2+(Table38[[#This Row],[Spending Score (1-100)]]-$C$3)^2)</f>
        <v>1.5540464916533183</v>
      </c>
      <c r="L112">
        <f>SQRT((Table38[[#This Row],[Annual Income (k$)]]-$B$4)^2+(Table38[[#This Row],[Spending Score (1-100)]]-$C$4)^2)</f>
        <v>0.35263254750658651</v>
      </c>
      <c r="M112">
        <f>MIN(Table38[[#This Row],[DIst1]:[DIst2]])</f>
        <v>0.35263254750658651</v>
      </c>
      <c r="N112" t="str">
        <f>IF(MIN(Table38[[#This Row],[DIst1]:[DIst2]])=Table38[[#This Row],[DIst1]],"Cluster1","Cluster2")</f>
        <v>Cluster2</v>
      </c>
    </row>
    <row r="113" spans="7:14" x14ac:dyDescent="0.3">
      <c r="G113">
        <v>112</v>
      </c>
      <c r="H113">
        <v>9.3133407000000001E-2</v>
      </c>
      <c r="I113">
        <v>0.147521931</v>
      </c>
      <c r="K113">
        <f>SQRT((Table38[[#This Row],[Annual Income (k$)]]-$B$3)^2+(Table38[[#This Row],[Spending Score (1-100)]]-$C$3)^2)</f>
        <v>1.6204025922406284</v>
      </c>
      <c r="L113">
        <f>SQRT((Table38[[#This Row],[Annual Income (k$)]]-$B$4)^2+(Table38[[#This Row],[Spending Score (1-100)]]-$C$4)^2)</f>
        <v>0.34528743012059859</v>
      </c>
      <c r="M113">
        <f>MIN(Table38[[#This Row],[DIst1]:[DIst2]])</f>
        <v>0.34528743012059859</v>
      </c>
      <c r="N113" t="str">
        <f>IF(MIN(Table38[[#This Row],[DIst1]:[DIst2]])=Table38[[#This Row],[DIst1]],"Cluster1","Cluster2")</f>
        <v>Cluster2</v>
      </c>
    </row>
    <row r="114" spans="7:14" x14ac:dyDescent="0.3">
      <c r="G114">
        <v>113</v>
      </c>
      <c r="H114">
        <v>0.13130283600000001</v>
      </c>
      <c r="I114">
        <v>-0.31833679799999998</v>
      </c>
      <c r="K114">
        <f>SQRT((Table38[[#This Row],[Annual Income (k$)]]-$B$3)^2+(Table38[[#This Row],[Spending Score (1-100)]]-$C$3)^2)</f>
        <v>1.2170682164147157</v>
      </c>
      <c r="L114">
        <f>SQRT((Table38[[#This Row],[Annual Income (k$)]]-$B$4)^2+(Table38[[#This Row],[Spending Score (1-100)]]-$C$4)^2)</f>
        <v>0.59887134307593082</v>
      </c>
      <c r="M114">
        <f>MIN(Table38[[#This Row],[DIst1]:[DIst2]])</f>
        <v>0.59887134307593082</v>
      </c>
      <c r="N114" t="str">
        <f>IF(MIN(Table38[[#This Row],[DIst1]:[DIst2]])=Table38[[#This Row],[DIst1]],"Cluster1","Cluster2")</f>
        <v>Cluster2</v>
      </c>
    </row>
    <row r="115" spans="7:14" x14ac:dyDescent="0.3">
      <c r="G115">
        <v>114</v>
      </c>
      <c r="H115">
        <v>0.13130283600000001</v>
      </c>
      <c r="I115">
        <v>-0.16305055500000001</v>
      </c>
      <c r="K115">
        <f>SQRT((Table38[[#This Row],[Annual Income (k$)]]-$B$3)^2+(Table38[[#This Row],[Spending Score (1-100)]]-$C$3)^2)</f>
        <v>1.3394144200056739</v>
      </c>
      <c r="L115">
        <f>SQRT((Table38[[#This Row],[Annual Income (k$)]]-$B$4)^2+(Table38[[#This Row],[Spending Score (1-100)]]-$C$4)^2)</f>
        <v>0.48977760226973738</v>
      </c>
      <c r="M115">
        <f>MIN(Table38[[#This Row],[DIst1]:[DIst2]])</f>
        <v>0.48977760226973738</v>
      </c>
      <c r="N115" t="str">
        <f>IF(MIN(Table38[[#This Row],[DIst1]:[DIst2]])=Table38[[#This Row],[DIst1]],"Cluster1","Cluster2")</f>
        <v>Cluster2</v>
      </c>
    </row>
    <row r="116" spans="7:14" x14ac:dyDescent="0.3">
      <c r="G116">
        <v>115</v>
      </c>
      <c r="H116">
        <v>0.16947226600000001</v>
      </c>
      <c r="I116">
        <v>-8.5407434000000004E-2</v>
      </c>
      <c r="K116">
        <f>SQRT((Table38[[#This Row],[Annual Income (k$)]]-$B$3)^2+(Table38[[#This Row],[Spending Score (1-100)]]-$C$3)^2)</f>
        <v>1.3820200264036369</v>
      </c>
      <c r="L116">
        <f>SQRT((Table38[[#This Row],[Annual Income (k$)]]-$B$4)^2+(Table38[[#This Row],[Spending Score (1-100)]]-$C$4)^2)</f>
        <v>0.47886418066031683</v>
      </c>
      <c r="M116">
        <f>MIN(Table38[[#This Row],[DIst1]:[DIst2]])</f>
        <v>0.47886418066031683</v>
      </c>
      <c r="N116" t="str">
        <f>IF(MIN(Table38[[#This Row],[DIst1]:[DIst2]])=Table38[[#This Row],[DIst1]],"Cluster1","Cluster2")</f>
        <v>Cluster2</v>
      </c>
    </row>
    <row r="117" spans="7:14" x14ac:dyDescent="0.3">
      <c r="G117">
        <v>116</v>
      </c>
      <c r="H117">
        <v>0.16947226600000001</v>
      </c>
      <c r="I117">
        <v>-7.7643119999999998E-3</v>
      </c>
      <c r="K117">
        <f>SQRT((Table38[[#This Row],[Annual Income (k$)]]-$B$3)^2+(Table38[[#This Row],[Spending Score (1-100)]]-$C$3)^2)</f>
        <v>1.4479328709165105</v>
      </c>
      <c r="L117">
        <f>SQRT((Table38[[#This Row],[Annual Income (k$)]]-$B$4)^2+(Table38[[#This Row],[Spending Score (1-100)]]-$C$4)^2)</f>
        <v>0.44729272511123797</v>
      </c>
      <c r="M117">
        <f>MIN(Table38[[#This Row],[DIst1]:[DIst2]])</f>
        <v>0.44729272511123797</v>
      </c>
      <c r="N117" t="str">
        <f>IF(MIN(Table38[[#This Row],[DIst1]:[DIst2]])=Table38[[#This Row],[DIst1]],"Cluster1","Cluster2")</f>
        <v>Cluster2</v>
      </c>
    </row>
    <row r="118" spans="7:14" x14ac:dyDescent="0.3">
      <c r="G118">
        <v>117</v>
      </c>
      <c r="H118">
        <v>0.16947226600000001</v>
      </c>
      <c r="I118">
        <v>-0.27951523700000003</v>
      </c>
      <c r="K118">
        <f>SQRT((Table38[[#This Row],[Annual Income (k$)]]-$B$3)^2+(Table38[[#This Row],[Spending Score (1-100)]]-$C$3)^2)</f>
        <v>1.2232754064195597</v>
      </c>
      <c r="L118">
        <f>SQRT((Table38[[#This Row],[Annual Income (k$)]]-$B$4)^2+(Table38[[#This Row],[Spending Score (1-100)]]-$C$4)^2)</f>
        <v>0.59595317075786181</v>
      </c>
      <c r="M118">
        <f>MIN(Table38[[#This Row],[DIst1]:[DIst2]])</f>
        <v>0.59595317075786181</v>
      </c>
      <c r="N118" t="str">
        <f>IF(MIN(Table38[[#This Row],[DIst1]:[DIst2]])=Table38[[#This Row],[DIst1]],"Cluster1","Cluster2")</f>
        <v>Cluster2</v>
      </c>
    </row>
    <row r="119" spans="7:14" x14ac:dyDescent="0.3">
      <c r="G119">
        <v>118</v>
      </c>
      <c r="H119">
        <v>0.16947226600000001</v>
      </c>
      <c r="I119">
        <v>0.34162973400000002</v>
      </c>
      <c r="K119">
        <f>SQRT((Table38[[#This Row],[Annual Income (k$)]]-$B$3)^2+(Table38[[#This Row],[Spending Score (1-100)]]-$C$3)^2)</f>
        <v>1.7564452565458457</v>
      </c>
      <c r="L119">
        <f>SQRT((Table38[[#This Row],[Annual Income (k$)]]-$B$4)^2+(Table38[[#This Row],[Spending Score (1-100)]]-$C$4)^2)</f>
        <v>0.46657741037040434</v>
      </c>
      <c r="M119">
        <f>MIN(Table38[[#This Row],[DIst1]:[DIst2]])</f>
        <v>0.46657741037040434</v>
      </c>
      <c r="N119" t="str">
        <f>IF(MIN(Table38[[#This Row],[DIst1]:[DIst2]])=Table38[[#This Row],[DIst1]],"Cluster1","Cluster2")</f>
        <v>Cluster2</v>
      </c>
    </row>
    <row r="120" spans="7:14" x14ac:dyDescent="0.3">
      <c r="G120">
        <v>119</v>
      </c>
      <c r="H120">
        <v>0.24581112399999999</v>
      </c>
      <c r="I120">
        <v>-0.27951523700000003</v>
      </c>
      <c r="K120">
        <f>SQRT((Table38[[#This Row],[Annual Income (k$)]]-$B$3)^2+(Table38[[#This Row],[Spending Score (1-100)]]-$C$3)^2)</f>
        <v>1.1781741025812227</v>
      </c>
      <c r="L120">
        <f>SQRT((Table38[[#This Row],[Annual Income (k$)]]-$B$4)^2+(Table38[[#This Row],[Spending Score (1-100)]]-$C$4)^2)</f>
        <v>0.65219113705512333</v>
      </c>
      <c r="M120">
        <f>MIN(Table38[[#This Row],[DIst1]:[DIst2]])</f>
        <v>0.65219113705512333</v>
      </c>
      <c r="N120" t="str">
        <f>IF(MIN(Table38[[#This Row],[DIst1]:[DIst2]])=Table38[[#This Row],[DIst1]],"Cluster1","Cluster2")</f>
        <v>Cluster2</v>
      </c>
    </row>
    <row r="121" spans="7:14" x14ac:dyDescent="0.3">
      <c r="G121">
        <v>120</v>
      </c>
      <c r="H121">
        <v>0.24581112399999999</v>
      </c>
      <c r="I121">
        <v>0.26398661299999998</v>
      </c>
      <c r="K121">
        <f>SQRT((Table38[[#This Row],[Annual Income (k$)]]-$B$3)^2+(Table38[[#This Row],[Spending Score (1-100)]]-$C$3)^2)</f>
        <v>1.6540873930747912</v>
      </c>
      <c r="L121">
        <f>SQRT((Table38[[#This Row],[Annual Income (k$)]]-$B$4)^2+(Table38[[#This Row],[Spending Score (1-100)]]-$C$4)^2)</f>
        <v>0.51271006439521216</v>
      </c>
      <c r="M121">
        <f>MIN(Table38[[#This Row],[DIst1]:[DIst2]])</f>
        <v>0.51271006439521216</v>
      </c>
      <c r="N121" t="str">
        <f>IF(MIN(Table38[[#This Row],[DIst1]:[DIst2]])=Table38[[#This Row],[DIst1]],"Cluster1","Cluster2")</f>
        <v>Cluster2</v>
      </c>
    </row>
    <row r="122" spans="7:14" x14ac:dyDescent="0.3">
      <c r="G122">
        <v>121</v>
      </c>
      <c r="H122">
        <v>0.24581112399999999</v>
      </c>
      <c r="I122">
        <v>0.225165052</v>
      </c>
      <c r="K122">
        <f>SQRT((Table38[[#This Row],[Annual Income (k$)]]-$B$3)^2+(Table38[[#This Row],[Spending Score (1-100)]]-$C$3)^2)</f>
        <v>1.6186825746443263</v>
      </c>
      <c r="L122">
        <f>SQRT((Table38[[#This Row],[Annual Income (k$)]]-$B$4)^2+(Table38[[#This Row],[Spending Score (1-100)]]-$C$4)^2)</f>
        <v>0.50486133452790538</v>
      </c>
      <c r="M122">
        <f>MIN(Table38[[#This Row],[DIst1]:[DIst2]])</f>
        <v>0.50486133452790538</v>
      </c>
      <c r="N122" t="str">
        <f>IF(MIN(Table38[[#This Row],[DIst1]:[DIst2]])=Table38[[#This Row],[DIst1]],"Cluster1","Cluster2")</f>
        <v>Cluster2</v>
      </c>
    </row>
    <row r="123" spans="7:14" x14ac:dyDescent="0.3">
      <c r="G123">
        <v>122</v>
      </c>
      <c r="H123">
        <v>0.24581112399999999</v>
      </c>
      <c r="I123">
        <v>-0.39597991900000001</v>
      </c>
      <c r="K123">
        <f>SQRT((Table38[[#This Row],[Annual Income (k$)]]-$B$3)^2+(Table38[[#This Row],[Spending Score (1-100)]]-$C$3)^2)</f>
        <v>1.0844901849314044</v>
      </c>
      <c r="L123">
        <f>SQRT((Table38[[#This Row],[Annual Income (k$)]]-$B$4)^2+(Table38[[#This Row],[Spending Score (1-100)]]-$C$4)^2)</f>
        <v>0.73282574464638073</v>
      </c>
      <c r="M123">
        <f>MIN(Table38[[#This Row],[DIst1]:[DIst2]])</f>
        <v>0.73282574464638073</v>
      </c>
      <c r="N123" t="str">
        <f>IF(MIN(Table38[[#This Row],[DIst1]:[DIst2]])=Table38[[#This Row],[DIst1]],"Cluster1","Cluster2")</f>
        <v>Cluster2</v>
      </c>
    </row>
    <row r="124" spans="7:14" x14ac:dyDescent="0.3">
      <c r="G124">
        <v>123</v>
      </c>
      <c r="H124">
        <v>0.322149982</v>
      </c>
      <c r="I124">
        <v>0.30280817399999999</v>
      </c>
      <c r="K124">
        <f>SQRT((Table38[[#This Row],[Annual Income (k$)]]-$B$3)^2+(Table38[[#This Row],[Spending Score (1-100)]]-$C$3)^2)</f>
        <v>1.6607943569633494</v>
      </c>
      <c r="L124">
        <f>SQRT((Table38[[#This Row],[Annual Income (k$)]]-$B$4)^2+(Table38[[#This Row],[Spending Score (1-100)]]-$C$4)^2)</f>
        <v>0.59642335665057156</v>
      </c>
      <c r="M124">
        <f>MIN(Table38[[#This Row],[DIst1]:[DIst2]])</f>
        <v>0.59642335665057156</v>
      </c>
      <c r="N124" t="str">
        <f>IF(MIN(Table38[[#This Row],[DIst1]:[DIst2]])=Table38[[#This Row],[DIst1]],"Cluster1","Cluster2")</f>
        <v>Cluster2</v>
      </c>
    </row>
    <row r="125" spans="7:14" x14ac:dyDescent="0.3">
      <c r="G125">
        <v>124</v>
      </c>
      <c r="H125">
        <v>0.322149982</v>
      </c>
      <c r="I125">
        <v>1.5839196769999999</v>
      </c>
      <c r="K125">
        <f>SQRT((Table38[[#This Row],[Annual Income (k$)]]-$B$3)^2+(Table38[[#This Row],[Spending Score (1-100)]]-$C$3)^2)</f>
        <v>2.8935201862171338</v>
      </c>
      <c r="L125">
        <f>SQRT((Table38[[#This Row],[Annual Income (k$)]]-$B$4)^2+(Table38[[#This Row],[Spending Score (1-100)]]-$C$4)^2)</f>
        <v>1.5523308173589863</v>
      </c>
      <c r="M125">
        <f>MIN(Table38[[#This Row],[DIst1]:[DIst2]])</f>
        <v>1.5523308173589863</v>
      </c>
      <c r="N125" t="str">
        <f>IF(MIN(Table38[[#This Row],[DIst1]:[DIst2]])=Table38[[#This Row],[DIst1]],"Cluster1","Cluster2")</f>
        <v>Cluster2</v>
      </c>
    </row>
    <row r="126" spans="7:14" x14ac:dyDescent="0.3">
      <c r="G126">
        <v>125</v>
      </c>
      <c r="H126">
        <v>0.36031941099999998</v>
      </c>
      <c r="I126">
        <v>-0.82301708699999998</v>
      </c>
      <c r="K126">
        <f>SQRT((Table38[[#This Row],[Annual Income (k$)]]-$B$3)^2+(Table38[[#This Row],[Spending Score (1-100)]]-$C$3)^2)</f>
        <v>0.70025900471183566</v>
      </c>
      <c r="L126">
        <f>SQRT((Table38[[#This Row],[Annual Income (k$)]]-$B$4)^2+(Table38[[#This Row],[Spending Score (1-100)]]-$C$4)^2)</f>
        <v>1.1427014904205561</v>
      </c>
      <c r="M126">
        <f>MIN(Table38[[#This Row],[DIst1]:[DIst2]])</f>
        <v>0.70025900471183566</v>
      </c>
      <c r="N126" t="str">
        <f>IF(MIN(Table38[[#This Row],[DIst1]:[DIst2]])=Table38[[#This Row],[DIst1]],"Cluster1","Cluster2")</f>
        <v>Cluster1</v>
      </c>
    </row>
    <row r="127" spans="7:14" x14ac:dyDescent="0.3">
      <c r="G127">
        <v>126</v>
      </c>
      <c r="H127">
        <v>0.36031941099999998</v>
      </c>
      <c r="I127">
        <v>1.040417827</v>
      </c>
      <c r="K127">
        <f>SQRT((Table38[[#This Row],[Annual Income (k$)]]-$B$3)^2+(Table38[[#This Row],[Spending Score (1-100)]]-$C$3)^2)</f>
        <v>2.3549565051147288</v>
      </c>
      <c r="L127">
        <f>SQRT((Table38[[#This Row],[Annual Income (k$)]]-$B$4)^2+(Table38[[#This Row],[Spending Score (1-100)]]-$C$4)^2)</f>
        <v>1.0875363889327792</v>
      </c>
      <c r="M127">
        <f>MIN(Table38[[#This Row],[DIst1]:[DIst2]])</f>
        <v>1.0875363889327792</v>
      </c>
      <c r="N127" t="str">
        <f>IF(MIN(Table38[[#This Row],[DIst1]:[DIst2]])=Table38[[#This Row],[DIst1]],"Cluster1","Cluster2")</f>
        <v>Cluster2</v>
      </c>
    </row>
    <row r="128" spans="7:14" x14ac:dyDescent="0.3">
      <c r="G128">
        <v>127</v>
      </c>
      <c r="H128">
        <v>0.39848884099999998</v>
      </c>
      <c r="I128">
        <v>-0.59008772300000001</v>
      </c>
      <c r="K128">
        <f>SQRT((Table38[[#This Row],[Annual Income (k$)]]-$B$3)^2+(Table38[[#This Row],[Spending Score (1-100)]]-$C$3)^2)</f>
        <v>0.83753216680329046</v>
      </c>
      <c r="L128">
        <f>SQRT((Table38[[#This Row],[Annual Income (k$)]]-$B$4)^2+(Table38[[#This Row],[Spending Score (1-100)]]-$C$4)^2)</f>
        <v>0.97918530470369081</v>
      </c>
      <c r="M128">
        <f>MIN(Table38[[#This Row],[DIst1]:[DIst2]])</f>
        <v>0.83753216680329046</v>
      </c>
      <c r="N128" t="str">
        <f>IF(MIN(Table38[[#This Row],[DIst1]:[DIst2]])=Table38[[#This Row],[DIst1]],"Cluster1","Cluster2")</f>
        <v>Cluster1</v>
      </c>
    </row>
    <row r="129" spans="7:14" x14ac:dyDescent="0.3">
      <c r="G129">
        <v>128</v>
      </c>
      <c r="H129">
        <v>0.39848884099999998</v>
      </c>
      <c r="I129">
        <v>1.7392059200000001</v>
      </c>
      <c r="K129">
        <f>SQRT((Table38[[#This Row],[Annual Income (k$)]]-$B$3)^2+(Table38[[#This Row],[Spending Score (1-100)]]-$C$3)^2)</f>
        <v>3.0316704167136375</v>
      </c>
      <c r="L129">
        <f>SQRT((Table38[[#This Row],[Annual Income (k$)]]-$B$4)^2+(Table38[[#This Row],[Spending Score (1-100)]]-$C$4)^2)</f>
        <v>1.7248937030673395</v>
      </c>
      <c r="M129">
        <f>MIN(Table38[[#This Row],[DIst1]:[DIst2]])</f>
        <v>1.7248937030673395</v>
      </c>
      <c r="N129" t="str">
        <f>IF(MIN(Table38[[#This Row],[DIst1]:[DIst2]])=Table38[[#This Row],[DIst1]],"Cluster1","Cluster2")</f>
        <v>Cluster2</v>
      </c>
    </row>
    <row r="130" spans="7:14" x14ac:dyDescent="0.3">
      <c r="G130">
        <v>129</v>
      </c>
      <c r="H130">
        <v>0.39848884099999998</v>
      </c>
      <c r="I130">
        <v>-1.5218051800000001</v>
      </c>
      <c r="K130">
        <f>SQRT((Table38[[#This Row],[Annual Income (k$)]]-$B$3)^2+(Table38[[#This Row],[Spending Score (1-100)]]-$C$3)^2)</f>
        <v>0.58649377357424459</v>
      </c>
      <c r="L130">
        <f>SQRT((Table38[[#This Row],[Annual Income (k$)]]-$B$4)^2+(Table38[[#This Row],[Spending Score (1-100)]]-$C$4)^2)</f>
        <v>1.7862147295574773</v>
      </c>
      <c r="M130">
        <f>MIN(Table38[[#This Row],[DIst1]:[DIst2]])</f>
        <v>0.58649377357424459</v>
      </c>
      <c r="N130" t="str">
        <f>IF(MIN(Table38[[#This Row],[DIst1]:[DIst2]])=Table38[[#This Row],[DIst1]],"Cluster1","Cluster2")</f>
        <v>Cluster1</v>
      </c>
    </row>
    <row r="131" spans="7:14" x14ac:dyDescent="0.3">
      <c r="G131">
        <v>130</v>
      </c>
      <c r="H131">
        <v>0.39848884099999998</v>
      </c>
      <c r="I131">
        <v>0.96277470600000004</v>
      </c>
      <c r="K131">
        <f>SQRT((Table38[[#This Row],[Annual Income (k$)]]-$B$3)^2+(Table38[[#This Row],[Spending Score (1-100)]]-$C$3)^2)</f>
        <v>2.2705681067710644</v>
      </c>
      <c r="L131">
        <f>SQRT((Table38[[#This Row],[Annual Income (k$)]]-$B$4)^2+(Table38[[#This Row],[Spending Score (1-100)]]-$C$4)^2)</f>
        <v>1.047576226789837</v>
      </c>
      <c r="M131">
        <f>MIN(Table38[[#This Row],[DIst1]:[DIst2]])</f>
        <v>1.047576226789837</v>
      </c>
      <c r="N131" t="str">
        <f>IF(MIN(Table38[[#This Row],[DIst1]:[DIst2]])=Table38[[#This Row],[DIst1]],"Cluster1","Cluster2")</f>
        <v>Cluster2</v>
      </c>
    </row>
    <row r="132" spans="7:14" x14ac:dyDescent="0.3">
      <c r="G132">
        <v>131</v>
      </c>
      <c r="H132">
        <v>0.39848884099999998</v>
      </c>
      <c r="I132">
        <v>-1.599448301</v>
      </c>
      <c r="K132">
        <f>SQRT((Table38[[#This Row],[Annual Income (k$)]]-$B$3)^2+(Table38[[#This Row],[Spending Score (1-100)]]-$C$3)^2)</f>
        <v>0.62654163476375468</v>
      </c>
      <c r="L132">
        <f>SQRT((Table38[[#This Row],[Annual Income (k$)]]-$B$4)^2+(Table38[[#This Row],[Spending Score (1-100)]]-$C$4)^2)</f>
        <v>1.8587395992559121</v>
      </c>
      <c r="M132">
        <f>MIN(Table38[[#This Row],[DIst1]:[DIst2]])</f>
        <v>0.62654163476375468</v>
      </c>
      <c r="N132" t="str">
        <f>IF(MIN(Table38[[#This Row],[DIst1]:[DIst2]])=Table38[[#This Row],[DIst1]],"Cluster1","Cluster2")</f>
        <v>Cluster1</v>
      </c>
    </row>
    <row r="133" spans="7:14" x14ac:dyDescent="0.3">
      <c r="G133">
        <v>132</v>
      </c>
      <c r="H133">
        <v>0.39848884099999998</v>
      </c>
      <c r="I133">
        <v>0.96277470600000004</v>
      </c>
      <c r="K133">
        <f>SQRT((Table38[[#This Row],[Annual Income (k$)]]-$B$3)^2+(Table38[[#This Row],[Spending Score (1-100)]]-$C$3)^2)</f>
        <v>2.2705681067710644</v>
      </c>
      <c r="L133">
        <f>SQRT((Table38[[#This Row],[Annual Income (k$)]]-$B$4)^2+(Table38[[#This Row],[Spending Score (1-100)]]-$C$4)^2)</f>
        <v>1.047576226789837</v>
      </c>
      <c r="M133">
        <f>MIN(Table38[[#This Row],[DIst1]:[DIst2]])</f>
        <v>1.047576226789837</v>
      </c>
      <c r="N133" t="str">
        <f>IF(MIN(Table38[[#This Row],[DIst1]:[DIst2]])=Table38[[#This Row],[DIst1]],"Cluster1","Cluster2")</f>
        <v>Cluster2</v>
      </c>
    </row>
    <row r="134" spans="7:14" x14ac:dyDescent="0.3">
      <c r="G134">
        <v>133</v>
      </c>
      <c r="H134">
        <v>0.43665827000000002</v>
      </c>
      <c r="I134">
        <v>-0.62890928400000001</v>
      </c>
      <c r="K134">
        <f>SQRT((Table38[[#This Row],[Annual Income (k$)]]-$B$3)^2+(Table38[[#This Row],[Spending Score (1-100)]]-$C$3)^2)</f>
        <v>0.78343666517147892</v>
      </c>
      <c r="L134">
        <f>SQRT((Table38[[#This Row],[Annual Income (k$)]]-$B$4)^2+(Table38[[#This Row],[Spending Score (1-100)]]-$C$4)^2)</f>
        <v>1.03356312000321</v>
      </c>
      <c r="M134">
        <f>MIN(Table38[[#This Row],[DIst1]:[DIst2]])</f>
        <v>0.78343666517147892</v>
      </c>
      <c r="N134" t="str">
        <f>IF(MIN(Table38[[#This Row],[DIst1]:[DIst2]])=Table38[[#This Row],[DIst1]],"Cluster1","Cluster2")</f>
        <v>Cluster1</v>
      </c>
    </row>
    <row r="135" spans="7:14" x14ac:dyDescent="0.3">
      <c r="G135">
        <v>134</v>
      </c>
      <c r="H135">
        <v>0.43665827000000002</v>
      </c>
      <c r="I135">
        <v>0.80748846299999999</v>
      </c>
      <c r="K135">
        <f>SQRT((Table38[[#This Row],[Annual Income (k$)]]-$B$3)^2+(Table38[[#This Row],[Spending Score (1-100)]]-$C$3)^2)</f>
        <v>2.1106693106151848</v>
      </c>
      <c r="L135">
        <f>SQRT((Table38[[#This Row],[Annual Income (k$)]]-$B$4)^2+(Table38[[#This Row],[Spending Score (1-100)]]-$C$4)^2)</f>
        <v>0.95794200969796572</v>
      </c>
      <c r="M135">
        <f>MIN(Table38[[#This Row],[DIst1]:[DIst2]])</f>
        <v>0.95794200969796572</v>
      </c>
      <c r="N135" t="str">
        <f>IF(MIN(Table38[[#This Row],[DIst1]:[DIst2]])=Table38[[#This Row],[DIst1]],"Cluster1","Cluster2")</f>
        <v>Cluster2</v>
      </c>
    </row>
    <row r="136" spans="7:14" x14ac:dyDescent="0.3">
      <c r="G136">
        <v>135</v>
      </c>
      <c r="H136">
        <v>0.47482769899999999</v>
      </c>
      <c r="I136">
        <v>-1.754734544</v>
      </c>
      <c r="K136">
        <f>SQRT((Table38[[#This Row],[Annual Income (k$)]]-$B$3)^2+(Table38[[#This Row],[Spending Score (1-100)]]-$C$3)^2)</f>
        <v>0.67271191269330788</v>
      </c>
      <c r="L136">
        <f>SQRT((Table38[[#This Row],[Annual Income (k$)]]-$B$4)^2+(Table38[[#This Row],[Spending Score (1-100)]]-$C$4)^2)</f>
        <v>2.0309953539308183</v>
      </c>
      <c r="M136">
        <f>MIN(Table38[[#This Row],[DIst1]:[DIst2]])</f>
        <v>0.67271191269330788</v>
      </c>
      <c r="N136" t="str">
        <f>IF(MIN(Table38[[#This Row],[DIst1]:[DIst2]])=Table38[[#This Row],[DIst1]],"Cluster1","Cluster2")</f>
        <v>Cluster1</v>
      </c>
    </row>
    <row r="137" spans="7:14" x14ac:dyDescent="0.3">
      <c r="G137">
        <v>136</v>
      </c>
      <c r="H137">
        <v>0.47482769899999999</v>
      </c>
      <c r="I137">
        <v>1.467454995</v>
      </c>
      <c r="K137">
        <f>SQRT((Table38[[#This Row],[Annual Income (k$)]]-$B$3)^2+(Table38[[#This Row],[Spending Score (1-100)]]-$C$3)^2)</f>
        <v>2.7510169587807694</v>
      </c>
      <c r="L137">
        <f>SQRT((Table38[[#This Row],[Annual Income (k$)]]-$B$4)^2+(Table38[[#This Row],[Spending Score (1-100)]]-$C$4)^2)</f>
        <v>1.5119606340137928</v>
      </c>
      <c r="M137">
        <f>MIN(Table38[[#This Row],[DIst1]:[DIst2]])</f>
        <v>1.5119606340137928</v>
      </c>
      <c r="N137" t="str">
        <f>IF(MIN(Table38[[#This Row],[DIst1]:[DIst2]])=Table38[[#This Row],[DIst1]],"Cluster1","Cluster2")</f>
        <v>Cluster2</v>
      </c>
    </row>
    <row r="138" spans="7:14" x14ac:dyDescent="0.3">
      <c r="G138">
        <v>137</v>
      </c>
      <c r="H138">
        <v>0.47482769899999999</v>
      </c>
      <c r="I138">
        <v>-1.677091423</v>
      </c>
      <c r="K138">
        <f>SQRT((Table38[[#This Row],[Annual Income (k$)]]-$B$3)^2+(Table38[[#This Row],[Spending Score (1-100)]]-$C$3)^2)</f>
        <v>0.61631812136155717</v>
      </c>
      <c r="L138">
        <f>SQRT((Table38[[#This Row],[Annual Income (k$)]]-$B$4)^2+(Table38[[#This Row],[Spending Score (1-100)]]-$C$4)^2)</f>
        <v>1.9586930522225436</v>
      </c>
      <c r="M138">
        <f>MIN(Table38[[#This Row],[DIst1]:[DIst2]])</f>
        <v>0.61631812136155717</v>
      </c>
      <c r="N138" t="str">
        <f>IF(MIN(Table38[[#This Row],[DIst1]:[DIst2]])=Table38[[#This Row],[DIst1]],"Cluster1","Cluster2")</f>
        <v>Cluster1</v>
      </c>
    </row>
    <row r="139" spans="7:14" x14ac:dyDescent="0.3">
      <c r="G139">
        <v>138</v>
      </c>
      <c r="H139">
        <v>0.47482769899999999</v>
      </c>
      <c r="I139">
        <v>0.88513158400000003</v>
      </c>
      <c r="K139">
        <f>SQRT((Table38[[#This Row],[Annual Income (k$)]]-$B$3)^2+(Table38[[#This Row],[Spending Score (1-100)]]-$C$3)^2)</f>
        <v>2.1782780233626569</v>
      </c>
      <c r="L139">
        <f>SQRT((Table38[[#This Row],[Annual Income (k$)]]-$B$4)^2+(Table38[[#This Row],[Spending Score (1-100)]]-$C$4)^2)</f>
        <v>1.0397612893691759</v>
      </c>
      <c r="M139">
        <f>MIN(Table38[[#This Row],[DIst1]:[DIst2]])</f>
        <v>1.0397612893691759</v>
      </c>
      <c r="N139" t="str">
        <f>IF(MIN(Table38[[#This Row],[DIst1]:[DIst2]])=Table38[[#This Row],[DIst1]],"Cluster1","Cluster2")</f>
        <v>Cluster2</v>
      </c>
    </row>
    <row r="140" spans="7:14" x14ac:dyDescent="0.3">
      <c r="G140">
        <v>139</v>
      </c>
      <c r="H140">
        <v>0.51299712799999997</v>
      </c>
      <c r="I140">
        <v>-1.5606267410000001</v>
      </c>
      <c r="K140">
        <f>SQRT((Table38[[#This Row],[Annual Income (k$)]]-$B$3)^2+(Table38[[#This Row],[Spending Score (1-100)]]-$C$3)^2)</f>
        <v>0.51099326943664203</v>
      </c>
      <c r="L140">
        <f>SQRT((Table38[[#This Row],[Annual Income (k$)]]-$B$4)^2+(Table38[[#This Row],[Spending Score (1-100)]]-$C$4)^2)</f>
        <v>1.8663707618555792</v>
      </c>
      <c r="M140">
        <f>MIN(Table38[[#This Row],[DIst1]:[DIst2]])</f>
        <v>0.51099326943664203</v>
      </c>
      <c r="N140" t="str">
        <f>IF(MIN(Table38[[#This Row],[DIst1]:[DIst2]])=Table38[[#This Row],[DIst1]],"Cluster1","Cluster2")</f>
        <v>Cluster1</v>
      </c>
    </row>
    <row r="141" spans="7:14" x14ac:dyDescent="0.3">
      <c r="G141">
        <v>140</v>
      </c>
      <c r="H141">
        <v>0.51299712799999997</v>
      </c>
      <c r="I141">
        <v>0.84631002399999999</v>
      </c>
      <c r="K141">
        <f>SQRT((Table38[[#This Row],[Annual Income (k$)]]-$B$3)^2+(Table38[[#This Row],[Spending Score (1-100)]]-$C$3)^2)</f>
        <v>2.1327200983177095</v>
      </c>
      <c r="L141">
        <f>SQRT((Table38[[#This Row],[Annual Income (k$)]]-$B$4)^2+(Table38[[#This Row],[Spending Score (1-100)]]-$C$4)^2)</f>
        <v>1.0401150854465788</v>
      </c>
      <c r="M141">
        <f>MIN(Table38[[#This Row],[DIst1]:[DIst2]])</f>
        <v>1.0401150854465788</v>
      </c>
      <c r="N141" t="str">
        <f>IF(MIN(Table38[[#This Row],[DIst1]:[DIst2]])=Table38[[#This Row],[DIst1]],"Cluster1","Cluster2")</f>
        <v>Cluster2</v>
      </c>
    </row>
    <row r="142" spans="7:14" x14ac:dyDescent="0.3">
      <c r="G142">
        <v>141</v>
      </c>
      <c r="H142">
        <v>0.55116655699999995</v>
      </c>
      <c r="I142">
        <v>-1.754734544</v>
      </c>
      <c r="K142">
        <f>SQRT((Table38[[#This Row],[Annual Income (k$)]]-$B$3)^2+(Table38[[#This Row],[Spending Score (1-100)]]-$C$3)^2)</f>
        <v>0.62518300008897409</v>
      </c>
      <c r="L142">
        <f>SQRT((Table38[[#This Row],[Annual Income (k$)]]-$B$4)^2+(Table38[[#This Row],[Spending Score (1-100)]]-$C$4)^2)</f>
        <v>2.0595524259615501</v>
      </c>
      <c r="M142">
        <f>MIN(Table38[[#This Row],[DIst1]:[DIst2]])</f>
        <v>0.62518300008897409</v>
      </c>
      <c r="N142" t="str">
        <f>IF(MIN(Table38[[#This Row],[DIst1]:[DIst2]])=Table38[[#This Row],[DIst1]],"Cluster1","Cluster2")</f>
        <v>Cluster1</v>
      </c>
    </row>
    <row r="143" spans="7:14" x14ac:dyDescent="0.3">
      <c r="G143">
        <v>142</v>
      </c>
      <c r="H143">
        <v>0.55116655699999995</v>
      </c>
      <c r="I143">
        <v>1.6615627980000001</v>
      </c>
      <c r="K143">
        <f>SQRT((Table38[[#This Row],[Annual Income (k$)]]-$B$3)^2+(Table38[[#This Row],[Spending Score (1-100)]]-$C$3)^2)</f>
        <v>2.9322661056476038</v>
      </c>
      <c r="L143">
        <f>SQRT((Table38[[#This Row],[Annual Income (k$)]]-$B$4)^2+(Table38[[#This Row],[Spending Score (1-100)]]-$C$4)^2)</f>
        <v>1.7190668560198277</v>
      </c>
      <c r="M143">
        <f>MIN(Table38[[#This Row],[DIst1]:[DIst2]])</f>
        <v>1.7190668560198277</v>
      </c>
      <c r="N143" t="str">
        <f>IF(MIN(Table38[[#This Row],[DIst1]:[DIst2]])=Table38[[#This Row],[DIst1]],"Cluster1","Cluster2")</f>
        <v>Cluster2</v>
      </c>
    </row>
    <row r="144" spans="7:14" x14ac:dyDescent="0.3">
      <c r="G144">
        <v>143</v>
      </c>
      <c r="H144">
        <v>0.58933598600000003</v>
      </c>
      <c r="I144">
        <v>-0.39597991900000001</v>
      </c>
      <c r="K144">
        <f>SQRT((Table38[[#This Row],[Annual Income (k$)]]-$B$3)^2+(Table38[[#This Row],[Spending Score (1-100)]]-$C$3)^2)</f>
        <v>0.91266878902215076</v>
      </c>
      <c r="L144">
        <f>SQRT((Table38[[#This Row],[Annual Income (k$)]]-$B$4)^2+(Table38[[#This Row],[Spending Score (1-100)]]-$C$4)^2)</f>
        <v>0.99856704243325467</v>
      </c>
      <c r="M144">
        <f>MIN(Table38[[#This Row],[DIst1]:[DIst2]])</f>
        <v>0.91266878902215076</v>
      </c>
      <c r="N144" t="str">
        <f>IF(MIN(Table38[[#This Row],[DIst1]:[DIst2]])=Table38[[#This Row],[DIst1]],"Cluster1","Cluster2")</f>
        <v>Cluster1</v>
      </c>
    </row>
    <row r="145" spans="7:14" x14ac:dyDescent="0.3">
      <c r="G145">
        <v>144</v>
      </c>
      <c r="H145">
        <v>0.58933598600000003</v>
      </c>
      <c r="I145">
        <v>1.428633434</v>
      </c>
      <c r="K145">
        <f>SQRT((Table38[[#This Row],[Annual Income (k$)]]-$B$3)^2+(Table38[[#This Row],[Spending Score (1-100)]]-$C$3)^2)</f>
        <v>2.6964088810365077</v>
      </c>
      <c r="L145">
        <f>SQRT((Table38[[#This Row],[Annual Income (k$)]]-$B$4)^2+(Table38[[#This Row],[Spending Score (1-100)]]-$C$4)^2)</f>
        <v>1.5375919779621769</v>
      </c>
      <c r="M145">
        <f>MIN(Table38[[#This Row],[DIst1]:[DIst2]])</f>
        <v>1.5375919779621769</v>
      </c>
      <c r="N145" t="str">
        <f>IF(MIN(Table38[[#This Row],[DIst1]:[DIst2]])=Table38[[#This Row],[DIst1]],"Cluster1","Cluster2")</f>
        <v>Cluster2</v>
      </c>
    </row>
    <row r="146" spans="7:14" x14ac:dyDescent="0.3">
      <c r="G146">
        <v>145</v>
      </c>
      <c r="H146">
        <v>0.62750541599999998</v>
      </c>
      <c r="I146">
        <v>-1.4829836190000001</v>
      </c>
      <c r="K146">
        <f>SQRT((Table38[[#This Row],[Annual Income (k$)]]-$B$3)^2+(Table38[[#This Row],[Spending Score (1-100)]]-$C$3)^2)</f>
        <v>0.37302003678463846</v>
      </c>
      <c r="L146">
        <f>SQRT((Table38[[#This Row],[Annual Income (k$)]]-$B$4)^2+(Table38[[#This Row],[Spending Score (1-100)]]-$C$4)^2)</f>
        <v>1.8475258279145175</v>
      </c>
      <c r="M146">
        <f>MIN(Table38[[#This Row],[DIst1]:[DIst2]])</f>
        <v>0.37302003678463846</v>
      </c>
      <c r="N146" t="str">
        <f>IF(MIN(Table38[[#This Row],[DIst1]:[DIst2]])=Table38[[#This Row],[DIst1]],"Cluster1","Cluster2")</f>
        <v>Cluster1</v>
      </c>
    </row>
    <row r="147" spans="7:14" x14ac:dyDescent="0.3">
      <c r="G147">
        <v>146</v>
      </c>
      <c r="H147">
        <v>0.62750541599999998</v>
      </c>
      <c r="I147">
        <v>1.816849041</v>
      </c>
      <c r="K147">
        <f>SQRT((Table38[[#This Row],[Annual Income (k$)]]-$B$3)^2+(Table38[[#This Row],[Spending Score (1-100)]]-$C$3)^2)</f>
        <v>3.0782836950198904</v>
      </c>
      <c r="L147">
        <f>SQRT((Table38[[#This Row],[Annual Income (k$)]]-$B$4)^2+(Table38[[#This Row],[Spending Score (1-100)]]-$C$4)^2)</f>
        <v>1.8920353381979365</v>
      </c>
      <c r="M147">
        <f>MIN(Table38[[#This Row],[DIst1]:[DIst2]])</f>
        <v>1.8920353381979365</v>
      </c>
      <c r="N147" t="str">
        <f>IF(MIN(Table38[[#This Row],[DIst1]:[DIst2]])=Table38[[#This Row],[DIst1]],"Cluster1","Cluster2")</f>
        <v>Cluster2</v>
      </c>
    </row>
    <row r="148" spans="7:14" x14ac:dyDescent="0.3">
      <c r="G148">
        <v>147</v>
      </c>
      <c r="H148">
        <v>0.62750541599999998</v>
      </c>
      <c r="I148">
        <v>-0.551266162</v>
      </c>
      <c r="K148">
        <f>SQRT((Table38[[#This Row],[Annual Income (k$)]]-$B$3)^2+(Table38[[#This Row],[Spending Score (1-100)]]-$C$3)^2)</f>
        <v>0.7543013880505931</v>
      </c>
      <c r="L148">
        <f>SQRT((Table38[[#This Row],[Annual Income (k$)]]-$B$4)^2+(Table38[[#This Row],[Spending Score (1-100)]]-$C$4)^2)</f>
        <v>1.1197919172123776</v>
      </c>
      <c r="M148">
        <f>MIN(Table38[[#This Row],[DIst1]:[DIst2]])</f>
        <v>0.7543013880505931</v>
      </c>
      <c r="N148" t="str">
        <f>IF(MIN(Table38[[#This Row],[DIst1]:[DIst2]])=Table38[[#This Row],[DIst1]],"Cluster1","Cluster2")</f>
        <v>Cluster1</v>
      </c>
    </row>
    <row r="149" spans="7:14" x14ac:dyDescent="0.3">
      <c r="G149">
        <v>148</v>
      </c>
      <c r="H149">
        <v>0.62750541599999998</v>
      </c>
      <c r="I149">
        <v>0.92395314500000003</v>
      </c>
      <c r="K149">
        <f>SQRT((Table38[[#This Row],[Annual Income (k$)]]-$B$3)^2+(Table38[[#This Row],[Spending Score (1-100)]]-$C$3)^2)</f>
        <v>2.1909561861526221</v>
      </c>
      <c r="L149">
        <f>SQRT((Table38[[#This Row],[Annual Income (k$)]]-$B$4)^2+(Table38[[#This Row],[Spending Score (1-100)]]-$C$4)^2)</f>
        <v>1.1771216688572474</v>
      </c>
      <c r="M149">
        <f>MIN(Table38[[#This Row],[DIst1]:[DIst2]])</f>
        <v>1.1771216688572474</v>
      </c>
      <c r="N149" t="str">
        <f>IF(MIN(Table38[[#This Row],[DIst1]:[DIst2]])=Table38[[#This Row],[DIst1]],"Cluster1","Cluster2")</f>
        <v>Cluster2</v>
      </c>
    </row>
    <row r="150" spans="7:14" x14ac:dyDescent="0.3">
      <c r="G150">
        <v>149</v>
      </c>
      <c r="H150">
        <v>0.66567484499999996</v>
      </c>
      <c r="I150">
        <v>-1.0947680120000001</v>
      </c>
      <c r="K150">
        <f>SQRT((Table38[[#This Row],[Annual Income (k$)]]-$B$3)^2+(Table38[[#This Row],[Spending Score (1-100)]]-$C$3)^2)</f>
        <v>0.29427376581586512</v>
      </c>
      <c r="L150">
        <f>SQRT((Table38[[#This Row],[Annual Income (k$)]]-$B$4)^2+(Table38[[#This Row],[Spending Score (1-100)]]-$C$4)^2)</f>
        <v>1.5398713455613626</v>
      </c>
      <c r="M150">
        <f>MIN(Table38[[#This Row],[DIst1]:[DIst2]])</f>
        <v>0.29427376581586512</v>
      </c>
      <c r="N150" t="str">
        <f>IF(MIN(Table38[[#This Row],[DIst1]:[DIst2]])=Table38[[#This Row],[DIst1]],"Cluster1","Cluster2")</f>
        <v>Cluster1</v>
      </c>
    </row>
    <row r="151" spans="7:14" x14ac:dyDescent="0.3">
      <c r="G151">
        <v>150</v>
      </c>
      <c r="H151">
        <v>0.66567484499999996</v>
      </c>
      <c r="I151">
        <v>1.5450981159999999</v>
      </c>
      <c r="K151">
        <f>SQRT((Table38[[#This Row],[Annual Income (k$)]]-$B$3)^2+(Table38[[#This Row],[Spending Score (1-100)]]-$C$3)^2)</f>
        <v>2.8041750062564814</v>
      </c>
      <c r="L151">
        <f>SQRT((Table38[[#This Row],[Annual Income (k$)]]-$B$4)^2+(Table38[[#This Row],[Spending Score (1-100)]]-$C$4)^2)</f>
        <v>1.676845776731986</v>
      </c>
      <c r="M151">
        <f>MIN(Table38[[#This Row],[DIst1]:[DIst2]])</f>
        <v>1.676845776731986</v>
      </c>
      <c r="N151" t="str">
        <f>IF(MIN(Table38[[#This Row],[DIst1]:[DIst2]])=Table38[[#This Row],[DIst1]],"Cluster1","Cluster2")</f>
        <v>Cluster2</v>
      </c>
    </row>
    <row r="152" spans="7:14" x14ac:dyDescent="0.3">
      <c r="G152">
        <v>151</v>
      </c>
      <c r="H152">
        <v>0.66567484499999996</v>
      </c>
      <c r="I152">
        <v>-1.288875816</v>
      </c>
      <c r="K152">
        <f>SQRT((Table38[[#This Row],[Annual Income (k$)]]-$B$3)^2+(Table38[[#This Row],[Spending Score (1-100)]]-$C$3)^2)</f>
        <v>0.25469578787376024</v>
      </c>
      <c r="L152">
        <f>SQRT((Table38[[#This Row],[Annual Income (k$)]]-$B$4)^2+(Table38[[#This Row],[Spending Score (1-100)]]-$C$4)^2)</f>
        <v>1.6996771959462744</v>
      </c>
      <c r="M152">
        <f>MIN(Table38[[#This Row],[DIst1]:[DIst2]])</f>
        <v>0.25469578787376024</v>
      </c>
      <c r="N152" t="str">
        <f>IF(MIN(Table38[[#This Row],[DIst1]:[DIst2]])=Table38[[#This Row],[DIst1]],"Cluster1","Cluster2")</f>
        <v>Cluster1</v>
      </c>
    </row>
    <row r="153" spans="7:14" x14ac:dyDescent="0.3">
      <c r="G153">
        <v>152</v>
      </c>
      <c r="H153">
        <v>0.66567484499999996</v>
      </c>
      <c r="I153">
        <v>1.467454995</v>
      </c>
      <c r="K153">
        <f>SQRT((Table38[[#This Row],[Annual Income (k$)]]-$B$3)^2+(Table38[[#This Row],[Spending Score (1-100)]]-$C$3)^2)</f>
        <v>2.7268533242459831</v>
      </c>
      <c r="L153">
        <f>SQRT((Table38[[#This Row],[Annual Income (k$)]]-$B$4)^2+(Table38[[#This Row],[Spending Score (1-100)]]-$C$4)^2)</f>
        <v>1.6124247918227324</v>
      </c>
      <c r="M153">
        <f>MIN(Table38[[#This Row],[DIst1]:[DIst2]])</f>
        <v>1.6124247918227324</v>
      </c>
      <c r="N153" t="str">
        <f>IF(MIN(Table38[[#This Row],[DIst1]:[DIst2]])=Table38[[#This Row],[DIst1]],"Cluster1","Cluster2")</f>
        <v>Cluster2</v>
      </c>
    </row>
    <row r="154" spans="7:14" x14ac:dyDescent="0.3">
      <c r="G154">
        <v>153</v>
      </c>
      <c r="H154">
        <v>0.66567484499999996</v>
      </c>
      <c r="I154">
        <v>-1.172411133</v>
      </c>
      <c r="K154">
        <f>SQRT((Table38[[#This Row],[Annual Income (k$)]]-$B$3)^2+(Table38[[#This Row],[Spending Score (1-100)]]-$C$3)^2)</f>
        <v>0.26241860811590484</v>
      </c>
      <c r="L154">
        <f>SQRT((Table38[[#This Row],[Annual Income (k$)]]-$B$4)^2+(Table38[[#This Row],[Spending Score (1-100)]]-$C$4)^2)</f>
        <v>1.6028850868424274</v>
      </c>
      <c r="M154">
        <f>MIN(Table38[[#This Row],[DIst1]:[DIst2]])</f>
        <v>0.26241860811590484</v>
      </c>
      <c r="N154" t="str">
        <f>IF(MIN(Table38[[#This Row],[DIst1]:[DIst2]])=Table38[[#This Row],[DIst1]],"Cluster1","Cluster2")</f>
        <v>Cluster1</v>
      </c>
    </row>
    <row r="155" spans="7:14" x14ac:dyDescent="0.3">
      <c r="G155">
        <v>154</v>
      </c>
      <c r="H155">
        <v>0.66567484499999996</v>
      </c>
      <c r="I155">
        <v>1.001596266</v>
      </c>
      <c r="K155">
        <f>SQRT((Table38[[#This Row],[Annual Income (k$)]]-$B$3)^2+(Table38[[#This Row],[Spending Score (1-100)]]-$C$3)^2)</f>
        <v>2.2633854364434018</v>
      </c>
      <c r="L155">
        <f>SQRT((Table38[[#This Row],[Annual Income (k$)]]-$B$4)^2+(Table38[[#This Row],[Spending Score (1-100)]]-$C$4)^2)</f>
        <v>1.2576646946588939</v>
      </c>
      <c r="M155">
        <f>MIN(Table38[[#This Row],[DIst1]:[DIst2]])</f>
        <v>1.2576646946588939</v>
      </c>
      <c r="N155" t="str">
        <f>IF(MIN(Table38[[#This Row],[DIst1]:[DIst2]])=Table38[[#This Row],[DIst1]],"Cluster1","Cluster2")</f>
        <v>Cluster2</v>
      </c>
    </row>
    <row r="156" spans="7:14" x14ac:dyDescent="0.3">
      <c r="G156">
        <v>155</v>
      </c>
      <c r="H156">
        <v>0.66567484499999996</v>
      </c>
      <c r="I156">
        <v>-1.3276973759999999</v>
      </c>
      <c r="K156">
        <f>SQRT((Table38[[#This Row],[Annual Income (k$)]]-$B$3)^2+(Table38[[#This Row],[Spending Score (1-100)]]-$C$3)^2)</f>
        <v>0.26375595681066011</v>
      </c>
      <c r="L156">
        <f>SQRT((Table38[[#This Row],[Annual Income (k$)]]-$B$4)^2+(Table38[[#This Row],[Spending Score (1-100)]]-$C$4)^2)</f>
        <v>1.732479440418901</v>
      </c>
      <c r="M156">
        <f>MIN(Table38[[#This Row],[DIst1]:[DIst2]])</f>
        <v>0.26375595681066011</v>
      </c>
      <c r="N156" t="str">
        <f>IF(MIN(Table38[[#This Row],[DIst1]:[DIst2]])=Table38[[#This Row],[DIst1]],"Cluster1","Cluster2")</f>
        <v>Cluster1</v>
      </c>
    </row>
    <row r="157" spans="7:14" x14ac:dyDescent="0.3">
      <c r="G157">
        <v>156</v>
      </c>
      <c r="H157">
        <v>0.66567484499999996</v>
      </c>
      <c r="I157">
        <v>1.506276556</v>
      </c>
      <c r="K157">
        <f>SQRT((Table38[[#This Row],[Annual Income (k$)]]-$B$3)^2+(Table38[[#This Row],[Spending Score (1-100)]]-$C$3)^2)</f>
        <v>2.7655119142804039</v>
      </c>
      <c r="L157">
        <f>SQRT((Table38[[#This Row],[Annual Income (k$)]]-$B$4)^2+(Table38[[#This Row],[Spending Score (1-100)]]-$C$4)^2)</f>
        <v>1.6444925119680991</v>
      </c>
      <c r="M157">
        <f>MIN(Table38[[#This Row],[DIst1]:[DIst2]])</f>
        <v>1.6444925119680991</v>
      </c>
      <c r="N157" t="str">
        <f>IF(MIN(Table38[[#This Row],[DIst1]:[DIst2]])=Table38[[#This Row],[DIst1]],"Cluster1","Cluster2")</f>
        <v>Cluster2</v>
      </c>
    </row>
    <row r="158" spans="7:14" x14ac:dyDescent="0.3">
      <c r="G158">
        <v>157</v>
      </c>
      <c r="H158">
        <v>0.66567484499999996</v>
      </c>
      <c r="I158">
        <v>-1.9100207870000001</v>
      </c>
      <c r="K158">
        <f>SQRT((Table38[[#This Row],[Annual Income (k$)]]-$B$3)^2+(Table38[[#This Row],[Spending Score (1-100)]]-$C$3)^2)</f>
        <v>0.70833139857650762</v>
      </c>
      <c r="L158">
        <f>SQRT((Table38[[#This Row],[Annual Income (k$)]]-$B$4)^2+(Table38[[#This Row],[Spending Score (1-100)]]-$C$4)^2)</f>
        <v>2.2476496429444612</v>
      </c>
      <c r="M158">
        <f>MIN(Table38[[#This Row],[DIst1]:[DIst2]])</f>
        <v>0.70833139857650762</v>
      </c>
      <c r="N158" t="str">
        <f>IF(MIN(Table38[[#This Row],[DIst1]:[DIst2]])=Table38[[#This Row],[DIst1]],"Cluster1","Cluster2")</f>
        <v>Cluster1</v>
      </c>
    </row>
    <row r="159" spans="7:14" x14ac:dyDescent="0.3">
      <c r="G159">
        <v>158</v>
      </c>
      <c r="H159">
        <v>0.66567484499999996</v>
      </c>
      <c r="I159">
        <v>1.079239388</v>
      </c>
      <c r="K159">
        <f>SQRT((Table38[[#This Row],[Annual Income (k$)]]-$B$3)^2+(Table38[[#This Row],[Spending Score (1-100)]]-$C$3)^2)</f>
        <v>2.3405641629724685</v>
      </c>
      <c r="L159">
        <f>SQRT((Table38[[#This Row],[Annual Income (k$)]]-$B$4)^2+(Table38[[#This Row],[Spending Score (1-100)]]-$C$4)^2)</f>
        <v>1.3119744983788795</v>
      </c>
      <c r="M159">
        <f>MIN(Table38[[#This Row],[DIst1]:[DIst2]])</f>
        <v>1.3119744983788795</v>
      </c>
      <c r="N159" t="str">
        <f>IF(MIN(Table38[[#This Row],[DIst1]:[DIst2]])=Table38[[#This Row],[DIst1]],"Cluster1","Cluster2")</f>
        <v>Cluster2</v>
      </c>
    </row>
    <row r="160" spans="7:14" x14ac:dyDescent="0.3">
      <c r="G160">
        <v>159</v>
      </c>
      <c r="H160">
        <v>0.66567484499999996</v>
      </c>
      <c r="I160">
        <v>-1.9100207870000001</v>
      </c>
      <c r="K160">
        <f>SQRT((Table38[[#This Row],[Annual Income (k$)]]-$B$3)^2+(Table38[[#This Row],[Spending Score (1-100)]]-$C$3)^2)</f>
        <v>0.70833139857650762</v>
      </c>
      <c r="L160">
        <f>SQRT((Table38[[#This Row],[Annual Income (k$)]]-$B$4)^2+(Table38[[#This Row],[Spending Score (1-100)]]-$C$4)^2)</f>
        <v>2.2476496429444612</v>
      </c>
      <c r="M160">
        <f>MIN(Table38[[#This Row],[DIst1]:[DIst2]])</f>
        <v>0.70833139857650762</v>
      </c>
      <c r="N160" t="str">
        <f>IF(MIN(Table38[[#This Row],[DIst1]:[DIst2]])=Table38[[#This Row],[DIst1]],"Cluster1","Cluster2")</f>
        <v>Cluster1</v>
      </c>
    </row>
    <row r="161" spans="7:14" x14ac:dyDescent="0.3">
      <c r="G161">
        <v>160</v>
      </c>
      <c r="H161">
        <v>0.66567484499999996</v>
      </c>
      <c r="I161">
        <v>0.88513158400000003</v>
      </c>
      <c r="K161">
        <f>SQRT((Table38[[#This Row],[Annual Income (k$)]]-$B$3)^2+(Table38[[#This Row],[Spending Score (1-100)]]-$C$3)^2)</f>
        <v>2.1476801185271279</v>
      </c>
      <c r="L161">
        <f>SQRT((Table38[[#This Row],[Annual Income (k$)]]-$B$4)^2+(Table38[[#This Row],[Spending Score (1-100)]]-$C$4)^2)</f>
        <v>1.181097916917917</v>
      </c>
      <c r="M161">
        <f>MIN(Table38[[#This Row],[DIst1]:[DIst2]])</f>
        <v>1.181097916917917</v>
      </c>
      <c r="N161" t="str">
        <f>IF(MIN(Table38[[#This Row],[DIst1]:[DIst2]])=Table38[[#This Row],[DIst1]],"Cluster1","Cluster2")</f>
        <v>Cluster2</v>
      </c>
    </row>
    <row r="162" spans="7:14" x14ac:dyDescent="0.3">
      <c r="G162">
        <v>161</v>
      </c>
      <c r="H162">
        <v>0.70384427400000005</v>
      </c>
      <c r="I162">
        <v>-0.59008772300000001</v>
      </c>
      <c r="K162">
        <f>SQRT((Table38[[#This Row],[Annual Income (k$)]]-$B$3)^2+(Table38[[#This Row],[Spending Score (1-100)]]-$C$3)^2)</f>
        <v>0.69139025119671482</v>
      </c>
      <c r="L162">
        <f>SQRT((Table38[[#This Row],[Annual Income (k$)]]-$B$4)^2+(Table38[[#This Row],[Spending Score (1-100)]]-$C$4)^2)</f>
        <v>1.2038980929483531</v>
      </c>
      <c r="M162">
        <f>MIN(Table38[[#This Row],[DIst1]:[DIst2]])</f>
        <v>0.69139025119671482</v>
      </c>
      <c r="N162" t="str">
        <f>IF(MIN(Table38[[#This Row],[DIst1]:[DIst2]])=Table38[[#This Row],[DIst1]],"Cluster1","Cluster2")</f>
        <v>Cluster1</v>
      </c>
    </row>
    <row r="163" spans="7:14" x14ac:dyDescent="0.3">
      <c r="G163">
        <v>162</v>
      </c>
      <c r="H163">
        <v>0.70384427400000005</v>
      </c>
      <c r="I163">
        <v>1.273347191</v>
      </c>
      <c r="K163">
        <f>SQRT((Table38[[#This Row],[Annual Income (k$)]]-$B$3)^2+(Table38[[#This Row],[Spending Score (1-100)]]-$C$3)^2)</f>
        <v>2.5301334679219698</v>
      </c>
      <c r="L163">
        <f>SQRT((Table38[[#This Row],[Annual Income (k$)]]-$B$4)^2+(Table38[[#This Row],[Spending Score (1-100)]]-$C$4)^2)</f>
        <v>1.4813631350871059</v>
      </c>
      <c r="M163">
        <f>MIN(Table38[[#This Row],[DIst1]:[DIst2]])</f>
        <v>1.4813631350871059</v>
      </c>
      <c r="N163" t="str">
        <f>IF(MIN(Table38[[#This Row],[DIst1]:[DIst2]])=Table38[[#This Row],[DIst1]],"Cluster1","Cluster2")</f>
        <v>Cluster2</v>
      </c>
    </row>
    <row r="164" spans="7:14" x14ac:dyDescent="0.3">
      <c r="G164">
        <v>163</v>
      </c>
      <c r="H164">
        <v>0.780183132</v>
      </c>
      <c r="I164">
        <v>-1.754734544</v>
      </c>
      <c r="K164">
        <f>SQRT((Table38[[#This Row],[Annual Income (k$)]]-$B$3)^2+(Table38[[#This Row],[Spending Score (1-100)]]-$C$3)^2)</f>
        <v>0.52509297898349538</v>
      </c>
      <c r="L164">
        <f>SQRT((Table38[[#This Row],[Annual Income (k$)]]-$B$4)^2+(Table38[[#This Row],[Spending Score (1-100)]]-$C$4)^2)</f>
        <v>2.159196576281146</v>
      </c>
      <c r="M164">
        <f>MIN(Table38[[#This Row],[DIst1]:[DIst2]])</f>
        <v>0.52509297898349538</v>
      </c>
      <c r="N164" t="str">
        <f>IF(MIN(Table38[[#This Row],[DIst1]:[DIst2]])=Table38[[#This Row],[DIst1]],"Cluster1","Cluster2")</f>
        <v>Cluster1</v>
      </c>
    </row>
    <row r="165" spans="7:14" x14ac:dyDescent="0.3">
      <c r="G165">
        <v>164</v>
      </c>
      <c r="H165">
        <v>0.780183132</v>
      </c>
      <c r="I165">
        <v>1.6615627980000001</v>
      </c>
      <c r="K165">
        <f>SQRT((Table38[[#This Row],[Annual Income (k$)]]-$B$3)^2+(Table38[[#This Row],[Spending Score (1-100)]]-$C$3)^2)</f>
        <v>2.9125681738471423</v>
      </c>
      <c r="L165">
        <f>SQRT((Table38[[#This Row],[Annual Income (k$)]]-$B$4)^2+(Table38[[#This Row],[Spending Score (1-100)]]-$C$4)^2)</f>
        <v>1.8372709422417834</v>
      </c>
      <c r="M165">
        <f>MIN(Table38[[#This Row],[DIst1]:[DIst2]])</f>
        <v>1.8372709422417834</v>
      </c>
      <c r="N165" t="str">
        <f>IF(MIN(Table38[[#This Row],[DIst1]:[DIst2]])=Table38[[#This Row],[DIst1]],"Cluster1","Cluster2")</f>
        <v>Cluster2</v>
      </c>
    </row>
    <row r="166" spans="7:14" x14ac:dyDescent="0.3">
      <c r="G166">
        <v>165</v>
      </c>
      <c r="H166">
        <v>0.93286084899999999</v>
      </c>
      <c r="I166">
        <v>-0.93948176900000002</v>
      </c>
      <c r="K166">
        <f>SQRT((Table38[[#This Row],[Annual Income (k$)]]-$B$3)^2+(Table38[[#This Row],[Spending Score (1-100)]]-$C$3)^2)</f>
        <v>0.30871266831462446</v>
      </c>
      <c r="L166">
        <f>SQRT((Table38[[#This Row],[Annual Income (k$)]]-$B$4)^2+(Table38[[#This Row],[Spending Score (1-100)]]-$C$4)^2)</f>
        <v>1.6040963498888472</v>
      </c>
      <c r="M166">
        <f>MIN(Table38[[#This Row],[DIst1]:[DIst2]])</f>
        <v>0.30871266831462446</v>
      </c>
      <c r="N166" t="str">
        <f>IF(MIN(Table38[[#This Row],[DIst1]:[DIst2]])=Table38[[#This Row],[DIst1]],"Cluster1","Cluster2")</f>
        <v>Cluster1</v>
      </c>
    </row>
    <row r="167" spans="7:14" x14ac:dyDescent="0.3">
      <c r="G167">
        <v>166</v>
      </c>
      <c r="H167">
        <v>0.93286084899999999</v>
      </c>
      <c r="I167">
        <v>0.96277470600000004</v>
      </c>
      <c r="K167">
        <f>SQRT((Table38[[#This Row],[Annual Income (k$)]]-$B$3)^2+(Table38[[#This Row],[Spending Score (1-100)]]-$C$3)^2)</f>
        <v>2.2106198644577963</v>
      </c>
      <c r="L167">
        <f>SQRT((Table38[[#This Row],[Annual Income (k$)]]-$B$4)^2+(Table38[[#This Row],[Spending Score (1-100)]]-$C$4)^2)</f>
        <v>1.4416267976091066</v>
      </c>
      <c r="M167">
        <f>MIN(Table38[[#This Row],[DIst1]:[DIst2]])</f>
        <v>1.4416267976091066</v>
      </c>
      <c r="N167" t="str">
        <f>IF(MIN(Table38[[#This Row],[DIst1]:[DIst2]])=Table38[[#This Row],[DIst1]],"Cluster1","Cluster2")</f>
        <v>Cluster2</v>
      </c>
    </row>
    <row r="168" spans="7:14" x14ac:dyDescent="0.3">
      <c r="G168">
        <v>167</v>
      </c>
      <c r="H168">
        <v>0.97103027799999997</v>
      </c>
      <c r="I168">
        <v>-1.172411133</v>
      </c>
      <c r="K168">
        <f>SQRT((Table38[[#This Row],[Annual Income (k$)]]-$B$3)^2+(Table38[[#This Row],[Spending Score (1-100)]]-$C$3)^2)</f>
        <v>9.2721468878841654E-2</v>
      </c>
      <c r="L168">
        <f>SQRT((Table38[[#This Row],[Annual Income (k$)]]-$B$4)^2+(Table38[[#This Row],[Spending Score (1-100)]]-$C$4)^2)</f>
        <v>1.7952662072140713</v>
      </c>
      <c r="M168">
        <f>MIN(Table38[[#This Row],[DIst1]:[DIst2]])</f>
        <v>9.2721468878841654E-2</v>
      </c>
      <c r="N168" t="str">
        <f>IF(MIN(Table38[[#This Row],[DIst1]:[DIst2]])=Table38[[#This Row],[DIst1]],"Cluster1","Cluster2")</f>
        <v>Cluster1</v>
      </c>
    </row>
    <row r="169" spans="7:14" x14ac:dyDescent="0.3">
      <c r="G169">
        <v>168</v>
      </c>
      <c r="H169">
        <v>0.97103027799999997</v>
      </c>
      <c r="I169">
        <v>1.7392059200000001</v>
      </c>
      <c r="K169">
        <f>SQRT((Table38[[#This Row],[Annual Income (k$)]]-$B$3)^2+(Table38[[#This Row],[Spending Score (1-100)]]-$C$3)^2)</f>
        <v>2.9874824231405026</v>
      </c>
      <c r="L169">
        <f>SQRT((Table38[[#This Row],[Annual Income (k$)]]-$B$4)^2+(Table38[[#This Row],[Spending Score (1-100)]]-$C$4)^2)</f>
        <v>2.0119756498565136</v>
      </c>
      <c r="M169">
        <f>MIN(Table38[[#This Row],[DIst1]:[DIst2]])</f>
        <v>2.0119756498565136</v>
      </c>
      <c r="N169" t="str">
        <f>IF(MIN(Table38[[#This Row],[DIst1]:[DIst2]])=Table38[[#This Row],[DIst1]],"Cluster1","Cluster2")</f>
        <v>Cluster2</v>
      </c>
    </row>
    <row r="170" spans="7:14" x14ac:dyDescent="0.3">
      <c r="G170">
        <v>169</v>
      </c>
      <c r="H170">
        <v>1.0091997070000001</v>
      </c>
      <c r="I170">
        <v>-0.90066020899999999</v>
      </c>
      <c r="K170">
        <f>SQRT((Table38[[#This Row],[Annual Income (k$)]]-$B$3)^2+(Table38[[#This Row],[Spending Score (1-100)]]-$C$3)^2)</f>
        <v>0.35915518019469622</v>
      </c>
      <c r="L170">
        <f>SQRT((Table38[[#This Row],[Annual Income (k$)]]-$B$4)^2+(Table38[[#This Row],[Spending Score (1-100)]]-$C$4)^2)</f>
        <v>1.6362855656707114</v>
      </c>
      <c r="M170">
        <f>MIN(Table38[[#This Row],[DIst1]:[DIst2]])</f>
        <v>0.35915518019469622</v>
      </c>
      <c r="N170" t="str">
        <f>IF(MIN(Table38[[#This Row],[DIst1]:[DIst2]])=Table38[[#This Row],[DIst1]],"Cluster1","Cluster2")</f>
        <v>Cluster1</v>
      </c>
    </row>
    <row r="171" spans="7:14" x14ac:dyDescent="0.3">
      <c r="G171">
        <v>170</v>
      </c>
      <c r="H171">
        <v>1.0091997070000001</v>
      </c>
      <c r="I171">
        <v>0.49691597700000001</v>
      </c>
      <c r="K171">
        <f>SQRT((Table38[[#This Row],[Annual Income (k$)]]-$B$3)^2+(Table38[[#This Row],[Spending Score (1-100)]]-$C$3)^2)</f>
        <v>1.7471371223727581</v>
      </c>
      <c r="L171">
        <f>SQRT((Table38[[#This Row],[Annual Income (k$)]]-$B$4)^2+(Table38[[#This Row],[Spending Score (1-100)]]-$C$4)^2)</f>
        <v>1.3103661920437213</v>
      </c>
      <c r="M171">
        <f>MIN(Table38[[#This Row],[DIst1]:[DIst2]])</f>
        <v>1.3103661920437213</v>
      </c>
      <c r="N171" t="str">
        <f>IF(MIN(Table38[[#This Row],[DIst1]:[DIst2]])=Table38[[#This Row],[DIst1]],"Cluster1","Cluster2")</f>
        <v>Cluster2</v>
      </c>
    </row>
    <row r="172" spans="7:14" x14ac:dyDescent="0.3">
      <c r="G172">
        <v>171</v>
      </c>
      <c r="H172">
        <v>1.0091997070000001</v>
      </c>
      <c r="I172">
        <v>-1.4441620580000001</v>
      </c>
      <c r="K172">
        <f>SQRT((Table38[[#This Row],[Annual Income (k$)]]-$B$3)^2+(Table38[[#This Row],[Spending Score (1-100)]]-$C$3)^2)</f>
        <v>0.21692616218263983</v>
      </c>
      <c r="L172">
        <f>SQRT((Table38[[#This Row],[Annual Income (k$)]]-$B$4)^2+(Table38[[#This Row],[Spending Score (1-100)]]-$C$4)^2)</f>
        <v>2.026298971790423</v>
      </c>
      <c r="M172">
        <f>MIN(Table38[[#This Row],[DIst1]:[DIst2]])</f>
        <v>0.21692616218263983</v>
      </c>
      <c r="N172" t="str">
        <f>IF(MIN(Table38[[#This Row],[DIst1]:[DIst2]])=Table38[[#This Row],[DIst1]],"Cluster1","Cluster2")</f>
        <v>Cluster1</v>
      </c>
    </row>
    <row r="173" spans="7:14" x14ac:dyDescent="0.3">
      <c r="G173">
        <v>172</v>
      </c>
      <c r="H173">
        <v>1.0091997070000001</v>
      </c>
      <c r="I173">
        <v>0.96277470600000004</v>
      </c>
      <c r="K173">
        <f>SQRT((Table38[[#This Row],[Annual Income (k$)]]-$B$3)^2+(Table38[[#This Row],[Spending Score (1-100)]]-$C$3)^2)</f>
        <v>2.2124836963129138</v>
      </c>
      <c r="L173">
        <f>SQRT((Table38[[#This Row],[Annual Income (k$)]]-$B$4)^2+(Table38[[#This Row],[Spending Score (1-100)]]-$C$4)^2)</f>
        <v>1.5050027728793427</v>
      </c>
      <c r="M173">
        <f>MIN(Table38[[#This Row],[DIst1]:[DIst2]])</f>
        <v>1.5050027728793427</v>
      </c>
      <c r="N173" t="str">
        <f>IF(MIN(Table38[[#This Row],[DIst1]:[DIst2]])=Table38[[#This Row],[DIst1]],"Cluster1","Cluster2")</f>
        <v>Cluster2</v>
      </c>
    </row>
    <row r="174" spans="7:14" x14ac:dyDescent="0.3">
      <c r="G174">
        <v>173</v>
      </c>
      <c r="H174">
        <v>1.0091997070000001</v>
      </c>
      <c r="I174">
        <v>-1.5606267410000001</v>
      </c>
      <c r="K174">
        <f>SQRT((Table38[[#This Row],[Annual Income (k$)]]-$B$3)^2+(Table38[[#This Row],[Spending Score (1-100)]]-$C$3)^2)</f>
        <v>0.32613210357859457</v>
      </c>
      <c r="L174">
        <f>SQRT((Table38[[#This Row],[Annual Income (k$)]]-$B$4)^2+(Table38[[#This Row],[Spending Score (1-100)]]-$C$4)^2)</f>
        <v>2.1186902233566434</v>
      </c>
      <c r="M174">
        <f>MIN(Table38[[#This Row],[DIst1]:[DIst2]])</f>
        <v>0.32613210357859457</v>
      </c>
      <c r="N174" t="str">
        <f>IF(MIN(Table38[[#This Row],[DIst1]:[DIst2]])=Table38[[#This Row],[DIst1]],"Cluster1","Cluster2")</f>
        <v>Cluster1</v>
      </c>
    </row>
    <row r="175" spans="7:14" x14ac:dyDescent="0.3">
      <c r="G175">
        <v>174</v>
      </c>
      <c r="H175">
        <v>1.0091997070000001</v>
      </c>
      <c r="I175">
        <v>1.6227412379999999</v>
      </c>
      <c r="K175">
        <f>SQRT((Table38[[#This Row],[Annual Income (k$)]]-$B$3)^2+(Table38[[#This Row],[Spending Score (1-100)]]-$C$3)^2)</f>
        <v>2.8720089492491638</v>
      </c>
      <c r="L175">
        <f>SQRT((Table38[[#This Row],[Annual Income (k$)]]-$B$4)^2+(Table38[[#This Row],[Spending Score (1-100)]]-$C$4)^2)</f>
        <v>1.9453371275669806</v>
      </c>
      <c r="M175">
        <f>MIN(Table38[[#This Row],[DIst1]:[DIst2]])</f>
        <v>1.9453371275669806</v>
      </c>
      <c r="N175" t="str">
        <f>IF(MIN(Table38[[#This Row],[DIst1]:[DIst2]])=Table38[[#This Row],[DIst1]],"Cluster1","Cluster2")</f>
        <v>Cluster2</v>
      </c>
    </row>
    <row r="176" spans="7:14" x14ac:dyDescent="0.3">
      <c r="G176">
        <v>175</v>
      </c>
      <c r="H176">
        <v>1.0473691359999999</v>
      </c>
      <c r="I176">
        <v>-1.4441620580000001</v>
      </c>
      <c r="K176">
        <f>SQRT((Table38[[#This Row],[Annual Income (k$)]]-$B$3)^2+(Table38[[#This Row],[Spending Score (1-100)]]-$C$3)^2)</f>
        <v>0.23568970369401054</v>
      </c>
      <c r="L176">
        <f>SQRT((Table38[[#This Row],[Annual Income (k$)]]-$B$4)^2+(Table38[[#This Row],[Spending Score (1-100)]]-$C$4)^2)</f>
        <v>2.0502758351998382</v>
      </c>
      <c r="M176">
        <f>MIN(Table38[[#This Row],[DIst1]:[DIst2]])</f>
        <v>0.23568970369401054</v>
      </c>
      <c r="N176" t="str">
        <f>IF(MIN(Table38[[#This Row],[DIst1]:[DIst2]])=Table38[[#This Row],[DIst1]],"Cluster1","Cluster2")</f>
        <v>Cluster1</v>
      </c>
    </row>
    <row r="177" spans="7:14" x14ac:dyDescent="0.3">
      <c r="G177">
        <v>176</v>
      </c>
      <c r="H177">
        <v>1.0473691359999999</v>
      </c>
      <c r="I177">
        <v>1.389811873</v>
      </c>
      <c r="K177">
        <f>SQRT((Table38[[#This Row],[Annual Income (k$)]]-$B$3)^2+(Table38[[#This Row],[Spending Score (1-100)]]-$C$3)^2)</f>
        <v>2.6408185906746011</v>
      </c>
      <c r="L177">
        <f>SQRT((Table38[[#This Row],[Annual Income (k$)]]-$B$4)^2+(Table38[[#This Row],[Spending Score (1-100)]]-$C$4)^2)</f>
        <v>1.8017729775917428</v>
      </c>
      <c r="M177">
        <f>MIN(Table38[[#This Row],[DIst1]:[DIst2]])</f>
        <v>1.8017729775917428</v>
      </c>
      <c r="N177" t="str">
        <f>IF(MIN(Table38[[#This Row],[DIst1]:[DIst2]])=Table38[[#This Row],[DIst1]],"Cluster1","Cluster2")</f>
        <v>Cluster2</v>
      </c>
    </row>
    <row r="178" spans="7:14" x14ac:dyDescent="0.3">
      <c r="G178">
        <v>177</v>
      </c>
      <c r="H178">
        <v>1.0473691359999999</v>
      </c>
      <c r="I178">
        <v>-1.3665189369999999</v>
      </c>
      <c r="K178">
        <f>SQRT((Table38[[#This Row],[Annual Income (k$)]]-$B$3)^2+(Table38[[#This Row],[Spending Score (1-100)]]-$C$3)^2)</f>
        <v>0.17630649416870156</v>
      </c>
      <c r="L178">
        <f>SQRT((Table38[[#This Row],[Annual Income (k$)]]-$B$4)^2+(Table38[[#This Row],[Spending Score (1-100)]]-$C$4)^2)</f>
        <v>1.9908277122242961</v>
      </c>
      <c r="M178">
        <f>MIN(Table38[[#This Row],[DIst1]:[DIst2]])</f>
        <v>0.17630649416870156</v>
      </c>
      <c r="N178" t="str">
        <f>IF(MIN(Table38[[#This Row],[DIst1]:[DIst2]])=Table38[[#This Row],[DIst1]],"Cluster1","Cluster2")</f>
        <v>Cluster1</v>
      </c>
    </row>
    <row r="179" spans="7:14" x14ac:dyDescent="0.3">
      <c r="G179">
        <v>178</v>
      </c>
      <c r="H179">
        <v>1.0473691359999999</v>
      </c>
      <c r="I179">
        <v>0.72984534099999998</v>
      </c>
      <c r="K179">
        <f>SQRT((Table38[[#This Row],[Annual Income (k$)]]-$B$3)^2+(Table38[[#This Row],[Spending Score (1-100)]]-$C$3)^2)</f>
        <v>1.9819239897573726</v>
      </c>
      <c r="L179">
        <f>SQRT((Table38[[#This Row],[Annual Income (k$)]]-$B$4)^2+(Table38[[#This Row],[Spending Score (1-100)]]-$C$4)^2)</f>
        <v>1.4263708633114316</v>
      </c>
      <c r="M179">
        <f>MIN(Table38[[#This Row],[DIst1]:[DIst2]])</f>
        <v>1.4263708633114316</v>
      </c>
      <c r="N179" t="str">
        <f>IF(MIN(Table38[[#This Row],[DIst1]:[DIst2]])=Table38[[#This Row],[DIst1]],"Cluster1","Cluster2")</f>
        <v>Cluster2</v>
      </c>
    </row>
    <row r="180" spans="7:14" x14ac:dyDescent="0.3">
      <c r="G180">
        <v>179</v>
      </c>
      <c r="H180">
        <v>1.238216282</v>
      </c>
      <c r="I180">
        <v>-1.4053404979999999</v>
      </c>
      <c r="K180">
        <f>SQRT((Table38[[#This Row],[Annual Income (k$)]]-$B$3)^2+(Table38[[#This Row],[Spending Score (1-100)]]-$C$3)^2)</f>
        <v>0.35774325660026562</v>
      </c>
      <c r="L180">
        <f>SQRT((Table38[[#This Row],[Annual Income (k$)]]-$B$4)^2+(Table38[[#This Row],[Spending Score (1-100)]]-$C$4)^2)</f>
        <v>2.1481225353743851</v>
      </c>
      <c r="M180">
        <f>MIN(Table38[[#This Row],[DIst1]:[DIst2]])</f>
        <v>0.35774325660026562</v>
      </c>
      <c r="N180" t="str">
        <f>IF(MIN(Table38[[#This Row],[DIst1]:[DIst2]])=Table38[[#This Row],[DIst1]],"Cluster1","Cluster2")</f>
        <v>Cluster1</v>
      </c>
    </row>
    <row r="181" spans="7:14" x14ac:dyDescent="0.3">
      <c r="G181">
        <v>180</v>
      </c>
      <c r="H181">
        <v>1.238216282</v>
      </c>
      <c r="I181">
        <v>1.5450981159999999</v>
      </c>
      <c r="K181">
        <f>SQRT((Table38[[#This Row],[Annual Income (k$)]]-$B$3)^2+(Table38[[#This Row],[Spending Score (1-100)]]-$C$3)^2)</f>
        <v>2.8112938829057419</v>
      </c>
      <c r="L181">
        <f>SQRT((Table38[[#This Row],[Annual Income (k$)]]-$B$4)^2+(Table38[[#This Row],[Spending Score (1-100)]]-$C$4)^2)</f>
        <v>2.0470831944576591</v>
      </c>
      <c r="M181">
        <f>MIN(Table38[[#This Row],[DIst1]:[DIst2]])</f>
        <v>2.0470831944576591</v>
      </c>
      <c r="N181" t="str">
        <f>IF(MIN(Table38[[#This Row],[DIst1]:[DIst2]])=Table38[[#This Row],[DIst1]],"Cluster1","Cluster2")</f>
        <v>Cluster2</v>
      </c>
    </row>
    <row r="182" spans="7:14" x14ac:dyDescent="0.3">
      <c r="G182">
        <v>181</v>
      </c>
      <c r="H182">
        <v>1.390893999</v>
      </c>
      <c r="I182">
        <v>-0.70655240500000005</v>
      </c>
      <c r="K182">
        <f>SQRT((Table38[[#This Row],[Annual Income (k$)]]-$B$3)^2+(Table38[[#This Row],[Spending Score (1-100)]]-$C$3)^2)</f>
        <v>0.71936023795250903</v>
      </c>
      <c r="L182">
        <f>SQRT((Table38[[#This Row],[Annual Income (k$)]]-$B$4)^2+(Table38[[#This Row],[Spending Score (1-100)]]-$C$4)^2)</f>
        <v>1.8490536115898628</v>
      </c>
      <c r="M182">
        <f>MIN(Table38[[#This Row],[DIst1]:[DIst2]])</f>
        <v>0.71936023795250903</v>
      </c>
      <c r="N182" t="str">
        <f>IF(MIN(Table38[[#This Row],[DIst1]:[DIst2]])=Table38[[#This Row],[DIst1]],"Cluster1","Cluster2")</f>
        <v>Cluster1</v>
      </c>
    </row>
    <row r="183" spans="7:14" x14ac:dyDescent="0.3">
      <c r="G183">
        <v>182</v>
      </c>
      <c r="H183">
        <v>1.390893999</v>
      </c>
      <c r="I183">
        <v>1.389811873</v>
      </c>
      <c r="K183">
        <f>SQRT((Table38[[#This Row],[Annual Income (k$)]]-$B$3)^2+(Table38[[#This Row],[Spending Score (1-100)]]-$C$3)^2)</f>
        <v>2.6798280538044787</v>
      </c>
      <c r="L183">
        <f>SQRT((Table38[[#This Row],[Annual Income (k$)]]-$B$4)^2+(Table38[[#This Row],[Spending Score (1-100)]]-$C$4)^2)</f>
        <v>2.0632980015494069</v>
      </c>
      <c r="M183">
        <f>MIN(Table38[[#This Row],[DIst1]:[DIst2]])</f>
        <v>2.0632980015494069</v>
      </c>
      <c r="N183" t="str">
        <f>IF(MIN(Table38[[#This Row],[DIst1]:[DIst2]])=Table38[[#This Row],[DIst1]],"Cluster1","Cluster2")</f>
        <v>Cluster2</v>
      </c>
    </row>
    <row r="184" spans="7:14" x14ac:dyDescent="0.3">
      <c r="G184">
        <v>183</v>
      </c>
      <c r="H184">
        <v>1.4290634280000001</v>
      </c>
      <c r="I184">
        <v>-1.3665189369999999</v>
      </c>
      <c r="K184">
        <f>SQRT((Table38[[#This Row],[Annual Income (k$)]]-$B$3)^2+(Table38[[#This Row],[Spending Score (1-100)]]-$C$3)^2)</f>
        <v>0.52561424251579558</v>
      </c>
      <c r="L184">
        <f>SQRT((Table38[[#This Row],[Annual Income (k$)]]-$B$4)^2+(Table38[[#This Row],[Spending Score (1-100)]]-$C$4)^2)</f>
        <v>2.2585591300340258</v>
      </c>
      <c r="M184">
        <f>MIN(Table38[[#This Row],[DIst1]:[DIst2]])</f>
        <v>0.52561424251579558</v>
      </c>
      <c r="N184" t="str">
        <f>IF(MIN(Table38[[#This Row],[DIst1]:[DIst2]])=Table38[[#This Row],[DIst1]],"Cluster1","Cluster2")</f>
        <v>Cluster1</v>
      </c>
    </row>
    <row r="185" spans="7:14" x14ac:dyDescent="0.3">
      <c r="G185">
        <v>184</v>
      </c>
      <c r="H185">
        <v>1.4290634280000001</v>
      </c>
      <c r="I185">
        <v>1.467454995</v>
      </c>
      <c r="K185">
        <f>SQRT((Table38[[#This Row],[Annual Income (k$)]]-$B$3)^2+(Table38[[#This Row],[Spending Score (1-100)]]-$C$3)^2)</f>
        <v>2.7630998337848953</v>
      </c>
      <c r="L185">
        <f>SQRT((Table38[[#This Row],[Annual Income (k$)]]-$B$4)^2+(Table38[[#This Row],[Spending Score (1-100)]]-$C$4)^2)</f>
        <v>2.1410094279469951</v>
      </c>
      <c r="M185">
        <f>MIN(Table38[[#This Row],[DIst1]:[DIst2]])</f>
        <v>2.1410094279469951</v>
      </c>
      <c r="N185" t="str">
        <f>IF(MIN(Table38[[#This Row],[DIst1]:[DIst2]])=Table38[[#This Row],[DIst1]],"Cluster1","Cluster2")</f>
        <v>Cluster2</v>
      </c>
    </row>
    <row r="186" spans="7:14" x14ac:dyDescent="0.3">
      <c r="G186">
        <v>185</v>
      </c>
      <c r="H186">
        <v>1.4672328569999999</v>
      </c>
      <c r="I186">
        <v>-0.43480148000000002</v>
      </c>
      <c r="K186">
        <f>SQRT((Table38[[#This Row],[Annual Income (k$)]]-$B$3)^2+(Table38[[#This Row],[Spending Score (1-100)]]-$C$3)^2)</f>
        <v>0.98166486967765698</v>
      </c>
      <c r="L186">
        <f>SQRT((Table38[[#This Row],[Annual Income (k$)]]-$B$4)^2+(Table38[[#This Row],[Spending Score (1-100)]]-$C$4)^2)</f>
        <v>1.8134197930683207</v>
      </c>
      <c r="M186">
        <f>MIN(Table38[[#This Row],[DIst1]:[DIst2]])</f>
        <v>0.98166486967765698</v>
      </c>
      <c r="N186" t="str">
        <f>IF(MIN(Table38[[#This Row],[DIst1]:[DIst2]])=Table38[[#This Row],[DIst1]],"Cluster1","Cluster2")</f>
        <v>Cluster1</v>
      </c>
    </row>
    <row r="187" spans="7:14" x14ac:dyDescent="0.3">
      <c r="G187">
        <v>186</v>
      </c>
      <c r="H187">
        <v>1.4672328569999999</v>
      </c>
      <c r="I187">
        <v>1.816849041</v>
      </c>
      <c r="K187">
        <f>SQRT((Table38[[#This Row],[Annual Income (k$)]]-$B$3)^2+(Table38[[#This Row],[Spending Score (1-100)]]-$C$3)^2)</f>
        <v>3.1136347426133546</v>
      </c>
      <c r="L187">
        <f>SQRT((Table38[[#This Row],[Annual Income (k$)]]-$B$4)^2+(Table38[[#This Row],[Spending Score (1-100)]]-$C$4)^2)</f>
        <v>2.400459570084605</v>
      </c>
      <c r="M187">
        <f>MIN(Table38[[#This Row],[DIst1]:[DIst2]])</f>
        <v>2.400459570084605</v>
      </c>
      <c r="N187" t="str">
        <f>IF(MIN(Table38[[#This Row],[DIst1]:[DIst2]])=Table38[[#This Row],[DIst1]],"Cluster1","Cluster2")</f>
        <v>Cluster2</v>
      </c>
    </row>
    <row r="188" spans="7:14" x14ac:dyDescent="0.3">
      <c r="G188">
        <v>187</v>
      </c>
      <c r="H188">
        <v>1.543571716</v>
      </c>
      <c r="I188">
        <v>-1.0171248909999999</v>
      </c>
      <c r="K188">
        <f>SQRT((Table38[[#This Row],[Annual Income (k$)]]-$B$3)^2+(Table38[[#This Row],[Spending Score (1-100)]]-$C$3)^2)</f>
        <v>0.66764836134461369</v>
      </c>
      <c r="L188">
        <f>SQRT((Table38[[#This Row],[Annual Income (k$)]]-$B$4)^2+(Table38[[#This Row],[Spending Score (1-100)]]-$C$4)^2)</f>
        <v>2.1371380648544518</v>
      </c>
      <c r="M188">
        <f>MIN(Table38[[#This Row],[DIst1]:[DIst2]])</f>
        <v>0.66764836134461369</v>
      </c>
      <c r="N188" t="str">
        <f>IF(MIN(Table38[[#This Row],[DIst1]:[DIst2]])=Table38[[#This Row],[DIst1]],"Cluster1","Cluster2")</f>
        <v>Cluster1</v>
      </c>
    </row>
    <row r="189" spans="7:14" x14ac:dyDescent="0.3">
      <c r="G189">
        <v>188</v>
      </c>
      <c r="H189">
        <v>1.543571716</v>
      </c>
      <c r="I189">
        <v>0.69102378099999995</v>
      </c>
      <c r="K189">
        <f>SQRT((Table38[[#This Row],[Annual Income (k$)]]-$B$3)^2+(Table38[[#This Row],[Spending Score (1-100)]]-$C$3)^2)</f>
        <v>2.03753324350473</v>
      </c>
      <c r="L189">
        <f>SQRT((Table38[[#This Row],[Annual Income (k$)]]-$B$4)^2+(Table38[[#This Row],[Spending Score (1-100)]]-$C$4)^2)</f>
        <v>1.8778174709427233</v>
      </c>
      <c r="M189">
        <f>MIN(Table38[[#This Row],[DIst1]:[DIst2]])</f>
        <v>1.8778174709427233</v>
      </c>
      <c r="N189" t="str">
        <f>IF(MIN(Table38[[#This Row],[DIst1]:[DIst2]])=Table38[[#This Row],[DIst1]],"Cluster1","Cluster2")</f>
        <v>Cluster2</v>
      </c>
    </row>
    <row r="190" spans="7:14" x14ac:dyDescent="0.3">
      <c r="G190">
        <v>189</v>
      </c>
      <c r="H190">
        <v>1.6199105739999999</v>
      </c>
      <c r="I190">
        <v>-1.288875816</v>
      </c>
      <c r="K190">
        <f>SQRT((Table38[[#This Row],[Annual Income (k$)]]-$B$3)^2+(Table38[[#This Row],[Spending Score (1-100)]]-$C$3)^2)</f>
        <v>0.70407574827224106</v>
      </c>
      <c r="L190">
        <f>SQRT((Table38[[#This Row],[Annual Income (k$)]]-$B$4)^2+(Table38[[#This Row],[Spending Score (1-100)]]-$C$4)^2)</f>
        <v>2.3560613984257874</v>
      </c>
      <c r="M190">
        <f>MIN(Table38[[#This Row],[DIst1]:[DIst2]])</f>
        <v>0.70407574827224106</v>
      </c>
      <c r="N190" t="str">
        <f>IF(MIN(Table38[[#This Row],[DIst1]:[DIst2]])=Table38[[#This Row],[DIst1]],"Cluster1","Cluster2")</f>
        <v>Cluster1</v>
      </c>
    </row>
    <row r="191" spans="7:14" x14ac:dyDescent="0.3">
      <c r="G191">
        <v>190</v>
      </c>
      <c r="H191">
        <v>1.6199105739999999</v>
      </c>
      <c r="I191">
        <v>1.3509903130000001</v>
      </c>
      <c r="K191">
        <f>SQRT((Table38[[#This Row],[Annual Income (k$)]]-$B$3)^2+(Table38[[#This Row],[Spending Score (1-100)]]-$C$3)^2)</f>
        <v>2.6921526418553312</v>
      </c>
      <c r="L191">
        <f>SQRT((Table38[[#This Row],[Annual Income (k$)]]-$B$4)^2+(Table38[[#This Row],[Spending Score (1-100)]]-$C$4)^2)</f>
        <v>2.2286309877845287</v>
      </c>
      <c r="M191">
        <f>MIN(Table38[[#This Row],[DIst1]:[DIst2]])</f>
        <v>2.2286309877845287</v>
      </c>
      <c r="N191" t="str">
        <f>IF(MIN(Table38[[#This Row],[DIst1]:[DIst2]])=Table38[[#This Row],[DIst1]],"Cluster1","Cluster2")</f>
        <v>Cluster2</v>
      </c>
    </row>
    <row r="192" spans="7:14" x14ac:dyDescent="0.3">
      <c r="G192">
        <v>191</v>
      </c>
      <c r="H192">
        <v>1.6199105739999999</v>
      </c>
      <c r="I192">
        <v>-1.0559464510000001</v>
      </c>
      <c r="K192">
        <f>SQRT((Table38[[#This Row],[Annual Income (k$)]]-$B$3)^2+(Table38[[#This Row],[Spending Score (1-100)]]-$C$3)^2)</f>
        <v>0.72858621092065667</v>
      </c>
      <c r="L192">
        <f>SQRT((Table38[[#This Row],[Annual Income (k$)]]-$B$4)^2+(Table38[[#This Row],[Spending Score (1-100)]]-$C$4)^2)</f>
        <v>2.2223477276799208</v>
      </c>
      <c r="M192">
        <f>MIN(Table38[[#This Row],[DIst1]:[DIst2]])</f>
        <v>0.72858621092065667</v>
      </c>
      <c r="N192" t="str">
        <f>IF(MIN(Table38[[#This Row],[DIst1]:[DIst2]])=Table38[[#This Row],[DIst1]],"Cluster1","Cluster2")</f>
        <v>Cluster1</v>
      </c>
    </row>
    <row r="193" spans="7:14" x14ac:dyDescent="0.3">
      <c r="G193">
        <v>192</v>
      </c>
      <c r="H193">
        <v>1.6199105739999999</v>
      </c>
      <c r="I193">
        <v>0.72984534099999998</v>
      </c>
      <c r="K193">
        <f>SQRT((Table38[[#This Row],[Annual Income (k$)]]-$B$3)^2+(Table38[[#This Row],[Spending Score (1-100)]]-$C$3)^2)</f>
        <v>2.0988258928884287</v>
      </c>
      <c r="L193">
        <f>SQRT((Table38[[#This Row],[Annual Income (k$)]]-$B$4)^2+(Table38[[#This Row],[Spending Score (1-100)]]-$C$4)^2)</f>
        <v>1.962229162269937</v>
      </c>
      <c r="M193">
        <f>MIN(Table38[[#This Row],[DIst1]:[DIst2]])</f>
        <v>1.962229162269937</v>
      </c>
      <c r="N193" t="str">
        <f>IF(MIN(Table38[[#This Row],[DIst1]:[DIst2]])=Table38[[#This Row],[DIst1]],"Cluster1","Cluster2")</f>
        <v>Cluster2</v>
      </c>
    </row>
    <row r="194" spans="7:14" x14ac:dyDescent="0.3">
      <c r="G194">
        <v>193</v>
      </c>
      <c r="H194">
        <v>2.0016048660000001</v>
      </c>
      <c r="I194">
        <v>-1.638269862</v>
      </c>
      <c r="K194">
        <f>SQRT((Table38[[#This Row],[Annual Income (k$)]]-$B$3)^2+(Table38[[#This Row],[Spending Score (1-100)]]-$C$3)^2)</f>
        <v>1.1527220526686788</v>
      </c>
      <c r="L194">
        <f>SQRT((Table38[[#This Row],[Annual Income (k$)]]-$B$4)^2+(Table38[[#This Row],[Spending Score (1-100)]]-$C$4)^2)</f>
        <v>2.8718540072986731</v>
      </c>
      <c r="M194">
        <f>MIN(Table38[[#This Row],[DIst1]:[DIst2]])</f>
        <v>1.1527220526686788</v>
      </c>
      <c r="N194" t="str">
        <f>IF(MIN(Table38[[#This Row],[DIst1]:[DIst2]])=Table38[[#This Row],[DIst1]],"Cluster1","Cluster2")</f>
        <v>Cluster1</v>
      </c>
    </row>
    <row r="195" spans="7:14" x14ac:dyDescent="0.3">
      <c r="G195">
        <v>194</v>
      </c>
      <c r="H195">
        <v>2.0016048660000001</v>
      </c>
      <c r="I195">
        <v>1.5839196769999999</v>
      </c>
      <c r="K195">
        <f>SQRT((Table38[[#This Row],[Annual Income (k$)]]-$B$3)^2+(Table38[[#This Row],[Spending Score (1-100)]]-$C$3)^2)</f>
        <v>3.032303362253737</v>
      </c>
      <c r="L195">
        <f>SQRT((Table38[[#This Row],[Annual Income (k$)]]-$B$4)^2+(Table38[[#This Row],[Spending Score (1-100)]]-$C$4)^2)</f>
        <v>2.6756626899448648</v>
      </c>
      <c r="M195">
        <f>MIN(Table38[[#This Row],[DIst1]:[DIst2]])</f>
        <v>2.6756626899448648</v>
      </c>
      <c r="N195" t="str">
        <f>IF(MIN(Table38[[#This Row],[DIst1]:[DIst2]])=Table38[[#This Row],[DIst1]],"Cluster1","Cluster2")</f>
        <v>Cluster2</v>
      </c>
    </row>
    <row r="196" spans="7:14" x14ac:dyDescent="0.3">
      <c r="G196">
        <v>195</v>
      </c>
      <c r="H196">
        <v>2.2687908700000001</v>
      </c>
      <c r="I196">
        <v>-1.3276973759999999</v>
      </c>
      <c r="K196">
        <f>SQRT((Table38[[#This Row],[Annual Income (k$)]]-$B$3)^2+(Table38[[#This Row],[Spending Score (1-100)]]-$C$3)^2)</f>
        <v>1.3541160093620497</v>
      </c>
      <c r="L196">
        <f>SQRT((Table38[[#This Row],[Annual Income (k$)]]-$B$4)^2+(Table38[[#This Row],[Spending Score (1-100)]]-$C$4)^2)</f>
        <v>2.9178899261058358</v>
      </c>
      <c r="M196">
        <f>MIN(Table38[[#This Row],[DIst1]:[DIst2]])</f>
        <v>1.3541160093620497</v>
      </c>
      <c r="N196" t="str">
        <f>IF(MIN(Table38[[#This Row],[DIst1]:[DIst2]])=Table38[[#This Row],[DIst1]],"Cluster1","Cluster2")</f>
        <v>Cluster1</v>
      </c>
    </row>
    <row r="197" spans="7:14" x14ac:dyDescent="0.3">
      <c r="G197">
        <v>196</v>
      </c>
      <c r="H197">
        <v>2.2687908700000001</v>
      </c>
      <c r="I197">
        <v>1.1180609480000001</v>
      </c>
      <c r="K197">
        <f>SQRT((Table38[[#This Row],[Annual Income (k$)]]-$B$3)^2+(Table38[[#This Row],[Spending Score (1-100)]]-$C$3)^2)</f>
        <v>2.7247914383775687</v>
      </c>
      <c r="L197">
        <f>SQRT((Table38[[#This Row],[Annual Income (k$)]]-$B$4)^2+(Table38[[#This Row],[Spending Score (1-100)]]-$C$4)^2)</f>
        <v>2.7033633371667798</v>
      </c>
      <c r="M197">
        <f>MIN(Table38[[#This Row],[DIst1]:[DIst2]])</f>
        <v>2.7033633371667798</v>
      </c>
      <c r="N197" t="str">
        <f>IF(MIN(Table38[[#This Row],[DIst1]:[DIst2]])=Table38[[#This Row],[DIst1]],"Cluster1","Cluster2")</f>
        <v>Cluster2</v>
      </c>
    </row>
    <row r="198" spans="7:14" x14ac:dyDescent="0.3">
      <c r="G198">
        <v>197</v>
      </c>
      <c r="H198">
        <v>2.4978074449999998</v>
      </c>
      <c r="I198">
        <v>-0.86183864799999998</v>
      </c>
      <c r="K198">
        <f>SQRT((Table38[[#This Row],[Annual Income (k$)]]-$B$3)^2+(Table38[[#This Row],[Spending Score (1-100)]]-$C$3)^2)</f>
        <v>1.6272061211179318</v>
      </c>
      <c r="L198">
        <f>SQRT((Table38[[#This Row],[Annual Income (k$)]]-$B$4)^2+(Table38[[#This Row],[Spending Score (1-100)]]-$C$4)^2)</f>
        <v>2.9273082911183859</v>
      </c>
      <c r="M198">
        <f>MIN(Table38[[#This Row],[DIst1]:[DIst2]])</f>
        <v>1.6272061211179318</v>
      </c>
      <c r="N198" t="str">
        <f>IF(MIN(Table38[[#This Row],[DIst1]:[DIst2]])=Table38[[#This Row],[DIst1]],"Cluster1","Cluster2")</f>
        <v>Cluster1</v>
      </c>
    </row>
    <row r="199" spans="7:14" x14ac:dyDescent="0.3">
      <c r="G199">
        <v>198</v>
      </c>
      <c r="H199">
        <v>2.4978074449999998</v>
      </c>
      <c r="I199">
        <v>0.92395314500000003</v>
      </c>
      <c r="K199">
        <f>SQRT((Table38[[#This Row],[Annual Income (k$)]]-$B$3)^2+(Table38[[#This Row],[Spending Score (1-100)]]-$C$3)^2)</f>
        <v>2.6861318414373199</v>
      </c>
      <c r="L199">
        <f>SQRT((Table38[[#This Row],[Annual Income (k$)]]-$B$4)^2+(Table38[[#This Row],[Spending Score (1-100)]]-$C$4)^2)</f>
        <v>2.8590068097285988</v>
      </c>
      <c r="M199">
        <f>MIN(Table38[[#This Row],[DIst1]:[DIst2]])</f>
        <v>2.6861318414373199</v>
      </c>
      <c r="N199" t="str">
        <f>IF(MIN(Table38[[#This Row],[DIst1]:[DIst2]])=Table38[[#This Row],[DIst1]],"Cluster1","Cluster2")</f>
        <v>Cluster1</v>
      </c>
    </row>
    <row r="200" spans="7:14" x14ac:dyDescent="0.3">
      <c r="G200">
        <v>199</v>
      </c>
      <c r="H200">
        <v>2.9176711659999999</v>
      </c>
      <c r="I200">
        <v>-1.250054255</v>
      </c>
      <c r="K200">
        <f>SQRT((Table38[[#This Row],[Annual Income (k$)]]-$B$3)^2+(Table38[[#This Row],[Spending Score (1-100)]]-$C$3)^2)</f>
        <v>2.0006377476319654</v>
      </c>
      <c r="L200">
        <f>SQRT((Table38[[#This Row],[Annual Income (k$)]]-$B$4)^2+(Table38[[#This Row],[Spending Score (1-100)]]-$C$4)^2)</f>
        <v>3.4618630976335258</v>
      </c>
      <c r="M200">
        <f>MIN(Table38[[#This Row],[DIst1]:[DIst2]])</f>
        <v>2.0006377476319654</v>
      </c>
      <c r="N200" t="str">
        <f>IF(MIN(Table38[[#This Row],[DIst1]:[DIst2]])=Table38[[#This Row],[DIst1]],"Cluster1","Cluster2")</f>
        <v>Cluster1</v>
      </c>
    </row>
    <row r="201" spans="7:14" x14ac:dyDescent="0.3">
      <c r="G201">
        <v>200</v>
      </c>
      <c r="H201">
        <v>2.9176711659999999</v>
      </c>
      <c r="I201">
        <v>1.273347191</v>
      </c>
      <c r="K201">
        <f>SQRT((Table38[[#This Row],[Annual Income (k$)]]-$B$3)^2+(Table38[[#This Row],[Spending Score (1-100)]]-$C$3)^2)</f>
        <v>3.2184890043023393</v>
      </c>
      <c r="L201">
        <f>SQRT((Table38[[#This Row],[Annual Income (k$)]]-$B$4)^2+(Table38[[#This Row],[Spending Score (1-100)]]-$C$4)^2)</f>
        <v>3.3657212168363833</v>
      </c>
      <c r="M201">
        <f>MIN(Table38[[#This Row],[DIst1]:[DIst2]])</f>
        <v>3.2184890043023393</v>
      </c>
      <c r="N201" t="str">
        <f>IF(MIN(Table38[[#This Row],[DIst1]:[DIst2]])=Table38[[#This Row],[DIst1]],"Cluster1","Cluster2")</f>
        <v>Cluster1</v>
      </c>
    </row>
    <row r="202" spans="7:14" x14ac:dyDescent="0.3">
      <c r="K202" s="1" t="s">
        <v>43</v>
      </c>
      <c r="L202" s="1"/>
      <c r="M202" s="1">
        <f>SUM(M2:M201)</f>
        <v>193.49951351409945</v>
      </c>
    </row>
  </sheetData>
  <phoneticPr fontId="2" type="noConversion"/>
  <conditionalFormatting sqref="G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I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C7C0C-EBAC-4FCE-A7F0-F0FE97041C1E}">
  <dimension ref="A1:G28"/>
  <sheetViews>
    <sheetView showGridLines="0" workbookViewId="0"/>
  </sheetViews>
  <sheetFormatPr defaultRowHeight="14.4" x14ac:dyDescent="0.3"/>
  <cols>
    <col min="1" max="1" width="2.33203125" customWidth="1"/>
    <col min="2" max="2" width="4" bestFit="1" customWidth="1"/>
    <col min="3" max="3" width="34.5546875" bestFit="1" customWidth="1"/>
    <col min="4" max="5" width="12.6640625" bestFit="1" customWidth="1"/>
    <col min="6" max="6" width="7" bestFit="1" customWidth="1"/>
  </cols>
  <sheetData>
    <row r="1" spans="1:5" x14ac:dyDescent="0.3">
      <c r="A1" s="2" t="s">
        <v>19</v>
      </c>
    </row>
    <row r="2" spans="1:5" x14ac:dyDescent="0.3">
      <c r="A2" s="2" t="s">
        <v>88</v>
      </c>
    </row>
    <row r="3" spans="1:5" x14ac:dyDescent="0.3">
      <c r="A3" s="2" t="s">
        <v>89</v>
      </c>
    </row>
    <row r="4" spans="1:5" x14ac:dyDescent="0.3">
      <c r="A4" s="2" t="s">
        <v>42</v>
      </c>
    </row>
    <row r="5" spans="1:5" x14ac:dyDescent="0.3">
      <c r="A5" s="2" t="s">
        <v>21</v>
      </c>
    </row>
    <row r="6" spans="1:5" x14ac:dyDescent="0.3">
      <c r="A6" s="2"/>
      <c r="B6" t="s">
        <v>22</v>
      </c>
    </row>
    <row r="7" spans="1:5" x14ac:dyDescent="0.3">
      <c r="A7" s="2"/>
      <c r="B7" t="s">
        <v>90</v>
      </c>
    </row>
    <row r="8" spans="1:5" x14ac:dyDescent="0.3">
      <c r="A8" s="2"/>
      <c r="B8" t="s">
        <v>91</v>
      </c>
    </row>
    <row r="9" spans="1:5" x14ac:dyDescent="0.3">
      <c r="A9" s="2" t="s">
        <v>24</v>
      </c>
    </row>
    <row r="10" spans="1:5" x14ac:dyDescent="0.3">
      <c r="B10" t="s">
        <v>44</v>
      </c>
    </row>
    <row r="11" spans="1:5" x14ac:dyDescent="0.3">
      <c r="B11" t="s">
        <v>45</v>
      </c>
    </row>
    <row r="12" spans="1:5" x14ac:dyDescent="0.3">
      <c r="B12" t="s">
        <v>85</v>
      </c>
    </row>
    <row r="14" spans="1:5" ht="15" thickBot="1" x14ac:dyDescent="0.35">
      <c r="A14" t="s">
        <v>27</v>
      </c>
    </row>
    <row r="15" spans="1:5" ht="15" thickBot="1" x14ac:dyDescent="0.35">
      <c r="B15" s="4" t="s">
        <v>28</v>
      </c>
      <c r="C15" s="4" t="s">
        <v>29</v>
      </c>
      <c r="D15" s="4" t="s">
        <v>30</v>
      </c>
      <c r="E15" s="4" t="s">
        <v>31</v>
      </c>
    </row>
    <row r="16" spans="1:5" ht="15" thickBot="1" x14ac:dyDescent="0.35">
      <c r="B16" s="3" t="s">
        <v>36</v>
      </c>
      <c r="C16" s="3" t="s">
        <v>46</v>
      </c>
      <c r="D16" s="6">
        <v>367.57569970369019</v>
      </c>
      <c r="E16" s="6">
        <v>193.49951351409945</v>
      </c>
    </row>
    <row r="19" spans="1:7" ht="15" thickBot="1" x14ac:dyDescent="0.35">
      <c r="A19" t="s">
        <v>32</v>
      </c>
    </row>
    <row r="20" spans="1:7" ht="15" thickBot="1" x14ac:dyDescent="0.35">
      <c r="B20" s="4" t="s">
        <v>28</v>
      </c>
      <c r="C20" s="4" t="s">
        <v>29</v>
      </c>
      <c r="D20" s="4" t="s">
        <v>30</v>
      </c>
      <c r="E20" s="4" t="s">
        <v>31</v>
      </c>
      <c r="F20" s="4" t="s">
        <v>33</v>
      </c>
    </row>
    <row r="21" spans="1:7" x14ac:dyDescent="0.3">
      <c r="B21" s="5" t="s">
        <v>37</v>
      </c>
      <c r="C21" s="5" t="s">
        <v>14</v>
      </c>
      <c r="D21" s="7">
        <v>-1.7008297640000001</v>
      </c>
      <c r="E21" s="7">
        <v>0.91703470136295573</v>
      </c>
      <c r="F21" s="5" t="s">
        <v>38</v>
      </c>
    </row>
    <row r="22" spans="1:7" x14ac:dyDescent="0.3">
      <c r="B22" s="5" t="s">
        <v>39</v>
      </c>
      <c r="C22" s="5" t="s">
        <v>14</v>
      </c>
      <c r="D22" s="7">
        <v>-1.7159129829999999</v>
      </c>
      <c r="E22" s="7">
        <v>-1.2477885068908638</v>
      </c>
      <c r="F22" s="5" t="s">
        <v>38</v>
      </c>
    </row>
    <row r="23" spans="1:7" x14ac:dyDescent="0.3">
      <c r="B23" s="5" t="s">
        <v>40</v>
      </c>
      <c r="C23" s="5" t="s">
        <v>17</v>
      </c>
      <c r="D23" s="7">
        <v>-1.5481520470000001</v>
      </c>
      <c r="E23" s="7">
        <v>-0.25210514531103445</v>
      </c>
      <c r="F23" s="5" t="s">
        <v>38</v>
      </c>
    </row>
    <row r="24" spans="1:7" ht="15" thickBot="1" x14ac:dyDescent="0.35">
      <c r="B24" s="3" t="s">
        <v>41</v>
      </c>
      <c r="C24" s="3" t="s">
        <v>17</v>
      </c>
      <c r="D24" s="6">
        <v>1.040417827</v>
      </c>
      <c r="E24" s="6">
        <v>0.141712335707006</v>
      </c>
      <c r="F24" s="3" t="s">
        <v>38</v>
      </c>
    </row>
    <row r="27" spans="1:7" ht="15" thickBot="1" x14ac:dyDescent="0.35">
      <c r="A27" t="s">
        <v>34</v>
      </c>
    </row>
    <row r="28" spans="1:7" ht="15" thickBot="1" x14ac:dyDescent="0.35">
      <c r="B28" s="8" t="s">
        <v>35</v>
      </c>
      <c r="C28" s="8"/>
      <c r="D28" s="8"/>
      <c r="E28" s="8"/>
      <c r="F28" s="8"/>
      <c r="G28" s="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A53D2-7426-4211-95AA-3753C01D3F33}">
  <dimension ref="A1:O202"/>
  <sheetViews>
    <sheetView tabSelected="1" workbookViewId="0">
      <selection activeCell="N202" sqref="N202"/>
    </sheetView>
  </sheetViews>
  <sheetFormatPr defaultRowHeight="14.4" x14ac:dyDescent="0.3"/>
  <cols>
    <col min="1" max="1" width="15.77734375" customWidth="1"/>
    <col min="2" max="2" width="18.44140625" customWidth="1"/>
    <col min="3" max="3" width="21.33203125" customWidth="1"/>
    <col min="4" max="4" width="15.44140625" customWidth="1"/>
    <col min="7" max="7" width="12.5546875" customWidth="1"/>
    <col min="8" max="8" width="18.44140625" customWidth="1"/>
    <col min="9" max="9" width="21.33203125" customWidth="1"/>
    <col min="10" max="10" width="14.33203125" customWidth="1"/>
  </cols>
  <sheetData>
    <row r="1" spans="1:15" x14ac:dyDescent="0.3">
      <c r="G1" t="s">
        <v>0</v>
      </c>
      <c r="H1" t="s">
        <v>4</v>
      </c>
      <c r="I1" t="s">
        <v>5</v>
      </c>
      <c r="J1" t="s">
        <v>12</v>
      </c>
      <c r="K1" t="s">
        <v>13</v>
      </c>
      <c r="L1" t="s">
        <v>18</v>
      </c>
      <c r="M1" t="s">
        <v>48</v>
      </c>
      <c r="N1" t="s">
        <v>15</v>
      </c>
      <c r="O1" t="s">
        <v>6</v>
      </c>
    </row>
    <row r="2" spans="1:15" x14ac:dyDescent="0.3">
      <c r="G2">
        <v>1</v>
      </c>
      <c r="H2">
        <v>-1.7389991929999999</v>
      </c>
      <c r="I2">
        <v>-0.43480148000000002</v>
      </c>
      <c r="K2">
        <f>SQRT((Table389[[#This Row],[Annual Income (k$)]]-$B$3)^2+(Table389[[#This Row],[Spending Score (1-100)]]-$C$3)^2)</f>
        <v>1.6778286593974487</v>
      </c>
      <c r="L2">
        <f>SQRT((Table389[[#This Row],[Annual Income (k$)]]-$B$4)^2+(Table389[[#This Row],[Spending Score (1-100)]]-$C$4)^2)</f>
        <v>3.0672194355718099</v>
      </c>
      <c r="M2">
        <f>SQRT((Table389[[#This Row],[Annual Income (k$)]]-$B$5)^2+(Table389[[#This Row],[Spending Score (1-100)]]-$C$5)^2)</f>
        <v>1.5060431981749074</v>
      </c>
      <c r="N2">
        <f>MIN(Table389[[#This Row],[DIst1]:[DIst3]])</f>
        <v>1.5060431981749074</v>
      </c>
      <c r="O2" t="str">
        <f>IF(MIN(Table389[[#This Row],[DIst1]:[DIst3]])=Table389[[#This Row],[DIst1]],"Cluster1",IF(MIN(Table389[[#This Row],[DIst1]:[DIst3]])=Table389[[#This Row],[DIst2]],"Cluster2","Cluster3"))</f>
        <v>Cluster3</v>
      </c>
    </row>
    <row r="3" spans="1:15" x14ac:dyDescent="0.3">
      <c r="A3" t="s">
        <v>14</v>
      </c>
      <c r="B3">
        <v>-6.8262081287672083E-2</v>
      </c>
      <c r="C3">
        <v>-0.28070244092905561</v>
      </c>
      <c r="G3">
        <v>2</v>
      </c>
      <c r="H3">
        <v>-1.7389991929999999</v>
      </c>
      <c r="I3">
        <v>1.1957040699999999</v>
      </c>
      <c r="K3">
        <f>SQRT((Table389[[#This Row],[Annual Income (k$)]]-$B$3)^2+(Table389[[#This Row],[Spending Score (1-100)]]-$C$3)^2)</f>
        <v>2.2296050506685163</v>
      </c>
      <c r="L3">
        <f>SQRT((Table389[[#This Row],[Annual Income (k$)]]-$B$4)^2+(Table389[[#This Row],[Spending Score (1-100)]]-$C$4)^2)</f>
        <v>2.5592246193541439</v>
      </c>
      <c r="M3">
        <f>SQRT((Table389[[#This Row],[Annual Income (k$)]]-$B$5)^2+(Table389[[#This Row],[Spending Score (1-100)]]-$C$5)^2)</f>
        <v>0.78892210666750595</v>
      </c>
      <c r="N3">
        <f>MIN(Table389[[#This Row],[DIst1]:[DIst3]])</f>
        <v>0.78892210666750595</v>
      </c>
      <c r="O3" t="str">
        <f>IF(MIN(Table389[[#This Row],[DIst1]:[DIst3]])=Table389[[#This Row],[DIst1]],"Cluster1",IF(MIN(Table389[[#This Row],[DIst1]:[DIst3]])=Table389[[#This Row],[DIst2]],"Cluster2","Cluster3"))</f>
        <v>Cluster3</v>
      </c>
    </row>
    <row r="4" spans="1:15" x14ac:dyDescent="0.3">
      <c r="A4" t="s">
        <v>17</v>
      </c>
      <c r="B4">
        <v>0.81949296584730469</v>
      </c>
      <c r="C4">
        <v>1.2569292725331302</v>
      </c>
      <c r="G4">
        <v>3</v>
      </c>
      <c r="H4">
        <v>-1.7008297640000001</v>
      </c>
      <c r="I4">
        <v>-1.7159129829999999</v>
      </c>
      <c r="J4">
        <v>1</v>
      </c>
      <c r="K4">
        <f>SQRT((Table389[[#This Row],[Annual Income (k$)]]-$B$3)^2+(Table389[[#This Row],[Spending Score (1-100)]]-$C$3)^2)</f>
        <v>2.1737310180213818</v>
      </c>
      <c r="L4">
        <f>SQRT((Table389[[#This Row],[Annual Income (k$)]]-$B$4)^2+(Table389[[#This Row],[Spending Score (1-100)]]-$C$4)^2)</f>
        <v>3.8974116717211538</v>
      </c>
      <c r="M4">
        <f>SQRT((Table389[[#This Row],[Annual Income (k$)]]-$B$5)^2+(Table389[[#This Row],[Spending Score (1-100)]]-$C$5)^2)</f>
        <v>2.6902546652952379</v>
      </c>
      <c r="N4">
        <f>MIN(Table389[[#This Row],[DIst1]:[DIst3]])</f>
        <v>2.1737310180213818</v>
      </c>
      <c r="O4" t="str">
        <f>IF(MIN(Table389[[#This Row],[DIst1]:[DIst3]])=Table389[[#This Row],[DIst1]],"Cluster1",IF(MIN(Table389[[#This Row],[DIst1]:[DIst3]])=Table389[[#This Row],[DIst2]],"Cluster2","Cluster3"))</f>
        <v>Cluster1</v>
      </c>
    </row>
    <row r="5" spans="1:15" x14ac:dyDescent="0.3">
      <c r="A5" t="s">
        <v>47</v>
      </c>
      <c r="B5">
        <f>H39</f>
        <v>-1.013780039</v>
      </c>
      <c r="C5">
        <f>I39</f>
        <v>0.88513158400000003</v>
      </c>
      <c r="G5">
        <v>4</v>
      </c>
      <c r="H5">
        <v>-1.7008297640000001</v>
      </c>
      <c r="I5">
        <v>1.040417827</v>
      </c>
      <c r="K5">
        <f>SQRT((Table389[[#This Row],[Annual Income (k$)]]-$B$3)^2+(Table389[[#This Row],[Spending Score (1-100)]]-$C$3)^2)</f>
        <v>2.1001514233430028</v>
      </c>
      <c r="L5">
        <f>SQRT((Table389[[#This Row],[Annual Income (k$)]]-$B$4)^2+(Table389[[#This Row],[Spending Score (1-100)]]-$C$4)^2)</f>
        <v>2.5296054768741736</v>
      </c>
      <c r="M5">
        <f>SQRT((Table389[[#This Row],[Annual Income (k$)]]-$B$5)^2+(Table389[[#This Row],[Spending Score (1-100)]]-$C$5)^2)</f>
        <v>0.70437996982284401</v>
      </c>
      <c r="N5">
        <f>MIN(Table389[[#This Row],[DIst1]:[DIst3]])</f>
        <v>0.70437996982284401</v>
      </c>
      <c r="O5" t="str">
        <f>IF(MIN(Table389[[#This Row],[DIst1]:[DIst3]])=Table389[[#This Row],[DIst1]],"Cluster1",IF(MIN(Table389[[#This Row],[DIst1]:[DIst3]])=Table389[[#This Row],[DIst2]],"Cluster2","Cluster3"))</f>
        <v>Cluster3</v>
      </c>
    </row>
    <row r="6" spans="1:15" x14ac:dyDescent="0.3">
      <c r="G6">
        <v>5</v>
      </c>
      <c r="H6">
        <v>-1.662660335</v>
      </c>
      <c r="I6">
        <v>-0.39597991900000001</v>
      </c>
      <c r="K6">
        <f>SQRT((Table389[[#This Row],[Annual Income (k$)]]-$B$3)^2+(Table389[[#This Row],[Spending Score (1-100)]]-$C$3)^2)</f>
        <v>1.5985601922953412</v>
      </c>
      <c r="L6">
        <f>SQRT((Table389[[#This Row],[Annual Income (k$)]]-$B$4)^2+(Table389[[#This Row],[Spending Score (1-100)]]-$C$4)^2)</f>
        <v>2.9821458388821087</v>
      </c>
      <c r="M6">
        <f>SQRT((Table389[[#This Row],[Annual Income (k$)]]-$B$5)^2+(Table389[[#This Row],[Spending Score (1-100)]]-$C$5)^2)</f>
        <v>1.436068355495645</v>
      </c>
      <c r="N6">
        <f>MIN(Table389[[#This Row],[DIst1]:[DIst3]])</f>
        <v>1.436068355495645</v>
      </c>
      <c r="O6" t="str">
        <f>IF(MIN(Table389[[#This Row],[DIst1]:[DIst3]])=Table389[[#This Row],[DIst1]],"Cluster1",IF(MIN(Table389[[#This Row],[DIst1]:[DIst3]])=Table389[[#This Row],[DIst2]],"Cluster2","Cluster3"))</f>
        <v>Cluster3</v>
      </c>
    </row>
    <row r="7" spans="1:15" x14ac:dyDescent="0.3">
      <c r="G7">
        <v>6</v>
      </c>
      <c r="H7">
        <v>-1.662660335</v>
      </c>
      <c r="I7">
        <v>1.001596266</v>
      </c>
      <c r="K7">
        <f>SQRT((Table389[[#This Row],[Annual Income (k$)]]-$B$3)^2+(Table389[[#This Row],[Spending Score (1-100)]]-$C$3)^2)</f>
        <v>2.046068367682969</v>
      </c>
      <c r="L7">
        <f>SQRT((Table389[[#This Row],[Annual Income (k$)]]-$B$4)^2+(Table389[[#This Row],[Spending Score (1-100)]]-$C$4)^2)</f>
        <v>2.4952514809398303</v>
      </c>
      <c r="M7">
        <f>SQRT((Table389[[#This Row],[Annual Income (k$)]]-$B$5)^2+(Table389[[#This Row],[Spending Score (1-100)]]-$C$5)^2)</f>
        <v>0.65924931603332637</v>
      </c>
      <c r="N7">
        <f>MIN(Table389[[#This Row],[DIst1]:[DIst3]])</f>
        <v>0.65924931603332637</v>
      </c>
      <c r="O7" t="str">
        <f>IF(MIN(Table389[[#This Row],[DIst1]:[DIst3]])=Table389[[#This Row],[DIst1]],"Cluster1",IF(MIN(Table389[[#This Row],[DIst1]:[DIst3]])=Table389[[#This Row],[DIst2]],"Cluster2","Cluster3"))</f>
        <v>Cluster3</v>
      </c>
    </row>
    <row r="8" spans="1:15" x14ac:dyDescent="0.3">
      <c r="G8">
        <v>7</v>
      </c>
      <c r="H8">
        <v>-1.6244909059999999</v>
      </c>
      <c r="I8">
        <v>-1.7159129829999999</v>
      </c>
      <c r="K8">
        <f>SQRT((Table389[[#This Row],[Annual Income (k$)]]-$B$3)^2+(Table389[[#This Row],[Spending Score (1-100)]]-$C$3)^2)</f>
        <v>2.1169972732474376</v>
      </c>
      <c r="L8">
        <f>SQRT((Table389[[#This Row],[Annual Income (k$)]]-$B$4)^2+(Table389[[#This Row],[Spending Score (1-100)]]-$C$4)^2)</f>
        <v>3.8484864871963698</v>
      </c>
      <c r="M8">
        <f>SQRT((Table389[[#This Row],[Annual Income (k$)]]-$B$5)^2+(Table389[[#This Row],[Spending Score (1-100)]]-$C$5)^2)</f>
        <v>2.6717785466973321</v>
      </c>
      <c r="N8">
        <f>MIN(Table389[[#This Row],[DIst1]:[DIst3]])</f>
        <v>2.1169972732474376</v>
      </c>
      <c r="O8" t="str">
        <f>IF(MIN(Table389[[#This Row],[DIst1]:[DIst3]])=Table389[[#This Row],[DIst1]],"Cluster1",IF(MIN(Table389[[#This Row],[DIst1]:[DIst3]])=Table389[[#This Row],[DIst2]],"Cluster2","Cluster3"))</f>
        <v>Cluster1</v>
      </c>
    </row>
    <row r="9" spans="1:15" x14ac:dyDescent="0.3">
      <c r="G9">
        <v>8</v>
      </c>
      <c r="H9">
        <v>-1.6244909059999999</v>
      </c>
      <c r="I9">
        <v>1.7003843590000001</v>
      </c>
      <c r="K9">
        <f>SQRT((Table389[[#This Row],[Annual Income (k$)]]-$B$3)^2+(Table389[[#This Row],[Spending Score (1-100)]]-$C$3)^2)</f>
        <v>2.5192366033619509</v>
      </c>
      <c r="L9">
        <f>SQRT((Table389[[#This Row],[Annual Income (k$)]]-$B$4)^2+(Table389[[#This Row],[Spending Score (1-100)]]-$C$4)^2)</f>
        <v>2.4838900095541838</v>
      </c>
      <c r="M9">
        <f>SQRT((Table389[[#This Row],[Annual Income (k$)]]-$B$5)^2+(Table389[[#This Row],[Spending Score (1-100)]]-$C$5)^2)</f>
        <v>1.0186289070201633</v>
      </c>
      <c r="N9">
        <f>MIN(Table389[[#This Row],[DIst1]:[DIst3]])</f>
        <v>1.0186289070201633</v>
      </c>
      <c r="O9" t="str">
        <f>IF(MIN(Table389[[#This Row],[DIst1]:[DIst3]])=Table389[[#This Row],[DIst1]],"Cluster1",IF(MIN(Table389[[#This Row],[DIst1]:[DIst3]])=Table389[[#This Row],[DIst2]],"Cluster2","Cluster3"))</f>
        <v>Cluster3</v>
      </c>
    </row>
    <row r="10" spans="1:15" x14ac:dyDescent="0.3">
      <c r="G10">
        <v>9</v>
      </c>
      <c r="H10">
        <v>-1.586321476</v>
      </c>
      <c r="I10">
        <v>-1.832377666</v>
      </c>
      <c r="K10">
        <f>SQRT((Table389[[#This Row],[Annual Income (k$)]]-$B$3)^2+(Table389[[#This Row],[Spending Score (1-100)]]-$C$3)^2)</f>
        <v>2.1707603114976384</v>
      </c>
      <c r="L10">
        <f>SQRT((Table389[[#This Row],[Annual Income (k$)]]-$B$4)^2+(Table389[[#This Row],[Spending Score (1-100)]]-$C$4)^2)</f>
        <v>3.9155792022470952</v>
      </c>
      <c r="M10">
        <f>SQRT((Table389[[#This Row],[Annual Income (k$)]]-$B$5)^2+(Table389[[#This Row],[Spending Score (1-100)]]-$C$5)^2)</f>
        <v>2.7771676616505507</v>
      </c>
      <c r="N10">
        <f>MIN(Table389[[#This Row],[DIst1]:[DIst3]])</f>
        <v>2.1707603114976384</v>
      </c>
      <c r="O10" t="str">
        <f>IF(MIN(Table389[[#This Row],[DIst1]:[DIst3]])=Table389[[#This Row],[DIst1]],"Cluster1",IF(MIN(Table389[[#This Row],[DIst1]:[DIst3]])=Table389[[#This Row],[DIst2]],"Cluster2","Cluster3"))</f>
        <v>Cluster1</v>
      </c>
    </row>
    <row r="11" spans="1:15" x14ac:dyDescent="0.3">
      <c r="G11">
        <v>10</v>
      </c>
      <c r="H11">
        <v>-1.586321476</v>
      </c>
      <c r="I11">
        <v>0.84631002399999999</v>
      </c>
      <c r="K11">
        <f>SQRT((Table389[[#This Row],[Annual Income (k$)]]-$B$3)^2+(Table389[[#This Row],[Spending Score (1-100)]]-$C$3)^2)</f>
        <v>1.8906775034309327</v>
      </c>
      <c r="L11">
        <f>SQRT((Table389[[#This Row],[Annual Income (k$)]]-$B$4)^2+(Table389[[#This Row],[Spending Score (1-100)]]-$C$4)^2)</f>
        <v>2.4406046988127699</v>
      </c>
      <c r="M11">
        <f>SQRT((Table389[[#This Row],[Annual Income (k$)]]-$B$5)^2+(Table389[[#This Row],[Spending Score (1-100)]]-$C$5)^2)</f>
        <v>0.57385608875645688</v>
      </c>
      <c r="N11">
        <f>MIN(Table389[[#This Row],[DIst1]:[DIst3]])</f>
        <v>0.57385608875645688</v>
      </c>
      <c r="O11" t="str">
        <f>IF(MIN(Table389[[#This Row],[DIst1]:[DIst3]])=Table389[[#This Row],[DIst1]],"Cluster1",IF(MIN(Table389[[#This Row],[DIst1]:[DIst3]])=Table389[[#This Row],[DIst2]],"Cluster2","Cluster3"))</f>
        <v>Cluster3</v>
      </c>
    </row>
    <row r="12" spans="1:15" x14ac:dyDescent="0.3">
      <c r="G12">
        <v>11</v>
      </c>
      <c r="H12">
        <v>-1.586321476</v>
      </c>
      <c r="I12">
        <v>-1.4053404979999999</v>
      </c>
      <c r="K12">
        <f>SQRT((Table389[[#This Row],[Annual Income (k$)]]-$B$3)^2+(Table389[[#This Row],[Spending Score (1-100)]]-$C$3)^2)</f>
        <v>1.8892631064218313</v>
      </c>
      <c r="L12">
        <f>SQRT((Table389[[#This Row],[Annual Income (k$)]]-$B$4)^2+(Table389[[#This Row],[Spending Score (1-100)]]-$C$4)^2)</f>
        <v>3.5882618995407212</v>
      </c>
      <c r="M12">
        <f>SQRT((Table389[[#This Row],[Annual Income (k$)]]-$B$5)^2+(Table389[[#This Row],[Spending Score (1-100)]]-$C$5)^2)</f>
        <v>2.3609460085955885</v>
      </c>
      <c r="N12">
        <f>MIN(Table389[[#This Row],[DIst1]:[DIst3]])</f>
        <v>1.8892631064218313</v>
      </c>
      <c r="O12" t="str">
        <f>IF(MIN(Table389[[#This Row],[DIst1]:[DIst3]])=Table389[[#This Row],[DIst1]],"Cluster1",IF(MIN(Table389[[#This Row],[DIst1]:[DIst3]])=Table389[[#This Row],[DIst2]],"Cluster2","Cluster3"))</f>
        <v>Cluster1</v>
      </c>
    </row>
    <row r="13" spans="1:15" x14ac:dyDescent="0.3">
      <c r="G13">
        <v>12</v>
      </c>
      <c r="H13">
        <v>-1.586321476</v>
      </c>
      <c r="I13">
        <v>1.894492163</v>
      </c>
      <c r="K13">
        <f>SQRT((Table389[[#This Row],[Annual Income (k$)]]-$B$3)^2+(Table389[[#This Row],[Spending Score (1-100)]]-$C$3)^2)</f>
        <v>2.6525414022850691</v>
      </c>
      <c r="L13">
        <f>SQRT((Table389[[#This Row],[Annual Income (k$)]]-$B$4)^2+(Table389[[#This Row],[Spending Score (1-100)]]-$C$4)^2)</f>
        <v>2.4888610985552266</v>
      </c>
      <c r="M13">
        <f>SQRT((Table389[[#This Row],[Annual Income (k$)]]-$B$5)^2+(Table389[[#This Row],[Spending Score (1-100)]]-$C$5)^2)</f>
        <v>1.1604363298006659</v>
      </c>
      <c r="N13">
        <f>MIN(Table389[[#This Row],[DIst1]:[DIst3]])</f>
        <v>1.1604363298006659</v>
      </c>
      <c r="O13" t="str">
        <f>IF(MIN(Table389[[#This Row],[DIst1]:[DIst3]])=Table389[[#This Row],[DIst1]],"Cluster1",IF(MIN(Table389[[#This Row],[DIst1]:[DIst3]])=Table389[[#This Row],[DIst2]],"Cluster2","Cluster3"))</f>
        <v>Cluster3</v>
      </c>
    </row>
    <row r="14" spans="1:15" x14ac:dyDescent="0.3">
      <c r="G14">
        <v>13</v>
      </c>
      <c r="H14">
        <v>-1.5481520470000001</v>
      </c>
      <c r="I14">
        <v>-1.3665189369999999</v>
      </c>
      <c r="K14">
        <f>SQRT((Table389[[#This Row],[Annual Income (k$)]]-$B$3)^2+(Table389[[#This Row],[Spending Score (1-100)]]-$C$3)^2)</f>
        <v>1.8355031391299275</v>
      </c>
      <c r="L14">
        <f>SQRT((Table389[[#This Row],[Annual Income (k$)]]-$B$4)^2+(Table389[[#This Row],[Spending Score (1-100)]]-$C$4)^2)</f>
        <v>3.5338680528513371</v>
      </c>
      <c r="M14">
        <f>SQRT((Table389[[#This Row],[Annual Income (k$)]]-$B$5)^2+(Table389[[#This Row],[Spending Score (1-100)]]-$C$5)^2)</f>
        <v>2.3141917620745098</v>
      </c>
      <c r="N14">
        <f>MIN(Table389[[#This Row],[DIst1]:[DIst3]])</f>
        <v>1.8355031391299275</v>
      </c>
      <c r="O14" t="str">
        <f>IF(MIN(Table389[[#This Row],[DIst1]:[DIst3]])=Table389[[#This Row],[DIst1]],"Cluster1",IF(MIN(Table389[[#This Row],[DIst1]:[DIst3]])=Table389[[#This Row],[DIst2]],"Cluster2","Cluster3"))</f>
        <v>Cluster1</v>
      </c>
    </row>
    <row r="15" spans="1:15" x14ac:dyDescent="0.3">
      <c r="G15">
        <v>14</v>
      </c>
      <c r="H15">
        <v>-1.5481520470000001</v>
      </c>
      <c r="I15">
        <v>1.040417827</v>
      </c>
      <c r="J15">
        <v>2</v>
      </c>
      <c r="K15">
        <f>SQRT((Table389[[#This Row],[Annual Income (k$)]]-$B$3)^2+(Table389[[#This Row],[Spending Score (1-100)]]-$C$3)^2)</f>
        <v>1.9837925982695304</v>
      </c>
      <c r="L15">
        <f>SQRT((Table389[[#This Row],[Annual Income (k$)]]-$B$4)^2+(Table389[[#This Row],[Spending Score (1-100)]]-$C$4)^2)</f>
        <v>2.3775239458116002</v>
      </c>
      <c r="M15">
        <f>SQRT((Table389[[#This Row],[Annual Income (k$)]]-$B$5)^2+(Table389[[#This Row],[Spending Score (1-100)]]-$C$5)^2)</f>
        <v>0.55647754689565609</v>
      </c>
      <c r="N15">
        <f>MIN(Table389[[#This Row],[DIst1]:[DIst3]])</f>
        <v>0.55647754689565609</v>
      </c>
      <c r="O15" t="str">
        <f>IF(MIN(Table389[[#This Row],[DIst1]:[DIst3]])=Table389[[#This Row],[DIst1]],"Cluster1",IF(MIN(Table389[[#This Row],[DIst1]:[DIst3]])=Table389[[#This Row],[DIst2]],"Cluster2","Cluster3"))</f>
        <v>Cluster3</v>
      </c>
    </row>
    <row r="16" spans="1:15" x14ac:dyDescent="0.3">
      <c r="G16">
        <v>15</v>
      </c>
      <c r="H16">
        <v>-1.5481520470000001</v>
      </c>
      <c r="I16">
        <v>-1.4441620580000001</v>
      </c>
      <c r="K16">
        <f>SQRT((Table389[[#This Row],[Annual Income (k$)]]-$B$3)^2+(Table389[[#This Row],[Spending Score (1-100)]]-$C$3)^2)</f>
        <v>1.8824751236526087</v>
      </c>
      <c r="L16">
        <f>SQRT((Table389[[#This Row],[Annual Income (k$)]]-$B$4)^2+(Table389[[#This Row],[Spending Score (1-100)]]-$C$4)^2)</f>
        <v>3.591884920587233</v>
      </c>
      <c r="M16">
        <f>SQRT((Table389[[#This Row],[Annual Income (k$)]]-$B$5)^2+(Table389[[#This Row],[Spending Score (1-100)]]-$C$5)^2)</f>
        <v>2.389803823244824</v>
      </c>
      <c r="N16">
        <f>MIN(Table389[[#This Row],[DIst1]:[DIst3]])</f>
        <v>1.8824751236526087</v>
      </c>
      <c r="O16" t="str">
        <f>IF(MIN(Table389[[#This Row],[DIst1]:[DIst3]])=Table389[[#This Row],[DIst1]],"Cluster1",IF(MIN(Table389[[#This Row],[DIst1]:[DIst3]])=Table389[[#This Row],[DIst2]],"Cluster2","Cluster3"))</f>
        <v>Cluster1</v>
      </c>
    </row>
    <row r="17" spans="3:15" x14ac:dyDescent="0.3">
      <c r="C17">
        <v>-1.7008297640000001</v>
      </c>
      <c r="D17">
        <v>-1.7159129829999999</v>
      </c>
      <c r="G17">
        <v>16</v>
      </c>
      <c r="H17">
        <v>-1.5481520470000001</v>
      </c>
      <c r="I17">
        <v>1.1180609480000001</v>
      </c>
      <c r="K17">
        <f>SQRT((Table389[[#This Row],[Annual Income (k$)]]-$B$3)^2+(Table389[[#This Row],[Spending Score (1-100)]]-$C$3)^2)</f>
        <v>2.0363234833454955</v>
      </c>
      <c r="L17">
        <f>SQRT((Table389[[#This Row],[Annual Income (k$)]]-$B$4)^2+(Table389[[#This Row],[Spending Score (1-100)]]-$C$4)^2)</f>
        <v>2.371714004347774</v>
      </c>
      <c r="M17">
        <f>SQRT((Table389[[#This Row],[Annual Income (k$)]]-$B$5)^2+(Table389[[#This Row],[Spending Score (1-100)]]-$C$5)^2)</f>
        <v>0.58293184125367237</v>
      </c>
      <c r="N17">
        <f>MIN(Table389[[#This Row],[DIst1]:[DIst3]])</f>
        <v>0.58293184125367237</v>
      </c>
      <c r="O17" t="str">
        <f>IF(MIN(Table389[[#This Row],[DIst1]:[DIst3]])=Table389[[#This Row],[DIst1]],"Cluster1",IF(MIN(Table389[[#This Row],[DIst1]:[DIst3]])=Table389[[#This Row],[DIst2]],"Cluster2","Cluster3"))</f>
        <v>Cluster3</v>
      </c>
    </row>
    <row r="18" spans="3:15" x14ac:dyDescent="0.3">
      <c r="C18">
        <v>-1.5481520470000001</v>
      </c>
      <c r="D18">
        <v>1.040417827</v>
      </c>
      <c r="G18">
        <v>17</v>
      </c>
      <c r="H18">
        <v>-1.509982618</v>
      </c>
      <c r="I18">
        <v>-0.59008772300000001</v>
      </c>
      <c r="K18">
        <f>SQRT((Table389[[#This Row],[Annual Income (k$)]]-$B$3)^2+(Table389[[#This Row],[Spending Score (1-100)]]-$C$3)^2)</f>
        <v>1.4745431016895374</v>
      </c>
      <c r="L18">
        <f>SQRT((Table389[[#This Row],[Annual Income (k$)]]-$B$4)^2+(Table389[[#This Row],[Spending Score (1-100)]]-$C$4)^2)</f>
        <v>2.972865331213133</v>
      </c>
      <c r="M18">
        <f>SQRT((Table389[[#This Row],[Annual Income (k$)]]-$B$5)^2+(Table389[[#This Row],[Spending Score (1-100)]]-$C$5)^2)</f>
        <v>1.5564347089267225</v>
      </c>
      <c r="N18">
        <f>MIN(Table389[[#This Row],[DIst1]:[DIst3]])</f>
        <v>1.4745431016895374</v>
      </c>
      <c r="O18" t="str">
        <f>IF(MIN(Table389[[#This Row],[DIst1]:[DIst3]])=Table389[[#This Row],[DIst1]],"Cluster1",IF(MIN(Table389[[#This Row],[DIst1]:[DIst3]])=Table389[[#This Row],[DIst2]],"Cluster2","Cluster3"))</f>
        <v>Cluster1</v>
      </c>
    </row>
    <row r="19" spans="3:15" x14ac:dyDescent="0.3">
      <c r="C19">
        <v>-1.013780039</v>
      </c>
      <c r="D19">
        <v>0.88513158400000003</v>
      </c>
      <c r="G19">
        <v>18</v>
      </c>
      <c r="H19">
        <v>-1.509982618</v>
      </c>
      <c r="I19">
        <v>0.61338065900000005</v>
      </c>
      <c r="K19">
        <f>SQRT((Table389[[#This Row],[Annual Income (k$)]]-$B$3)^2+(Table389[[#This Row],[Spending Score (1-100)]]-$C$3)^2)</f>
        <v>1.6964500274269305</v>
      </c>
      <c r="L19">
        <f>SQRT((Table389[[#This Row],[Annual Income (k$)]]-$B$4)^2+(Table389[[#This Row],[Spending Score (1-100)]]-$C$4)^2)</f>
        <v>2.416735673118009</v>
      </c>
      <c r="M19">
        <f>SQRT((Table389[[#This Row],[Annual Income (k$)]]-$B$5)^2+(Table389[[#This Row],[Spending Score (1-100)]]-$C$5)^2)</f>
        <v>0.56574337348713755</v>
      </c>
      <c r="N19">
        <f>MIN(Table389[[#This Row],[DIst1]:[DIst3]])</f>
        <v>0.56574337348713755</v>
      </c>
      <c r="O19" t="str">
        <f>IF(MIN(Table389[[#This Row],[DIst1]:[DIst3]])=Table389[[#This Row],[DIst1]],"Cluster1",IF(MIN(Table389[[#This Row],[DIst1]:[DIst3]])=Table389[[#This Row],[DIst2]],"Cluster2","Cluster3"))</f>
        <v>Cluster3</v>
      </c>
    </row>
    <row r="20" spans="3:15" x14ac:dyDescent="0.3">
      <c r="C20">
        <v>-0.135883168</v>
      </c>
      <c r="D20">
        <v>0.30280817399999999</v>
      </c>
      <c r="G20">
        <v>19</v>
      </c>
      <c r="H20">
        <v>-1.43364376</v>
      </c>
      <c r="I20">
        <v>-0.82301708699999998</v>
      </c>
      <c r="K20">
        <f>SQRT((Table389[[#This Row],[Annual Income (k$)]]-$B$3)^2+(Table389[[#This Row],[Spending Score (1-100)]]-$C$3)^2)</f>
        <v>1.4691399878521951</v>
      </c>
      <c r="L20">
        <f>SQRT((Table389[[#This Row],[Annual Income (k$)]]-$B$4)^2+(Table389[[#This Row],[Spending Score (1-100)]]-$C$4)^2)</f>
        <v>3.0663988592316285</v>
      </c>
      <c r="M20">
        <f>SQRT((Table389[[#This Row],[Annual Income (k$)]]-$B$5)^2+(Table389[[#This Row],[Spending Score (1-100)]]-$C$5)^2)</f>
        <v>1.7589932991489854</v>
      </c>
      <c r="N20">
        <f>MIN(Table389[[#This Row],[DIst1]:[DIst3]])</f>
        <v>1.4691399878521951</v>
      </c>
      <c r="O20" t="str">
        <f>IF(MIN(Table389[[#This Row],[DIst1]:[DIst3]])=Table389[[#This Row],[DIst1]],"Cluster1",IF(MIN(Table389[[#This Row],[DIst1]:[DIst3]])=Table389[[#This Row],[DIst2]],"Cluster2","Cluster3"))</f>
        <v>Cluster1</v>
      </c>
    </row>
    <row r="21" spans="3:15" x14ac:dyDescent="0.3">
      <c r="G21">
        <v>20</v>
      </c>
      <c r="H21">
        <v>-1.43364376</v>
      </c>
      <c r="I21">
        <v>1.855670602</v>
      </c>
      <c r="K21">
        <f>SQRT((Table389[[#This Row],[Annual Income (k$)]]-$B$3)^2+(Table389[[#This Row],[Spending Score (1-100)]]-$C$3)^2)</f>
        <v>2.5354204596313505</v>
      </c>
      <c r="L21">
        <f>SQRT((Table389[[#This Row],[Annual Income (k$)]]-$B$4)^2+(Table389[[#This Row],[Spending Score (1-100)]]-$C$4)^2)</f>
        <v>2.3313335850910883</v>
      </c>
      <c r="M21">
        <f>SQRT((Table389[[#This Row],[Annual Income (k$)]]-$B$5)^2+(Table389[[#This Row],[Spending Score (1-100)]]-$C$5)^2)</f>
        <v>1.0574646706497433</v>
      </c>
      <c r="N21">
        <f>MIN(Table389[[#This Row],[DIst1]:[DIst3]])</f>
        <v>1.0574646706497433</v>
      </c>
      <c r="O21" t="str">
        <f>IF(MIN(Table389[[#This Row],[DIst1]:[DIst3]])=Table389[[#This Row],[DIst1]],"Cluster1",IF(MIN(Table389[[#This Row],[DIst1]:[DIst3]])=Table389[[#This Row],[DIst2]],"Cluster2","Cluster3"))</f>
        <v>Cluster3</v>
      </c>
    </row>
    <row r="22" spans="3:15" x14ac:dyDescent="0.3">
      <c r="G22">
        <v>21</v>
      </c>
      <c r="H22">
        <v>-1.395474331</v>
      </c>
      <c r="I22">
        <v>-0.59008772300000001</v>
      </c>
      <c r="K22">
        <f>SQRT((Table389[[#This Row],[Annual Income (k$)]]-$B$3)^2+(Table389[[#This Row],[Spending Score (1-100)]]-$C$3)^2)</f>
        <v>1.3627955123746838</v>
      </c>
      <c r="L22">
        <f>SQRT((Table389[[#This Row],[Annual Income (k$)]]-$B$4)^2+(Table389[[#This Row],[Spending Score (1-100)]]-$C$4)^2)</f>
        <v>2.8840166275337746</v>
      </c>
      <c r="M22">
        <f>SQRT((Table389[[#This Row],[Annual Income (k$)]]-$B$5)^2+(Table389[[#This Row],[Spending Score (1-100)]]-$C$5)^2)</f>
        <v>1.5237987190869213</v>
      </c>
      <c r="N22">
        <f>MIN(Table389[[#This Row],[DIst1]:[DIst3]])</f>
        <v>1.3627955123746838</v>
      </c>
      <c r="O22" t="str">
        <f>IF(MIN(Table389[[#This Row],[DIst1]:[DIst3]])=Table389[[#This Row],[DIst1]],"Cluster1",IF(MIN(Table389[[#This Row],[DIst1]:[DIst3]])=Table389[[#This Row],[DIst2]],"Cluster2","Cluster3"))</f>
        <v>Cluster1</v>
      </c>
    </row>
    <row r="23" spans="3:15" x14ac:dyDescent="0.3">
      <c r="G23">
        <v>22</v>
      </c>
      <c r="H23">
        <v>-1.395474331</v>
      </c>
      <c r="I23">
        <v>0.88513158400000003</v>
      </c>
      <c r="K23">
        <f>SQRT((Table389[[#This Row],[Annual Income (k$)]]-$B$3)^2+(Table389[[#This Row],[Spending Score (1-100)]]-$C$3)^2)</f>
        <v>1.7665393653889347</v>
      </c>
      <c r="L23">
        <f>SQRT((Table389[[#This Row],[Annual Income (k$)]]-$B$4)^2+(Table389[[#This Row],[Spending Score (1-100)]]-$C$4)^2)</f>
        <v>2.2459549521977582</v>
      </c>
      <c r="M23">
        <f>SQRT((Table389[[#This Row],[Annual Income (k$)]]-$B$5)^2+(Table389[[#This Row],[Spending Score (1-100)]]-$C$5)^2)</f>
        <v>0.38169429199999994</v>
      </c>
      <c r="N23">
        <f>MIN(Table389[[#This Row],[DIst1]:[DIst3]])</f>
        <v>0.38169429199999994</v>
      </c>
      <c r="O23" t="str">
        <f>IF(MIN(Table389[[#This Row],[DIst1]:[DIst3]])=Table389[[#This Row],[DIst1]],"Cluster1",IF(MIN(Table389[[#This Row],[DIst1]:[DIst3]])=Table389[[#This Row],[DIst2]],"Cluster2","Cluster3"))</f>
        <v>Cluster3</v>
      </c>
    </row>
    <row r="24" spans="3:15" x14ac:dyDescent="0.3">
      <c r="G24">
        <v>23</v>
      </c>
      <c r="H24">
        <v>-1.357304901</v>
      </c>
      <c r="I24">
        <v>-1.754734544</v>
      </c>
      <c r="K24">
        <f>SQRT((Table389[[#This Row],[Annual Income (k$)]]-$B$3)^2+(Table389[[#This Row],[Spending Score (1-100)]]-$C$3)^2)</f>
        <v>1.9581629227251907</v>
      </c>
      <c r="L24">
        <f>SQRT((Table389[[#This Row],[Annual Income (k$)]]-$B$4)^2+(Table389[[#This Row],[Spending Score (1-100)]]-$C$4)^2)</f>
        <v>3.7159881454232164</v>
      </c>
      <c r="M24">
        <f>SQRT((Table389[[#This Row],[Annual Income (k$)]]-$B$5)^2+(Table389[[#This Row],[Spending Score (1-100)]]-$C$5)^2)</f>
        <v>2.66212368318488</v>
      </c>
      <c r="N24">
        <f>MIN(Table389[[#This Row],[DIst1]:[DIst3]])</f>
        <v>1.9581629227251907</v>
      </c>
      <c r="O24" t="str">
        <f>IF(MIN(Table389[[#This Row],[DIst1]:[DIst3]])=Table389[[#This Row],[DIst1]],"Cluster1",IF(MIN(Table389[[#This Row],[DIst1]:[DIst3]])=Table389[[#This Row],[DIst2]],"Cluster2","Cluster3"))</f>
        <v>Cluster1</v>
      </c>
    </row>
    <row r="25" spans="3:15" x14ac:dyDescent="0.3">
      <c r="G25">
        <v>24</v>
      </c>
      <c r="H25">
        <v>-1.357304901</v>
      </c>
      <c r="I25">
        <v>0.88513158400000003</v>
      </c>
      <c r="K25">
        <f>SQRT((Table389[[#This Row],[Annual Income (k$)]]-$B$3)^2+(Table389[[#This Row],[Spending Score (1-100)]]-$C$3)^2)</f>
        <v>1.7380449835186058</v>
      </c>
      <c r="L25">
        <f>SQRT((Table389[[#This Row],[Annual Income (k$)]]-$B$4)^2+(Table389[[#This Row],[Spending Score (1-100)]]-$C$4)^2)</f>
        <v>2.2083211891184567</v>
      </c>
      <c r="M25">
        <f>SQRT((Table389[[#This Row],[Annual Income (k$)]]-$B$5)^2+(Table389[[#This Row],[Spending Score (1-100)]]-$C$5)^2)</f>
        <v>0.34352486199999999</v>
      </c>
      <c r="N25">
        <f>MIN(Table389[[#This Row],[DIst1]:[DIst3]])</f>
        <v>0.34352486199999999</v>
      </c>
      <c r="O25" t="str">
        <f>IF(MIN(Table389[[#This Row],[DIst1]:[DIst3]])=Table389[[#This Row],[DIst1]],"Cluster1",IF(MIN(Table389[[#This Row],[DIst1]:[DIst3]])=Table389[[#This Row],[DIst2]],"Cluster2","Cluster3"))</f>
        <v>Cluster3</v>
      </c>
    </row>
    <row r="26" spans="3:15" x14ac:dyDescent="0.3">
      <c r="G26">
        <v>25</v>
      </c>
      <c r="H26">
        <v>-1.242796614</v>
      </c>
      <c r="I26">
        <v>-1.4053404979999999</v>
      </c>
      <c r="K26">
        <f>SQRT((Table389[[#This Row],[Annual Income (k$)]]-$B$3)^2+(Table389[[#This Row],[Spending Score (1-100)]]-$C$3)^2)</f>
        <v>1.6261433294596377</v>
      </c>
      <c r="L26">
        <f>SQRT((Table389[[#This Row],[Annual Income (k$)]]-$B$4)^2+(Table389[[#This Row],[Spending Score (1-100)]]-$C$4)^2)</f>
        <v>3.3675983493049313</v>
      </c>
      <c r="M26">
        <f>SQRT((Table389[[#This Row],[Annual Income (k$)]]-$B$5)^2+(Table389[[#This Row],[Spending Score (1-100)]]-$C$5)^2)</f>
        <v>2.3018929058594679</v>
      </c>
      <c r="N26">
        <f>MIN(Table389[[#This Row],[DIst1]:[DIst3]])</f>
        <v>1.6261433294596377</v>
      </c>
      <c r="O26" t="str">
        <f>IF(MIN(Table389[[#This Row],[DIst1]:[DIst3]])=Table389[[#This Row],[DIst1]],"Cluster1",IF(MIN(Table389[[#This Row],[DIst1]:[DIst3]])=Table389[[#This Row],[DIst2]],"Cluster2","Cluster3"))</f>
        <v>Cluster1</v>
      </c>
    </row>
    <row r="27" spans="3:15" x14ac:dyDescent="0.3">
      <c r="G27">
        <v>26</v>
      </c>
      <c r="H27">
        <v>-1.242796614</v>
      </c>
      <c r="I27">
        <v>1.2345256309999999</v>
      </c>
      <c r="K27">
        <f>SQRT((Table389[[#This Row],[Annual Income (k$)]]-$B$3)^2+(Table389[[#This Row],[Spending Score (1-100)]]-$C$3)^2)</f>
        <v>1.9171456591755385</v>
      </c>
      <c r="L27">
        <f>SQRT((Table389[[#This Row],[Annual Income (k$)]]-$B$4)^2+(Table389[[#This Row],[Spending Score (1-100)]]-$C$4)^2)</f>
        <v>2.0624112670126484</v>
      </c>
      <c r="M27">
        <f>SQRT((Table389[[#This Row],[Annual Income (k$)]]-$B$5)^2+(Table389[[#This Row],[Spending Score (1-100)]]-$C$5)^2)</f>
        <v>0.4177616446058311</v>
      </c>
      <c r="N27">
        <f>MIN(Table389[[#This Row],[DIst1]:[DIst3]])</f>
        <v>0.4177616446058311</v>
      </c>
      <c r="O27" t="str">
        <f>IF(MIN(Table389[[#This Row],[DIst1]:[DIst3]])=Table389[[#This Row],[DIst1]],"Cluster1",IF(MIN(Table389[[#This Row],[DIst1]:[DIst3]])=Table389[[#This Row],[DIst2]],"Cluster2","Cluster3"))</f>
        <v>Cluster3</v>
      </c>
    </row>
    <row r="28" spans="3:15" x14ac:dyDescent="0.3">
      <c r="G28">
        <v>27</v>
      </c>
      <c r="H28">
        <v>-1.242796614</v>
      </c>
      <c r="I28">
        <v>-0.70655240500000005</v>
      </c>
      <c r="K28">
        <f>SQRT((Table389[[#This Row],[Annual Income (k$)]]-$B$3)^2+(Table389[[#This Row],[Spending Score (1-100)]]-$C$3)^2)</f>
        <v>1.2493516560332367</v>
      </c>
      <c r="L28">
        <f>SQRT((Table389[[#This Row],[Annual Income (k$)]]-$B$4)^2+(Table389[[#This Row],[Spending Score (1-100)]]-$C$4)^2)</f>
        <v>2.847507437945525</v>
      </c>
      <c r="M28">
        <f>SQRT((Table389[[#This Row],[Annual Income (k$)]]-$B$5)^2+(Table389[[#This Row],[Spending Score (1-100)]]-$C$5)^2)</f>
        <v>1.6080754063363083</v>
      </c>
      <c r="N28">
        <f>MIN(Table389[[#This Row],[DIst1]:[DIst3]])</f>
        <v>1.2493516560332367</v>
      </c>
      <c r="O28" t="str">
        <f>IF(MIN(Table389[[#This Row],[DIst1]:[DIst3]])=Table389[[#This Row],[DIst1]],"Cluster1",IF(MIN(Table389[[#This Row],[DIst1]:[DIst3]])=Table389[[#This Row],[DIst2]],"Cluster2","Cluster3"))</f>
        <v>Cluster1</v>
      </c>
    </row>
    <row r="29" spans="3:15" x14ac:dyDescent="0.3">
      <c r="G29">
        <v>28</v>
      </c>
      <c r="H29">
        <v>-1.242796614</v>
      </c>
      <c r="I29">
        <v>0.41927285600000003</v>
      </c>
      <c r="K29">
        <f>SQRT((Table389[[#This Row],[Annual Income (k$)]]-$B$3)^2+(Table389[[#This Row],[Spending Score (1-100)]]-$C$3)^2)</f>
        <v>1.3672954270546969</v>
      </c>
      <c r="L29">
        <f>SQRT((Table389[[#This Row],[Annual Income (k$)]]-$B$4)^2+(Table389[[#This Row],[Spending Score (1-100)]]-$C$4)^2)</f>
        <v>2.2259170207592867</v>
      </c>
      <c r="M29">
        <f>SQRT((Table389[[#This Row],[Annual Income (k$)]]-$B$5)^2+(Table389[[#This Row],[Spending Score (1-100)]]-$C$5)^2)</f>
        <v>0.51910783665680538</v>
      </c>
      <c r="N29">
        <f>MIN(Table389[[#This Row],[DIst1]:[DIst3]])</f>
        <v>0.51910783665680538</v>
      </c>
      <c r="O29" t="str">
        <f>IF(MIN(Table389[[#This Row],[DIst1]:[DIst3]])=Table389[[#This Row],[DIst1]],"Cluster1",IF(MIN(Table389[[#This Row],[DIst1]:[DIst3]])=Table389[[#This Row],[DIst2]],"Cluster2","Cluster3"))</f>
        <v>Cluster3</v>
      </c>
    </row>
    <row r="30" spans="3:15" x14ac:dyDescent="0.3">
      <c r="G30">
        <v>29</v>
      </c>
      <c r="H30">
        <v>-1.2046271850000001</v>
      </c>
      <c r="I30">
        <v>-0.74537396600000005</v>
      </c>
      <c r="K30">
        <f>SQRT((Table389[[#This Row],[Annual Income (k$)]]-$B$3)^2+(Table389[[#This Row],[Spending Score (1-100)]]-$C$3)^2)</f>
        <v>1.2276991794193266</v>
      </c>
      <c r="L30">
        <f>SQRT((Table389[[#This Row],[Annual Income (k$)]]-$B$4)^2+(Table389[[#This Row],[Spending Score (1-100)]]-$C$4)^2)</f>
        <v>2.8471530770414115</v>
      </c>
      <c r="M30">
        <f>SQRT((Table389[[#This Row],[Annual Income (k$)]]-$B$5)^2+(Table389[[#This Row],[Spending Score (1-100)]]-$C$5)^2)</f>
        <v>1.6416366777448499</v>
      </c>
      <c r="N30">
        <f>MIN(Table389[[#This Row],[DIst1]:[DIst3]])</f>
        <v>1.2276991794193266</v>
      </c>
      <c r="O30" t="str">
        <f>IF(MIN(Table389[[#This Row],[DIst1]:[DIst3]])=Table389[[#This Row],[DIst1]],"Cluster1",IF(MIN(Table389[[#This Row],[DIst1]:[DIst3]])=Table389[[#This Row],[DIst2]],"Cluster2","Cluster3"))</f>
        <v>Cluster1</v>
      </c>
    </row>
    <row r="31" spans="3:15" x14ac:dyDescent="0.3">
      <c r="G31">
        <v>30</v>
      </c>
      <c r="H31">
        <v>-1.2046271850000001</v>
      </c>
      <c r="I31">
        <v>1.428633434</v>
      </c>
      <c r="K31">
        <f>SQRT((Table389[[#This Row],[Annual Income (k$)]]-$B$3)^2+(Table389[[#This Row],[Spending Score (1-100)]]-$C$3)^2)</f>
        <v>2.0525970822971105</v>
      </c>
      <c r="L31">
        <f>SQRT((Table389[[#This Row],[Annual Income (k$)]]-$B$4)^2+(Table389[[#This Row],[Spending Score (1-100)]]-$C$4)^2)</f>
        <v>2.0313898454337012</v>
      </c>
      <c r="M31">
        <f>SQRT((Table389[[#This Row],[Annual Income (k$)]]-$B$5)^2+(Table389[[#This Row],[Spending Score (1-100)]]-$C$5)^2)</f>
        <v>0.57603549724801495</v>
      </c>
      <c r="N31">
        <f>MIN(Table389[[#This Row],[DIst1]:[DIst3]])</f>
        <v>0.57603549724801495</v>
      </c>
      <c r="O31" t="str">
        <f>IF(MIN(Table389[[#This Row],[DIst1]:[DIst3]])=Table389[[#This Row],[DIst1]],"Cluster1",IF(MIN(Table389[[#This Row],[DIst1]:[DIst3]])=Table389[[#This Row],[DIst2]],"Cluster2","Cluster3"))</f>
        <v>Cluster3</v>
      </c>
    </row>
    <row r="32" spans="3:15" x14ac:dyDescent="0.3">
      <c r="G32">
        <v>31</v>
      </c>
      <c r="H32">
        <v>-1.1664577549999999</v>
      </c>
      <c r="I32">
        <v>-1.793556105</v>
      </c>
      <c r="K32">
        <f>SQRT((Table389[[#This Row],[Annual Income (k$)]]-$B$3)^2+(Table389[[#This Row],[Spending Score (1-100)]]-$C$3)^2)</f>
        <v>1.8694277056504098</v>
      </c>
      <c r="L32">
        <f>SQRT((Table389[[#This Row],[Annual Income (k$)]]-$B$4)^2+(Table389[[#This Row],[Spending Score (1-100)]]-$C$4)^2)</f>
        <v>3.6399809483261549</v>
      </c>
      <c r="M32">
        <f>SQRT((Table389[[#This Row],[Annual Income (k$)]]-$B$5)^2+(Table389[[#This Row],[Spending Score (1-100)]]-$C$5)^2)</f>
        <v>2.683035262564236</v>
      </c>
      <c r="N32">
        <f>MIN(Table389[[#This Row],[DIst1]:[DIst3]])</f>
        <v>1.8694277056504098</v>
      </c>
      <c r="O32" t="str">
        <f>IF(MIN(Table389[[#This Row],[DIst1]:[DIst3]])=Table389[[#This Row],[DIst1]],"Cluster1",IF(MIN(Table389[[#This Row],[DIst1]:[DIst3]])=Table389[[#This Row],[DIst2]],"Cluster2","Cluster3"))</f>
        <v>Cluster1</v>
      </c>
    </row>
    <row r="33" spans="7:15" x14ac:dyDescent="0.3">
      <c r="G33">
        <v>32</v>
      </c>
      <c r="H33">
        <v>-1.1664577549999999</v>
      </c>
      <c r="I33">
        <v>0.88513158400000003</v>
      </c>
      <c r="K33">
        <f>SQRT((Table389[[#This Row],[Annual Income (k$)]]-$B$3)^2+(Table389[[#This Row],[Spending Score (1-100)]]-$C$3)^2)</f>
        <v>1.6016250221080948</v>
      </c>
      <c r="L33">
        <f>SQRT((Table389[[#This Row],[Annual Income (k$)]]-$B$4)^2+(Table389[[#This Row],[Spending Score (1-100)]]-$C$4)^2)</f>
        <v>2.020453856645211</v>
      </c>
      <c r="M33">
        <f>SQRT((Table389[[#This Row],[Annual Income (k$)]]-$B$5)^2+(Table389[[#This Row],[Spending Score (1-100)]]-$C$5)^2)</f>
        <v>0.15267771599999991</v>
      </c>
      <c r="N33">
        <f>MIN(Table389[[#This Row],[DIst1]:[DIst3]])</f>
        <v>0.15267771599999991</v>
      </c>
      <c r="O33" t="str">
        <f>IF(MIN(Table389[[#This Row],[DIst1]:[DIst3]])=Table389[[#This Row],[DIst1]],"Cluster1",IF(MIN(Table389[[#This Row],[DIst1]:[DIst3]])=Table389[[#This Row],[DIst2]],"Cluster2","Cluster3"))</f>
        <v>Cluster3</v>
      </c>
    </row>
    <row r="34" spans="7:15" x14ac:dyDescent="0.3">
      <c r="G34">
        <v>33</v>
      </c>
      <c r="H34">
        <v>-1.0519494680000001</v>
      </c>
      <c r="I34">
        <v>-1.793556105</v>
      </c>
      <c r="K34">
        <f>SQRT((Table389[[#This Row],[Annual Income (k$)]]-$B$3)^2+(Table389[[#This Row],[Spending Score (1-100)]]-$C$3)^2)</f>
        <v>1.8045406849583112</v>
      </c>
      <c r="L34">
        <f>SQRT((Table389[[#This Row],[Annual Income (k$)]]-$B$4)^2+(Table389[[#This Row],[Spending Score (1-100)]]-$C$4)^2)</f>
        <v>3.5787927883223092</v>
      </c>
      <c r="M34">
        <f>SQRT((Table389[[#This Row],[Annual Income (k$)]]-$B$5)^2+(Table389[[#This Row],[Spending Score (1-100)]]-$C$5)^2)</f>
        <v>2.6789596190518341</v>
      </c>
      <c r="N34">
        <f>MIN(Table389[[#This Row],[DIst1]:[DIst3]])</f>
        <v>1.8045406849583112</v>
      </c>
      <c r="O34" t="str">
        <f>IF(MIN(Table389[[#This Row],[DIst1]:[DIst3]])=Table389[[#This Row],[DIst1]],"Cluster1",IF(MIN(Table389[[#This Row],[DIst1]:[DIst3]])=Table389[[#This Row],[DIst2]],"Cluster2","Cluster3"))</f>
        <v>Cluster1</v>
      </c>
    </row>
    <row r="35" spans="7:15" x14ac:dyDescent="0.3">
      <c r="G35">
        <v>34</v>
      </c>
      <c r="H35">
        <v>-1.0519494680000001</v>
      </c>
      <c r="I35">
        <v>1.6227412379999999</v>
      </c>
      <c r="K35">
        <f>SQRT((Table389[[#This Row],[Annual Income (k$)]]-$B$3)^2+(Table389[[#This Row],[Spending Score (1-100)]]-$C$3)^2)</f>
        <v>2.1426009226246276</v>
      </c>
      <c r="L35">
        <f>SQRT((Table389[[#This Row],[Annual Income (k$)]]-$B$4)^2+(Table389[[#This Row],[Spending Score (1-100)]]-$C$4)^2)</f>
        <v>1.9068600308578127</v>
      </c>
      <c r="M35">
        <f>SQRT((Table389[[#This Row],[Annual Income (k$)]]-$B$5)^2+(Table389[[#This Row],[Spending Score (1-100)]]-$C$5)^2)</f>
        <v>0.7385965793206638</v>
      </c>
      <c r="N35">
        <f>MIN(Table389[[#This Row],[DIst1]:[DIst3]])</f>
        <v>0.7385965793206638</v>
      </c>
      <c r="O35" t="str">
        <f>IF(MIN(Table389[[#This Row],[DIst1]:[DIst3]])=Table389[[#This Row],[DIst1]],"Cluster1",IF(MIN(Table389[[#This Row],[DIst1]:[DIst3]])=Table389[[#This Row],[DIst2]],"Cluster2","Cluster3"))</f>
        <v>Cluster3</v>
      </c>
    </row>
    <row r="36" spans="7:15" x14ac:dyDescent="0.3">
      <c r="G36">
        <v>35</v>
      </c>
      <c r="H36">
        <v>-1.0519494680000001</v>
      </c>
      <c r="I36">
        <v>-1.4053404979999999</v>
      </c>
      <c r="K36">
        <f>SQRT((Table389[[#This Row],[Annual Income (k$)]]-$B$3)^2+(Table389[[#This Row],[Spending Score (1-100)]]-$C$3)^2)</f>
        <v>1.4941390946592752</v>
      </c>
      <c r="L36">
        <f>SQRT((Table389[[#This Row],[Annual Income (k$)]]-$B$4)^2+(Table389[[#This Row],[Spending Score (1-100)]]-$C$4)^2)</f>
        <v>3.254224502750056</v>
      </c>
      <c r="M36">
        <f>SQRT((Table389[[#This Row],[Annual Income (k$)]]-$B$5)^2+(Table389[[#This Row],[Spending Score (1-100)]]-$C$5)^2)</f>
        <v>2.2907900959563277</v>
      </c>
      <c r="N36">
        <f>MIN(Table389[[#This Row],[DIst1]:[DIst3]])</f>
        <v>1.4941390946592752</v>
      </c>
      <c r="O36" t="str">
        <f>IF(MIN(Table389[[#This Row],[DIst1]:[DIst3]])=Table389[[#This Row],[DIst1]],"Cluster1",IF(MIN(Table389[[#This Row],[DIst1]:[DIst3]])=Table389[[#This Row],[DIst2]],"Cluster2","Cluster3"))</f>
        <v>Cluster1</v>
      </c>
    </row>
    <row r="37" spans="7:15" x14ac:dyDescent="0.3">
      <c r="G37">
        <v>36</v>
      </c>
      <c r="H37">
        <v>-1.0519494680000001</v>
      </c>
      <c r="I37">
        <v>1.1957040699999999</v>
      </c>
      <c r="K37">
        <f>SQRT((Table389[[#This Row],[Annual Income (k$)]]-$B$3)^2+(Table389[[#This Row],[Spending Score (1-100)]]-$C$3)^2)</f>
        <v>1.7740961248733498</v>
      </c>
      <c r="L37">
        <f>SQRT((Table389[[#This Row],[Annual Income (k$)]]-$B$4)^2+(Table389[[#This Row],[Spending Score (1-100)]]-$C$4)^2)</f>
        <v>1.8724436730191769</v>
      </c>
      <c r="M37">
        <f>SQRT((Table389[[#This Row],[Annual Income (k$)]]-$B$5)^2+(Table389[[#This Row],[Spending Score (1-100)]]-$C$5)^2)</f>
        <v>0.31290921106673447</v>
      </c>
      <c r="N37">
        <f>MIN(Table389[[#This Row],[DIst1]:[DIst3]])</f>
        <v>0.31290921106673447</v>
      </c>
      <c r="O37" t="str">
        <f>IF(MIN(Table389[[#This Row],[DIst1]:[DIst3]])=Table389[[#This Row],[DIst1]],"Cluster1",IF(MIN(Table389[[#This Row],[DIst1]:[DIst3]])=Table389[[#This Row],[DIst2]],"Cluster2","Cluster3"))</f>
        <v>Cluster3</v>
      </c>
    </row>
    <row r="38" spans="7:15" x14ac:dyDescent="0.3">
      <c r="G38">
        <v>37</v>
      </c>
      <c r="H38">
        <v>-1.013780039</v>
      </c>
      <c r="I38">
        <v>-1.288875816</v>
      </c>
      <c r="K38">
        <f>SQRT((Table389[[#This Row],[Annual Income (k$)]]-$B$3)^2+(Table389[[#This Row],[Spending Score (1-100)]]-$C$3)^2)</f>
        <v>1.3821786290340443</v>
      </c>
      <c r="L38">
        <f>SQRT((Table389[[#This Row],[Annual Income (k$)]]-$B$4)^2+(Table389[[#This Row],[Spending Score (1-100)]]-$C$4)^2)</f>
        <v>3.137198345515158</v>
      </c>
      <c r="M38">
        <f>SQRT((Table389[[#This Row],[Annual Income (k$)]]-$B$5)^2+(Table389[[#This Row],[Spending Score (1-100)]]-$C$5)^2)</f>
        <v>2.1740073999999998</v>
      </c>
      <c r="N38">
        <f>MIN(Table389[[#This Row],[DIst1]:[DIst3]])</f>
        <v>1.3821786290340443</v>
      </c>
      <c r="O38" t="str">
        <f>IF(MIN(Table389[[#This Row],[DIst1]:[DIst3]])=Table389[[#This Row],[DIst1]],"Cluster1",IF(MIN(Table389[[#This Row],[DIst1]:[DIst3]])=Table389[[#This Row],[DIst2]],"Cluster2","Cluster3"))</f>
        <v>Cluster1</v>
      </c>
    </row>
    <row r="39" spans="7:15" x14ac:dyDescent="0.3">
      <c r="G39">
        <v>38</v>
      </c>
      <c r="H39">
        <v>-1.013780039</v>
      </c>
      <c r="I39">
        <v>0.88513158400000003</v>
      </c>
      <c r="J39">
        <v>3</v>
      </c>
      <c r="K39">
        <f>SQRT((Table389[[#This Row],[Annual Income (k$)]]-$B$3)^2+(Table389[[#This Row],[Spending Score (1-100)]]-$C$3)^2)</f>
        <v>1.5010573546799513</v>
      </c>
      <c r="L39">
        <f>SQRT((Table389[[#This Row],[Annual Income (k$)]]-$B$4)^2+(Table389[[#This Row],[Spending Score (1-100)]]-$C$4)^2)</f>
        <v>1.8705944059310249</v>
      </c>
      <c r="M39">
        <f>SQRT((Table389[[#This Row],[Annual Income (k$)]]-$B$5)^2+(Table389[[#This Row],[Spending Score (1-100)]]-$C$5)^2)</f>
        <v>0</v>
      </c>
      <c r="N39">
        <f>MIN(Table389[[#This Row],[DIst1]:[DIst3]])</f>
        <v>0</v>
      </c>
      <c r="O39" t="str">
        <f>IF(MIN(Table389[[#This Row],[DIst1]:[DIst3]])=Table389[[#This Row],[DIst1]],"Cluster1",IF(MIN(Table389[[#This Row],[DIst1]:[DIst3]])=Table389[[#This Row],[DIst2]],"Cluster2","Cluster3"))</f>
        <v>Cluster3</v>
      </c>
    </row>
    <row r="40" spans="7:15" x14ac:dyDescent="0.3">
      <c r="G40">
        <v>39</v>
      </c>
      <c r="H40">
        <v>-0.89927175100000001</v>
      </c>
      <c r="I40">
        <v>-0.93948176900000002</v>
      </c>
      <c r="K40">
        <f>SQRT((Table389[[#This Row],[Annual Income (k$)]]-$B$3)^2+(Table389[[#This Row],[Spending Score (1-100)]]-$C$3)^2)</f>
        <v>1.0604561632849316</v>
      </c>
      <c r="L40">
        <f>SQRT((Table389[[#This Row],[Annual Income (k$)]]-$B$4)^2+(Table389[[#This Row],[Spending Score (1-100)]]-$C$4)^2)</f>
        <v>2.788973577366384</v>
      </c>
      <c r="M40">
        <f>SQRT((Table389[[#This Row],[Annual Income (k$)]]-$B$5)^2+(Table389[[#This Row],[Spending Score (1-100)]]-$C$5)^2)</f>
        <v>1.8282029526194825</v>
      </c>
      <c r="N40">
        <f>MIN(Table389[[#This Row],[DIst1]:[DIst3]])</f>
        <v>1.0604561632849316</v>
      </c>
      <c r="O40" t="str">
        <f>IF(MIN(Table389[[#This Row],[DIst1]:[DIst3]])=Table389[[#This Row],[DIst1]],"Cluster1",IF(MIN(Table389[[#This Row],[DIst1]:[DIst3]])=Table389[[#This Row],[DIst2]],"Cluster2","Cluster3"))</f>
        <v>Cluster1</v>
      </c>
    </row>
    <row r="41" spans="7:15" x14ac:dyDescent="0.3">
      <c r="G41">
        <v>40</v>
      </c>
      <c r="H41">
        <v>-0.89927175100000001</v>
      </c>
      <c r="I41">
        <v>0.96277470600000004</v>
      </c>
      <c r="K41">
        <f>SQRT((Table389[[#This Row],[Annual Income (k$)]]-$B$3)^2+(Table389[[#This Row],[Spending Score (1-100)]]-$C$3)^2)</f>
        <v>1.4955977019540436</v>
      </c>
      <c r="L41">
        <f>SQRT((Table389[[#This Row],[Annual Income (k$)]]-$B$4)^2+(Table389[[#This Row],[Spending Score (1-100)]]-$C$4)^2)</f>
        <v>1.7437543006087439</v>
      </c>
      <c r="M41">
        <f>SQRT((Table389[[#This Row],[Annual Income (k$)]]-$B$5)^2+(Table389[[#This Row],[Spending Score (1-100)]]-$C$5)^2)</f>
        <v>0.13834956600798512</v>
      </c>
      <c r="N41">
        <f>MIN(Table389[[#This Row],[DIst1]:[DIst3]])</f>
        <v>0.13834956600798512</v>
      </c>
      <c r="O41" t="str">
        <f>IF(MIN(Table389[[#This Row],[DIst1]:[DIst3]])=Table389[[#This Row],[DIst1]],"Cluster1",IF(MIN(Table389[[#This Row],[DIst1]:[DIst3]])=Table389[[#This Row],[DIst2]],"Cluster2","Cluster3"))</f>
        <v>Cluster3</v>
      </c>
    </row>
    <row r="42" spans="7:15" x14ac:dyDescent="0.3">
      <c r="G42">
        <v>41</v>
      </c>
      <c r="H42">
        <v>-0.86110232200000003</v>
      </c>
      <c r="I42">
        <v>-0.59008772300000001</v>
      </c>
      <c r="K42">
        <f>SQRT((Table389[[#This Row],[Annual Income (k$)]]-$B$3)^2+(Table389[[#This Row],[Spending Score (1-100)]]-$C$3)^2)</f>
        <v>0.85106691867026529</v>
      </c>
      <c r="L42">
        <f>SQRT((Table389[[#This Row],[Annual Income (k$)]]-$B$4)^2+(Table389[[#This Row],[Spending Score (1-100)]]-$C$4)^2)</f>
        <v>2.4971728621228437</v>
      </c>
      <c r="M42">
        <f>SQRT((Table389[[#This Row],[Annual Income (k$)]]-$B$5)^2+(Table389[[#This Row],[Spending Score (1-100)]]-$C$5)^2)</f>
        <v>1.4830989478163259</v>
      </c>
      <c r="N42">
        <f>MIN(Table389[[#This Row],[DIst1]:[DIst3]])</f>
        <v>0.85106691867026529</v>
      </c>
      <c r="O42" t="str">
        <f>IF(MIN(Table389[[#This Row],[DIst1]:[DIst3]])=Table389[[#This Row],[DIst1]],"Cluster1",IF(MIN(Table389[[#This Row],[DIst1]:[DIst3]])=Table389[[#This Row],[DIst2]],"Cluster2","Cluster3"))</f>
        <v>Cluster1</v>
      </c>
    </row>
    <row r="43" spans="7:15" x14ac:dyDescent="0.3">
      <c r="G43">
        <v>42</v>
      </c>
      <c r="H43">
        <v>-0.86110232200000003</v>
      </c>
      <c r="I43">
        <v>1.6227412379999999</v>
      </c>
      <c r="K43">
        <f>SQRT((Table389[[#This Row],[Annual Income (k$)]]-$B$3)^2+(Table389[[#This Row],[Spending Score (1-100)]]-$C$3)^2)</f>
        <v>2.061963502622624</v>
      </c>
      <c r="L43">
        <f>SQRT((Table389[[#This Row],[Annual Income (k$)]]-$B$4)^2+(Table389[[#This Row],[Spending Score (1-100)]]-$C$4)^2)</f>
        <v>1.7199473583843488</v>
      </c>
      <c r="M43">
        <f>SQRT((Table389[[#This Row],[Annual Income (k$)]]-$B$5)^2+(Table389[[#This Row],[Spending Score (1-100)]]-$C$5)^2)</f>
        <v>0.75324530329921857</v>
      </c>
      <c r="N43">
        <f>MIN(Table389[[#This Row],[DIst1]:[DIst3]])</f>
        <v>0.75324530329921857</v>
      </c>
      <c r="O43" t="str">
        <f>IF(MIN(Table389[[#This Row],[DIst1]:[DIst3]])=Table389[[#This Row],[DIst1]],"Cluster1",IF(MIN(Table389[[#This Row],[DIst1]:[DIst3]])=Table389[[#This Row],[DIst2]],"Cluster2","Cluster3"))</f>
        <v>Cluster3</v>
      </c>
    </row>
    <row r="44" spans="7:15" x14ac:dyDescent="0.3">
      <c r="G44">
        <v>43</v>
      </c>
      <c r="H44">
        <v>-0.82293289300000005</v>
      </c>
      <c r="I44">
        <v>-0.551266162</v>
      </c>
      <c r="K44">
        <f>SQRT((Table389[[#This Row],[Annual Income (k$)]]-$B$3)^2+(Table389[[#This Row],[Spending Score (1-100)]]-$C$3)^2)</f>
        <v>0.80170615640039822</v>
      </c>
      <c r="L44">
        <f>SQRT((Table389[[#This Row],[Annual Income (k$)]]-$B$4)^2+(Table389[[#This Row],[Spending Score (1-100)]]-$C$4)^2)</f>
        <v>2.442771669902196</v>
      </c>
      <c r="M44">
        <f>SQRT((Table389[[#This Row],[Annual Income (k$)]]-$B$5)^2+(Table389[[#This Row],[Spending Score (1-100)]]-$C$5)^2)</f>
        <v>1.449020744451309</v>
      </c>
      <c r="N44">
        <f>MIN(Table389[[#This Row],[DIst1]:[DIst3]])</f>
        <v>0.80170615640039822</v>
      </c>
      <c r="O44" t="str">
        <f>IF(MIN(Table389[[#This Row],[DIst1]:[DIst3]])=Table389[[#This Row],[DIst1]],"Cluster1",IF(MIN(Table389[[#This Row],[DIst1]:[DIst3]])=Table389[[#This Row],[DIst2]],"Cluster2","Cluster3"))</f>
        <v>Cluster1</v>
      </c>
    </row>
    <row r="45" spans="7:15" x14ac:dyDescent="0.3">
      <c r="G45">
        <v>44</v>
      </c>
      <c r="H45">
        <v>-0.82293289300000005</v>
      </c>
      <c r="I45">
        <v>0.41927285600000003</v>
      </c>
      <c r="K45">
        <f>SQRT((Table389[[#This Row],[Annual Income (k$)]]-$B$3)^2+(Table389[[#This Row],[Spending Score (1-100)]]-$C$3)^2)</f>
        <v>1.0293169824507238</v>
      </c>
      <c r="L45">
        <f>SQRT((Table389[[#This Row],[Annual Income (k$)]]-$B$4)^2+(Table389[[#This Row],[Spending Score (1-100)]]-$C$4)^2)</f>
        <v>1.84370034820451</v>
      </c>
      <c r="M45">
        <f>SQRT((Table389[[#This Row],[Annual Income (k$)]]-$B$5)^2+(Table389[[#This Row],[Spending Score (1-100)]]-$C$5)^2)</f>
        <v>0.50343518707984969</v>
      </c>
      <c r="N45">
        <f>MIN(Table389[[#This Row],[DIst1]:[DIst3]])</f>
        <v>0.50343518707984969</v>
      </c>
      <c r="O45" t="str">
        <f>IF(MIN(Table389[[#This Row],[DIst1]:[DIst3]])=Table389[[#This Row],[DIst1]],"Cluster1",IF(MIN(Table389[[#This Row],[DIst1]:[DIst3]])=Table389[[#This Row],[DIst2]],"Cluster2","Cluster3"))</f>
        <v>Cluster3</v>
      </c>
    </row>
    <row r="46" spans="7:15" x14ac:dyDescent="0.3">
      <c r="G46">
        <v>45</v>
      </c>
      <c r="H46">
        <v>-0.82293289300000005</v>
      </c>
      <c r="I46">
        <v>-0.86183864799999998</v>
      </c>
      <c r="K46">
        <f>SQRT((Table389[[#This Row],[Annual Income (k$)]]-$B$3)^2+(Table389[[#This Row],[Spending Score (1-100)]]-$C$3)^2)</f>
        <v>0.95249531506425145</v>
      </c>
      <c r="L46">
        <f>SQRT((Table389[[#This Row],[Annual Income (k$)]]-$B$4)^2+(Table389[[#This Row],[Spending Score (1-100)]]-$C$4)^2)</f>
        <v>2.6808096170542566</v>
      </c>
      <c r="M46">
        <f>SQRT((Table389[[#This Row],[Annual Income (k$)]]-$B$5)^2+(Table389[[#This Row],[Spending Score (1-100)]]-$C$5)^2)</f>
        <v>1.7573638281899624</v>
      </c>
      <c r="N46">
        <f>MIN(Table389[[#This Row],[DIst1]:[DIst3]])</f>
        <v>0.95249531506425145</v>
      </c>
      <c r="O46" t="str">
        <f>IF(MIN(Table389[[#This Row],[DIst1]:[DIst3]])=Table389[[#This Row],[DIst1]],"Cluster1",IF(MIN(Table389[[#This Row],[DIst1]:[DIst3]])=Table389[[#This Row],[DIst2]],"Cluster2","Cluster3"))</f>
        <v>Cluster1</v>
      </c>
    </row>
    <row r="47" spans="7:15" x14ac:dyDescent="0.3">
      <c r="G47">
        <v>46</v>
      </c>
      <c r="H47">
        <v>-0.82293289300000005</v>
      </c>
      <c r="I47">
        <v>0.57455909900000002</v>
      </c>
      <c r="K47">
        <f>SQRT((Table389[[#This Row],[Annual Income (k$)]]-$B$3)^2+(Table389[[#This Row],[Spending Score (1-100)]]-$C$3)^2)</f>
        <v>1.1406140169804875</v>
      </c>
      <c r="L47">
        <f>SQRT((Table389[[#This Row],[Annual Income (k$)]]-$B$4)^2+(Table389[[#This Row],[Spending Score (1-100)]]-$C$4)^2)</f>
        <v>1.7785364082688722</v>
      </c>
      <c r="M47">
        <f>SQRT((Table389[[#This Row],[Annual Income (k$)]]-$B$5)^2+(Table389[[#This Row],[Spending Score (1-100)]]-$C$5)^2)</f>
        <v>0.36452421260517187</v>
      </c>
      <c r="N47">
        <f>MIN(Table389[[#This Row],[DIst1]:[DIst3]])</f>
        <v>0.36452421260517187</v>
      </c>
      <c r="O47" t="str">
        <f>IF(MIN(Table389[[#This Row],[DIst1]:[DIst3]])=Table389[[#This Row],[DIst1]],"Cluster1",IF(MIN(Table389[[#This Row],[DIst1]:[DIst3]])=Table389[[#This Row],[DIst2]],"Cluster2","Cluster3"))</f>
        <v>Cluster3</v>
      </c>
    </row>
    <row r="48" spans="7:15" x14ac:dyDescent="0.3">
      <c r="G48">
        <v>47</v>
      </c>
      <c r="H48">
        <v>-0.78476346399999997</v>
      </c>
      <c r="I48">
        <v>0.186343491</v>
      </c>
      <c r="K48">
        <f>SQRT((Table389[[#This Row],[Annual Income (k$)]]-$B$3)^2+(Table389[[#This Row],[Spending Score (1-100)]]-$C$3)^2)</f>
        <v>0.85528131860818624</v>
      </c>
      <c r="L48">
        <f>SQRT((Table389[[#This Row],[Annual Income (k$)]]-$B$4)^2+(Table389[[#This Row],[Spending Score (1-100)]]-$C$4)^2)</f>
        <v>1.9286763876626176</v>
      </c>
      <c r="M48">
        <f>SQRT((Table389[[#This Row],[Annual Income (k$)]]-$B$5)^2+(Table389[[#This Row],[Spending Score (1-100)]]-$C$5)^2)</f>
        <v>0.73535936149838144</v>
      </c>
      <c r="N48">
        <f>MIN(Table389[[#This Row],[DIst1]:[DIst3]])</f>
        <v>0.73535936149838144</v>
      </c>
      <c r="O48" t="str">
        <f>IF(MIN(Table389[[#This Row],[DIst1]:[DIst3]])=Table389[[#This Row],[DIst1]],"Cluster1",IF(MIN(Table389[[#This Row],[DIst1]:[DIst3]])=Table389[[#This Row],[DIst2]],"Cluster2","Cluster3"))</f>
        <v>Cluster3</v>
      </c>
    </row>
    <row r="49" spans="7:15" x14ac:dyDescent="0.3">
      <c r="G49">
        <v>48</v>
      </c>
      <c r="H49">
        <v>-0.78476346399999997</v>
      </c>
      <c r="I49">
        <v>-0.124228994</v>
      </c>
      <c r="K49">
        <f>SQRT((Table389[[#This Row],[Annual Income (k$)]]-$B$3)^2+(Table389[[#This Row],[Spending Score (1-100)]]-$C$3)^2)</f>
        <v>0.7333881448609173</v>
      </c>
      <c r="L49">
        <f>SQRT((Table389[[#This Row],[Annual Income (k$)]]-$B$4)^2+(Table389[[#This Row],[Spending Score (1-100)]]-$C$4)^2)</f>
        <v>2.1168932070180637</v>
      </c>
      <c r="M49">
        <f>SQRT((Table389[[#This Row],[Annual Income (k$)]]-$B$5)^2+(Table389[[#This Row],[Spending Score (1-100)]]-$C$5)^2)</f>
        <v>1.0350156366187058</v>
      </c>
      <c r="N49">
        <f>MIN(Table389[[#This Row],[DIst1]:[DIst3]])</f>
        <v>0.7333881448609173</v>
      </c>
      <c r="O49" t="str">
        <f>IF(MIN(Table389[[#This Row],[DIst1]:[DIst3]])=Table389[[#This Row],[DIst1]],"Cluster1",IF(MIN(Table389[[#This Row],[DIst1]:[DIst3]])=Table389[[#This Row],[DIst2]],"Cluster2","Cluster3"))</f>
        <v>Cluster1</v>
      </c>
    </row>
    <row r="50" spans="7:15" x14ac:dyDescent="0.3">
      <c r="G50">
        <v>49</v>
      </c>
      <c r="H50">
        <v>-0.78476346399999997</v>
      </c>
      <c r="I50">
        <v>-0.31833679799999998</v>
      </c>
      <c r="K50">
        <f>SQRT((Table389[[#This Row],[Annual Income (k$)]]-$B$3)^2+(Table389[[#This Row],[Spending Score (1-100)]]-$C$3)^2)</f>
        <v>0.71748907745053592</v>
      </c>
      <c r="L50">
        <f>SQRT((Table389[[#This Row],[Annual Income (k$)]]-$B$4)^2+(Table389[[#This Row],[Spending Score (1-100)]]-$C$4)^2)</f>
        <v>2.2483553735295736</v>
      </c>
      <c r="M50">
        <f>SQRT((Table389[[#This Row],[Annual Income (k$)]]-$B$5)^2+(Table389[[#This Row],[Spending Score (1-100)]]-$C$5)^2)</f>
        <v>1.2250651974888638</v>
      </c>
      <c r="N50">
        <f>MIN(Table389[[#This Row],[DIst1]:[DIst3]])</f>
        <v>0.71748907745053592</v>
      </c>
      <c r="O50" t="str">
        <f>IF(MIN(Table389[[#This Row],[DIst1]:[DIst3]])=Table389[[#This Row],[DIst1]],"Cluster1",IF(MIN(Table389[[#This Row],[DIst1]:[DIst3]])=Table389[[#This Row],[DIst2]],"Cluster2","Cluster3"))</f>
        <v>Cluster1</v>
      </c>
    </row>
    <row r="51" spans="7:15" x14ac:dyDescent="0.3">
      <c r="G51">
        <v>50</v>
      </c>
      <c r="H51">
        <v>-0.78476346399999997</v>
      </c>
      <c r="I51">
        <v>-0.31833679799999998</v>
      </c>
      <c r="K51">
        <f>SQRT((Table389[[#This Row],[Annual Income (k$)]]-$B$3)^2+(Table389[[#This Row],[Spending Score (1-100)]]-$C$3)^2)</f>
        <v>0.71748907745053592</v>
      </c>
      <c r="L51">
        <f>SQRT((Table389[[#This Row],[Annual Income (k$)]]-$B$4)^2+(Table389[[#This Row],[Spending Score (1-100)]]-$C$4)^2)</f>
        <v>2.2483553735295736</v>
      </c>
      <c r="M51">
        <f>SQRT((Table389[[#This Row],[Annual Income (k$)]]-$B$5)^2+(Table389[[#This Row],[Spending Score (1-100)]]-$C$5)^2)</f>
        <v>1.2250651974888638</v>
      </c>
      <c r="N51">
        <f>MIN(Table389[[#This Row],[DIst1]:[DIst3]])</f>
        <v>0.71748907745053592</v>
      </c>
      <c r="O51" t="str">
        <f>IF(MIN(Table389[[#This Row],[DIst1]:[DIst3]])=Table389[[#This Row],[DIst1]],"Cluster1",IF(MIN(Table389[[#This Row],[DIst1]:[DIst3]])=Table389[[#This Row],[DIst2]],"Cluster2","Cluster3"))</f>
        <v>Cluster1</v>
      </c>
    </row>
    <row r="52" spans="7:15" x14ac:dyDescent="0.3">
      <c r="G52">
        <v>51</v>
      </c>
      <c r="H52">
        <v>-0.70842460500000004</v>
      </c>
      <c r="I52">
        <v>6.9878809E-2</v>
      </c>
      <c r="K52">
        <f>SQRT((Table389[[#This Row],[Annual Income (k$)]]-$B$3)^2+(Table389[[#This Row],[Spending Score (1-100)]]-$C$3)^2)</f>
        <v>0.72987346133939945</v>
      </c>
      <c r="L52">
        <f>SQRT((Table389[[#This Row],[Annual Income (k$)]]-$B$4)^2+(Table389[[#This Row],[Spending Score (1-100)]]-$C$4)^2)</f>
        <v>1.934843897134378</v>
      </c>
      <c r="M52">
        <f>SQRT((Table389[[#This Row],[Annual Income (k$)]]-$B$5)^2+(Table389[[#This Row],[Spending Score (1-100)]]-$C$5)^2)</f>
        <v>0.87056247806721432</v>
      </c>
      <c r="N52">
        <f>MIN(Table389[[#This Row],[DIst1]:[DIst3]])</f>
        <v>0.72987346133939945</v>
      </c>
      <c r="O52" t="str">
        <f>IF(MIN(Table389[[#This Row],[DIst1]:[DIst3]])=Table389[[#This Row],[DIst1]],"Cluster1",IF(MIN(Table389[[#This Row],[DIst1]:[DIst3]])=Table389[[#This Row],[DIst2]],"Cluster2","Cluster3"))</f>
        <v>Cluster1</v>
      </c>
    </row>
    <row r="53" spans="7:15" x14ac:dyDescent="0.3">
      <c r="G53">
        <v>52</v>
      </c>
      <c r="H53">
        <v>-0.70842460500000004</v>
      </c>
      <c r="I53">
        <v>0.38045129500000002</v>
      </c>
      <c r="K53">
        <f>SQRT((Table389[[#This Row],[Annual Income (k$)]]-$B$3)^2+(Table389[[#This Row],[Spending Score (1-100)]]-$C$3)^2)</f>
        <v>0.92028925849359133</v>
      </c>
      <c r="L53">
        <f>SQRT((Table389[[#This Row],[Annual Income (k$)]]-$B$4)^2+(Table389[[#This Row],[Spending Score (1-100)]]-$C$4)^2)</f>
        <v>1.7614612537335286</v>
      </c>
      <c r="M53">
        <f>SQRT((Table389[[#This Row],[Annual Income (k$)]]-$B$5)^2+(Table389[[#This Row],[Spending Score (1-100)]]-$C$5)^2)</f>
        <v>0.5898678963788857</v>
      </c>
      <c r="N53">
        <f>MIN(Table389[[#This Row],[DIst1]:[DIst3]])</f>
        <v>0.5898678963788857</v>
      </c>
      <c r="O53" t="str">
        <f>IF(MIN(Table389[[#This Row],[DIst1]:[DIst3]])=Table389[[#This Row],[DIst1]],"Cluster1",IF(MIN(Table389[[#This Row],[DIst1]:[DIst3]])=Table389[[#This Row],[DIst2]],"Cluster2","Cluster3"))</f>
        <v>Cluster3</v>
      </c>
    </row>
    <row r="54" spans="7:15" x14ac:dyDescent="0.3">
      <c r="G54">
        <v>53</v>
      </c>
      <c r="H54">
        <v>-0.67025517599999995</v>
      </c>
      <c r="I54">
        <v>0.147521931</v>
      </c>
      <c r="K54">
        <f>SQRT((Table389[[#This Row],[Annual Income (k$)]]-$B$3)^2+(Table389[[#This Row],[Spending Score (1-100)]]-$C$3)^2)</f>
        <v>0.73876369618123483</v>
      </c>
      <c r="L54">
        <f>SQRT((Table389[[#This Row],[Annual Income (k$)]]-$B$4)^2+(Table389[[#This Row],[Spending Score (1-100)]]-$C$4)^2)</f>
        <v>1.8574536806028581</v>
      </c>
      <c r="M54">
        <f>SQRT((Table389[[#This Row],[Annual Income (k$)]]-$B$5)^2+(Table389[[#This Row],[Spending Score (1-100)]]-$C$5)^2)</f>
        <v>0.8136813453053654</v>
      </c>
      <c r="N54">
        <f>MIN(Table389[[#This Row],[DIst1]:[DIst3]])</f>
        <v>0.73876369618123483</v>
      </c>
      <c r="O54" t="str">
        <f>IF(MIN(Table389[[#This Row],[DIst1]:[DIst3]])=Table389[[#This Row],[DIst1]],"Cluster1",IF(MIN(Table389[[#This Row],[DIst1]:[DIst3]])=Table389[[#This Row],[DIst2]],"Cluster2","Cluster3"))</f>
        <v>Cluster1</v>
      </c>
    </row>
    <row r="55" spans="7:15" x14ac:dyDescent="0.3">
      <c r="G55">
        <v>54</v>
      </c>
      <c r="H55">
        <v>-0.67025517599999995</v>
      </c>
      <c r="I55">
        <v>0.38045129500000002</v>
      </c>
      <c r="K55">
        <f>SQRT((Table389[[#This Row],[Annual Income (k$)]]-$B$3)^2+(Table389[[#This Row],[Spending Score (1-100)]]-$C$3)^2)</f>
        <v>0.89415879384719643</v>
      </c>
      <c r="L55">
        <f>SQRT((Table389[[#This Row],[Annual Income (k$)]]-$B$4)^2+(Table389[[#This Row],[Spending Score (1-100)]]-$C$4)^2)</f>
        <v>1.7284568757241423</v>
      </c>
      <c r="M55">
        <f>SQRT((Table389[[#This Row],[Annual Income (k$)]]-$B$5)^2+(Table389[[#This Row],[Spending Score (1-100)]]-$C$5)^2)</f>
        <v>0.61050104472006617</v>
      </c>
      <c r="N55">
        <f>MIN(Table389[[#This Row],[DIst1]:[DIst3]])</f>
        <v>0.61050104472006617</v>
      </c>
      <c r="O55" t="str">
        <f>IF(MIN(Table389[[#This Row],[DIst1]:[DIst3]])=Table389[[#This Row],[DIst1]],"Cluster1",IF(MIN(Table389[[#This Row],[DIst1]:[DIst3]])=Table389[[#This Row],[DIst2]],"Cluster2","Cluster3"))</f>
        <v>Cluster3</v>
      </c>
    </row>
    <row r="56" spans="7:15" x14ac:dyDescent="0.3">
      <c r="G56">
        <v>55</v>
      </c>
      <c r="H56">
        <v>-0.67025517599999995</v>
      </c>
      <c r="I56">
        <v>-0.20187211599999999</v>
      </c>
      <c r="K56">
        <f>SQRT((Table389[[#This Row],[Annual Income (k$)]]-$B$3)^2+(Table389[[#This Row],[Spending Score (1-100)]]-$C$3)^2)</f>
        <v>0.60713252771511617</v>
      </c>
      <c r="L56">
        <f>SQRT((Table389[[#This Row],[Annual Income (k$)]]-$B$4)^2+(Table389[[#This Row],[Spending Score (1-100)]]-$C$4)^2)</f>
        <v>2.0850542000925745</v>
      </c>
      <c r="M56">
        <f>SQRT((Table389[[#This Row],[Annual Income (k$)]]-$B$5)^2+(Table389[[#This Row],[Spending Score (1-100)]]-$C$5)^2)</f>
        <v>1.1399940242443636</v>
      </c>
      <c r="N56">
        <f>MIN(Table389[[#This Row],[DIst1]:[DIst3]])</f>
        <v>0.60713252771511617</v>
      </c>
      <c r="O56" t="str">
        <f>IF(MIN(Table389[[#This Row],[DIst1]:[DIst3]])=Table389[[#This Row],[DIst1]],"Cluster1",IF(MIN(Table389[[#This Row],[DIst1]:[DIst3]])=Table389[[#This Row],[DIst2]],"Cluster2","Cluster3"))</f>
        <v>Cluster1</v>
      </c>
    </row>
    <row r="57" spans="7:15" x14ac:dyDescent="0.3">
      <c r="G57">
        <v>56</v>
      </c>
      <c r="H57">
        <v>-0.67025517599999995</v>
      </c>
      <c r="I57">
        <v>-0.35715835899999998</v>
      </c>
      <c r="K57">
        <f>SQRT((Table389[[#This Row],[Annual Income (k$)]]-$B$3)^2+(Table389[[#This Row],[Spending Score (1-100)]]-$C$3)^2)</f>
        <v>0.60682880080744084</v>
      </c>
      <c r="L57">
        <f>SQRT((Table389[[#This Row],[Annual Income (k$)]]-$B$4)^2+(Table389[[#This Row],[Spending Score (1-100)]]-$C$4)^2)</f>
        <v>2.1965036782135665</v>
      </c>
      <c r="M57">
        <f>SQRT((Table389[[#This Row],[Annual Income (k$)]]-$B$5)^2+(Table389[[#This Row],[Spending Score (1-100)]]-$C$5)^2)</f>
        <v>1.2889118022495225</v>
      </c>
      <c r="N57">
        <f>MIN(Table389[[#This Row],[DIst1]:[DIst3]])</f>
        <v>0.60682880080744084</v>
      </c>
      <c r="O57" t="str">
        <f>IF(MIN(Table389[[#This Row],[DIst1]:[DIst3]])=Table389[[#This Row],[DIst1]],"Cluster1",IF(MIN(Table389[[#This Row],[DIst1]:[DIst3]])=Table389[[#This Row],[DIst2]],"Cluster2","Cluster3"))</f>
        <v>Cluster1</v>
      </c>
    </row>
    <row r="58" spans="7:15" x14ac:dyDescent="0.3">
      <c r="G58">
        <v>57</v>
      </c>
      <c r="H58">
        <v>-0.63208574699999998</v>
      </c>
      <c r="I58">
        <v>-7.7643119999999998E-3</v>
      </c>
      <c r="K58">
        <f>SQRT((Table389[[#This Row],[Annual Income (k$)]]-$B$3)^2+(Table389[[#This Row],[Spending Score (1-100)]]-$C$3)^2)</f>
        <v>0.62641228295794193</v>
      </c>
      <c r="L58">
        <f>SQRT((Table389[[#This Row],[Annual Income (k$)]]-$B$4)^2+(Table389[[#This Row],[Spending Score (1-100)]]-$C$4)^2)</f>
        <v>1.925235212214522</v>
      </c>
      <c r="M58">
        <f>SQRT((Table389[[#This Row],[Annual Income (k$)]]-$B$5)^2+(Table389[[#This Row],[Spending Score (1-100)]]-$C$5)^2)</f>
        <v>0.97105798675415067</v>
      </c>
      <c r="N58">
        <f>MIN(Table389[[#This Row],[DIst1]:[DIst3]])</f>
        <v>0.62641228295794193</v>
      </c>
      <c r="O58" t="str">
        <f>IF(MIN(Table389[[#This Row],[DIst1]:[DIst3]])=Table389[[#This Row],[DIst1]],"Cluster1",IF(MIN(Table389[[#This Row],[DIst1]:[DIst3]])=Table389[[#This Row],[DIst2]],"Cluster2","Cluster3"))</f>
        <v>Cluster1</v>
      </c>
    </row>
    <row r="59" spans="7:15" x14ac:dyDescent="0.3">
      <c r="G59">
        <v>58</v>
      </c>
      <c r="H59">
        <v>-0.63208574699999998</v>
      </c>
      <c r="I59">
        <v>-0.16305055500000001</v>
      </c>
      <c r="K59">
        <f>SQRT((Table389[[#This Row],[Annual Income (k$)]]-$B$3)^2+(Table389[[#This Row],[Spending Score (1-100)]]-$C$3)^2)</f>
        <v>0.57596796115751991</v>
      </c>
      <c r="L59">
        <f>SQRT((Table389[[#This Row],[Annual Income (k$)]]-$B$4)^2+(Table389[[#This Row],[Spending Score (1-100)]]-$C$4)^2)</f>
        <v>2.030621449259427</v>
      </c>
      <c r="M59">
        <f>SQRT((Table389[[#This Row],[Annual Income (k$)]]-$B$5)^2+(Table389[[#This Row],[Spending Score (1-100)]]-$C$5)^2)</f>
        <v>1.1155161715833604</v>
      </c>
      <c r="N59">
        <f>MIN(Table389[[#This Row],[DIst1]:[DIst3]])</f>
        <v>0.57596796115751991</v>
      </c>
      <c r="O59" t="str">
        <f>IF(MIN(Table389[[#This Row],[DIst1]:[DIst3]])=Table389[[#This Row],[DIst1]],"Cluster1",IF(MIN(Table389[[#This Row],[DIst1]:[DIst3]])=Table389[[#This Row],[DIst2]],"Cluster2","Cluster3"))</f>
        <v>Cluster1</v>
      </c>
    </row>
    <row r="60" spans="7:15" x14ac:dyDescent="0.3">
      <c r="G60">
        <v>59</v>
      </c>
      <c r="H60">
        <v>-0.55574688900000002</v>
      </c>
      <c r="I60">
        <v>3.1057248999999999E-2</v>
      </c>
      <c r="K60">
        <f>SQRT((Table389[[#This Row],[Annual Income (k$)]]-$B$3)^2+(Table389[[#This Row],[Spending Score (1-100)]]-$C$3)^2)</f>
        <v>0.5786497576384062</v>
      </c>
      <c r="L60">
        <f>SQRT((Table389[[#This Row],[Annual Income (k$)]]-$B$4)^2+(Table389[[#This Row],[Spending Score (1-100)]]-$C$4)^2)</f>
        <v>1.8422939169528967</v>
      </c>
      <c r="M60">
        <f>SQRT((Table389[[#This Row],[Annual Income (k$)]]-$B$5)^2+(Table389[[#This Row],[Spending Score (1-100)]]-$C$5)^2)</f>
        <v>0.9691425778514815</v>
      </c>
      <c r="N60">
        <f>MIN(Table389[[#This Row],[DIst1]:[DIst3]])</f>
        <v>0.5786497576384062</v>
      </c>
      <c r="O60" t="str">
        <f>IF(MIN(Table389[[#This Row],[DIst1]:[DIst3]])=Table389[[#This Row],[DIst1]],"Cluster1",IF(MIN(Table389[[#This Row],[DIst1]:[DIst3]])=Table389[[#This Row],[DIst2]],"Cluster2","Cluster3"))</f>
        <v>Cluster1</v>
      </c>
    </row>
    <row r="61" spans="7:15" x14ac:dyDescent="0.3">
      <c r="G61">
        <v>60</v>
      </c>
      <c r="H61">
        <v>-0.55574688900000002</v>
      </c>
      <c r="I61">
        <v>-0.16305055500000001</v>
      </c>
      <c r="K61">
        <f>SQRT((Table389[[#This Row],[Annual Income (k$)]]-$B$3)^2+(Table389[[#This Row],[Spending Score (1-100)]]-$C$3)^2)</f>
        <v>0.50148121002983637</v>
      </c>
      <c r="L61">
        <f>SQRT((Table389[[#This Row],[Annual Income (k$)]]-$B$4)^2+(Table389[[#This Row],[Spending Score (1-100)]]-$C$4)^2)</f>
        <v>1.9767719567419642</v>
      </c>
      <c r="M61">
        <f>SQRT((Table389[[#This Row],[Annual Income (k$)]]-$B$5)^2+(Table389[[#This Row],[Spending Score (1-100)]]-$C$5)^2)</f>
        <v>1.1438881776718992</v>
      </c>
      <c r="N61">
        <f>MIN(Table389[[#This Row],[DIst1]:[DIst3]])</f>
        <v>0.50148121002983637</v>
      </c>
      <c r="O61" t="str">
        <f>IF(MIN(Table389[[#This Row],[DIst1]:[DIst3]])=Table389[[#This Row],[DIst1]],"Cluster1",IF(MIN(Table389[[#This Row],[DIst1]:[DIst3]])=Table389[[#This Row],[DIst2]],"Cluster2","Cluster3"))</f>
        <v>Cluster1</v>
      </c>
    </row>
    <row r="62" spans="7:15" x14ac:dyDescent="0.3">
      <c r="G62">
        <v>61</v>
      </c>
      <c r="H62">
        <v>-0.55574688900000002</v>
      </c>
      <c r="I62">
        <v>0.225165052</v>
      </c>
      <c r="K62">
        <f>SQRT((Table389[[#This Row],[Annual Income (k$)]]-$B$3)^2+(Table389[[#This Row],[Spending Score (1-100)]]-$C$3)^2)</f>
        <v>0.70252641100008006</v>
      </c>
      <c r="L62">
        <f>SQRT((Table389[[#This Row],[Annual Income (k$)]]-$B$4)^2+(Table389[[#This Row],[Spending Score (1-100)]]-$C$4)^2)</f>
        <v>1.7192504370023505</v>
      </c>
      <c r="M62">
        <f>SQRT((Table389[[#This Row],[Annual Income (k$)]]-$B$5)^2+(Table389[[#This Row],[Spending Score (1-100)]]-$C$5)^2)</f>
        <v>0.80333690930955581</v>
      </c>
      <c r="N62">
        <f>MIN(Table389[[#This Row],[DIst1]:[DIst3]])</f>
        <v>0.70252641100008006</v>
      </c>
      <c r="O62" t="str">
        <f>IF(MIN(Table389[[#This Row],[DIst1]:[DIst3]])=Table389[[#This Row],[DIst1]],"Cluster1",IF(MIN(Table389[[#This Row],[DIst1]:[DIst3]])=Table389[[#This Row],[DIst2]],"Cluster2","Cluster3"))</f>
        <v>Cluster1</v>
      </c>
    </row>
    <row r="63" spans="7:15" x14ac:dyDescent="0.3">
      <c r="G63">
        <v>62</v>
      </c>
      <c r="H63">
        <v>-0.55574688900000002</v>
      </c>
      <c r="I63">
        <v>0.186343491</v>
      </c>
      <c r="K63">
        <f>SQRT((Table389[[#This Row],[Annual Income (k$)]]-$B$3)^2+(Table389[[#This Row],[Spending Score (1-100)]]-$C$3)^2)</f>
        <v>0.67510987274798862</v>
      </c>
      <c r="L63">
        <f>SQRT((Table389[[#This Row],[Annual Income (k$)]]-$B$4)^2+(Table389[[#This Row],[Spending Score (1-100)]]-$C$4)^2)</f>
        <v>1.7428248833377777</v>
      </c>
      <c r="M63">
        <f>SQRT((Table389[[#This Row],[Annual Income (k$)]]-$B$5)^2+(Table389[[#This Row],[Spending Score (1-100)]]-$C$5)^2)</f>
        <v>0.83552328837531464</v>
      </c>
      <c r="N63">
        <f>MIN(Table389[[#This Row],[DIst1]:[DIst3]])</f>
        <v>0.67510987274798862</v>
      </c>
      <c r="O63" t="str">
        <f>IF(MIN(Table389[[#This Row],[DIst1]:[DIst3]])=Table389[[#This Row],[DIst1]],"Cluster1",IF(MIN(Table389[[#This Row],[DIst1]:[DIst3]])=Table389[[#This Row],[DIst2]],"Cluster2","Cluster3"))</f>
        <v>Cluster1</v>
      </c>
    </row>
    <row r="64" spans="7:15" x14ac:dyDescent="0.3">
      <c r="G64">
        <v>63</v>
      </c>
      <c r="H64">
        <v>-0.51757746000000004</v>
      </c>
      <c r="I64">
        <v>6.9878809E-2</v>
      </c>
      <c r="K64">
        <f>SQRT((Table389[[#This Row],[Annual Income (k$)]]-$B$3)^2+(Table389[[#This Row],[Spending Score (1-100)]]-$C$3)^2)</f>
        <v>0.56990483622199739</v>
      </c>
      <c r="L64">
        <f>SQRT((Table389[[#This Row],[Annual Income (k$)]]-$B$4)^2+(Table389[[#This Row],[Spending Score (1-100)]]-$C$4)^2)</f>
        <v>1.7879726302854058</v>
      </c>
      <c r="M64">
        <f>SQRT((Table389[[#This Row],[Annual Income (k$)]]-$B$5)^2+(Table389[[#This Row],[Spending Score (1-100)]]-$C$5)^2)</f>
        <v>0.95438675941750772</v>
      </c>
      <c r="N64">
        <f>MIN(Table389[[#This Row],[DIst1]:[DIst3]])</f>
        <v>0.56990483622199739</v>
      </c>
      <c r="O64" t="str">
        <f>IF(MIN(Table389[[#This Row],[DIst1]:[DIst3]])=Table389[[#This Row],[DIst1]],"Cluster1",IF(MIN(Table389[[#This Row],[DIst1]:[DIst3]])=Table389[[#This Row],[DIst2]],"Cluster2","Cluster3"))</f>
        <v>Cluster1</v>
      </c>
    </row>
    <row r="65" spans="7:15" x14ac:dyDescent="0.3">
      <c r="G65">
        <v>64</v>
      </c>
      <c r="H65">
        <v>-0.51757746000000004</v>
      </c>
      <c r="I65">
        <v>0.34162973400000002</v>
      </c>
      <c r="K65">
        <f>SQRT((Table389[[#This Row],[Annual Income (k$)]]-$B$3)^2+(Table389[[#This Row],[Spending Score (1-100)]]-$C$3)^2)</f>
        <v>0.7675816865320142</v>
      </c>
      <c r="L65">
        <f>SQRT((Table389[[#This Row],[Annual Income (k$)]]-$B$4)^2+(Table389[[#This Row],[Spending Score (1-100)]]-$C$4)^2)</f>
        <v>1.6203489034508751</v>
      </c>
      <c r="M65">
        <f>SQRT((Table389[[#This Row],[Annual Income (k$)]]-$B$5)^2+(Table389[[#This Row],[Spending Score (1-100)]]-$C$5)^2)</f>
        <v>0.73594243005799964</v>
      </c>
      <c r="N65">
        <f>MIN(Table389[[#This Row],[DIst1]:[DIst3]])</f>
        <v>0.73594243005799964</v>
      </c>
      <c r="O65" t="str">
        <f>IF(MIN(Table389[[#This Row],[DIst1]:[DIst3]])=Table389[[#This Row],[DIst1]],"Cluster1",IF(MIN(Table389[[#This Row],[DIst1]:[DIst3]])=Table389[[#This Row],[DIst2]],"Cluster2","Cluster3"))</f>
        <v>Cluster3</v>
      </c>
    </row>
    <row r="66" spans="7:15" x14ac:dyDescent="0.3">
      <c r="G66">
        <v>65</v>
      </c>
      <c r="H66">
        <v>-0.47940802999999999</v>
      </c>
      <c r="I66">
        <v>3.1057248999999999E-2</v>
      </c>
      <c r="K66">
        <f>SQRT((Table389[[#This Row],[Annual Income (k$)]]-$B$3)^2+(Table389[[#This Row],[Spending Score (1-100)]]-$C$3)^2)</f>
        <v>0.51597974321403461</v>
      </c>
      <c r="L66">
        <f>SQRT((Table389[[#This Row],[Annual Income (k$)]]-$B$4)^2+(Table389[[#This Row],[Spending Score (1-100)]]-$C$4)^2)</f>
        <v>1.7860307990329649</v>
      </c>
      <c r="M66">
        <f>SQRT((Table389[[#This Row],[Annual Income (k$)]]-$B$5)^2+(Table389[[#This Row],[Spending Score (1-100)]]-$C$5)^2)</f>
        <v>1.0074703041322799</v>
      </c>
      <c r="N66">
        <f>MIN(Table389[[#This Row],[DIst1]:[DIst3]])</f>
        <v>0.51597974321403461</v>
      </c>
      <c r="O66" t="str">
        <f>IF(MIN(Table389[[#This Row],[DIst1]:[DIst3]])=Table389[[#This Row],[DIst1]],"Cluster1",IF(MIN(Table389[[#This Row],[DIst1]:[DIst3]])=Table389[[#This Row],[DIst2]],"Cluster2","Cluster3"))</f>
        <v>Cluster1</v>
      </c>
    </row>
    <row r="67" spans="7:15" x14ac:dyDescent="0.3">
      <c r="G67">
        <v>66</v>
      </c>
      <c r="H67">
        <v>-0.47940802999999999</v>
      </c>
      <c r="I67">
        <v>0.34162973400000002</v>
      </c>
      <c r="K67">
        <f>SQRT((Table389[[#This Row],[Annual Income (k$)]]-$B$3)^2+(Table389[[#This Row],[Spending Score (1-100)]]-$C$3)^2)</f>
        <v>0.74588090677700603</v>
      </c>
      <c r="L67">
        <f>SQRT((Table389[[#This Row],[Annual Income (k$)]]-$B$4)^2+(Table389[[#This Row],[Spending Score (1-100)]]-$C$4)^2)</f>
        <v>1.5889987546414508</v>
      </c>
      <c r="M67">
        <f>SQRT((Table389[[#This Row],[Annual Income (k$)]]-$B$5)^2+(Table389[[#This Row],[Spending Score (1-100)]]-$C$5)^2)</f>
        <v>0.7621992554156154</v>
      </c>
      <c r="N67">
        <f>MIN(Table389[[#This Row],[DIst1]:[DIst3]])</f>
        <v>0.74588090677700603</v>
      </c>
      <c r="O67" t="str">
        <f>IF(MIN(Table389[[#This Row],[DIst1]:[DIst3]])=Table389[[#This Row],[DIst1]],"Cluster1",IF(MIN(Table389[[#This Row],[DIst1]:[DIst3]])=Table389[[#This Row],[DIst2]],"Cluster2","Cluster3"))</f>
        <v>Cluster1</v>
      </c>
    </row>
    <row r="68" spans="7:15" x14ac:dyDescent="0.3">
      <c r="G68">
        <v>67</v>
      </c>
      <c r="H68">
        <v>-0.47940802999999999</v>
      </c>
      <c r="I68">
        <v>-7.7643119999999998E-3</v>
      </c>
      <c r="K68">
        <f>SQRT((Table389[[#This Row],[Annual Income (k$)]]-$B$3)^2+(Table389[[#This Row],[Spending Score (1-100)]]-$C$3)^2)</f>
        <v>0.49349388381808135</v>
      </c>
      <c r="L68">
        <f>SQRT((Table389[[#This Row],[Annual Income (k$)]]-$B$4)^2+(Table389[[#This Row],[Spending Score (1-100)]]-$C$4)^2)</f>
        <v>1.8128964834684793</v>
      </c>
      <c r="M68">
        <f>SQRT((Table389[[#This Row],[Annual Income (k$)]]-$B$5)^2+(Table389[[#This Row],[Spending Score (1-100)]]-$C$5)^2)</f>
        <v>1.0405847034702842</v>
      </c>
      <c r="N68">
        <f>MIN(Table389[[#This Row],[DIst1]:[DIst3]])</f>
        <v>0.49349388381808135</v>
      </c>
      <c r="O68" t="str">
        <f>IF(MIN(Table389[[#This Row],[DIst1]:[DIst3]])=Table389[[#This Row],[DIst1]],"Cluster1",IF(MIN(Table389[[#This Row],[DIst1]:[DIst3]])=Table389[[#This Row],[DIst2]],"Cluster2","Cluster3"))</f>
        <v>Cluster1</v>
      </c>
    </row>
    <row r="69" spans="7:15" x14ac:dyDescent="0.3">
      <c r="G69">
        <v>68</v>
      </c>
      <c r="H69">
        <v>-0.47940802999999999</v>
      </c>
      <c r="I69">
        <v>-8.5407434000000004E-2</v>
      </c>
      <c r="K69">
        <f>SQRT((Table389[[#This Row],[Annual Income (k$)]]-$B$3)^2+(Table389[[#This Row],[Spending Score (1-100)]]-$C$3)^2)</f>
        <v>0.45517154005273663</v>
      </c>
      <c r="L69">
        <f>SQRT((Table389[[#This Row],[Annual Income (k$)]]-$B$4)^2+(Table389[[#This Row],[Spending Score (1-100)]]-$C$4)^2)</f>
        <v>1.8678896195223449</v>
      </c>
      <c r="M69">
        <f>SQRT((Table389[[#This Row],[Annual Income (k$)]]-$B$5)^2+(Table389[[#This Row],[Spending Score (1-100)]]-$C$5)^2)</f>
        <v>1.1079257328282888</v>
      </c>
      <c r="N69">
        <f>MIN(Table389[[#This Row],[DIst1]:[DIst3]])</f>
        <v>0.45517154005273663</v>
      </c>
      <c r="O69" t="str">
        <f>IF(MIN(Table389[[#This Row],[DIst1]:[DIst3]])=Table389[[#This Row],[DIst1]],"Cluster1",IF(MIN(Table389[[#This Row],[DIst1]:[DIst3]])=Table389[[#This Row],[DIst2]],"Cluster2","Cluster3"))</f>
        <v>Cluster1</v>
      </c>
    </row>
    <row r="70" spans="7:15" x14ac:dyDescent="0.3">
      <c r="G70">
        <v>69</v>
      </c>
      <c r="H70">
        <v>-0.47940802999999999</v>
      </c>
      <c r="I70">
        <v>0.34162973400000002</v>
      </c>
      <c r="K70">
        <f>SQRT((Table389[[#This Row],[Annual Income (k$)]]-$B$3)^2+(Table389[[#This Row],[Spending Score (1-100)]]-$C$3)^2)</f>
        <v>0.74588090677700603</v>
      </c>
      <c r="L70">
        <f>SQRT((Table389[[#This Row],[Annual Income (k$)]]-$B$4)^2+(Table389[[#This Row],[Spending Score (1-100)]]-$C$4)^2)</f>
        <v>1.5889987546414508</v>
      </c>
      <c r="M70">
        <f>SQRT((Table389[[#This Row],[Annual Income (k$)]]-$B$5)^2+(Table389[[#This Row],[Spending Score (1-100)]]-$C$5)^2)</f>
        <v>0.7621992554156154</v>
      </c>
      <c r="N70">
        <f>MIN(Table389[[#This Row],[DIst1]:[DIst3]])</f>
        <v>0.74588090677700603</v>
      </c>
      <c r="O70" t="str">
        <f>IF(MIN(Table389[[#This Row],[DIst1]:[DIst3]])=Table389[[#This Row],[DIst1]],"Cluster1",IF(MIN(Table389[[#This Row],[DIst1]:[DIst3]])=Table389[[#This Row],[DIst2]],"Cluster2","Cluster3"))</f>
        <v>Cluster1</v>
      </c>
    </row>
    <row r="71" spans="7:15" x14ac:dyDescent="0.3">
      <c r="G71">
        <v>70</v>
      </c>
      <c r="H71">
        <v>-0.47940802999999999</v>
      </c>
      <c r="I71">
        <v>-0.124228994</v>
      </c>
      <c r="K71">
        <f>SQRT((Table389[[#This Row],[Annual Income (k$)]]-$B$3)^2+(Table389[[#This Row],[Spending Score (1-100)]]-$C$3)^2)</f>
        <v>0.43991468574761194</v>
      </c>
      <c r="L71">
        <f>SQRT((Table389[[#This Row],[Annual Income (k$)]]-$B$4)^2+(Table389[[#This Row],[Spending Score (1-100)]]-$C$4)^2)</f>
        <v>1.8959804730602901</v>
      </c>
      <c r="M71">
        <f>SQRT((Table389[[#This Row],[Annual Income (k$)]]-$B$5)^2+(Table389[[#This Row],[Spending Score (1-100)]]-$C$5)^2)</f>
        <v>1.1420867832276103</v>
      </c>
      <c r="N71">
        <f>MIN(Table389[[#This Row],[DIst1]:[DIst3]])</f>
        <v>0.43991468574761194</v>
      </c>
      <c r="O71" t="str">
        <f>IF(MIN(Table389[[#This Row],[DIst1]:[DIst3]])=Table389[[#This Row],[DIst1]],"Cluster1",IF(MIN(Table389[[#This Row],[DIst1]:[DIst3]])=Table389[[#This Row],[DIst2]],"Cluster2","Cluster3"))</f>
        <v>Cluster1</v>
      </c>
    </row>
    <row r="72" spans="7:15" x14ac:dyDescent="0.3">
      <c r="G72">
        <v>71</v>
      </c>
      <c r="H72">
        <v>-0.44123860100000001</v>
      </c>
      <c r="I72">
        <v>0.186343491</v>
      </c>
      <c r="K72">
        <f>SQRT((Table389[[#This Row],[Annual Income (k$)]]-$B$3)^2+(Table389[[#This Row],[Spending Score (1-100)]]-$C$3)^2)</f>
        <v>0.5976984078849471</v>
      </c>
      <c r="L72">
        <f>SQRT((Table389[[#This Row],[Annual Income (k$)]]-$B$4)^2+(Table389[[#This Row],[Spending Score (1-100)]]-$C$4)^2)</f>
        <v>1.6539643282931356</v>
      </c>
      <c r="M72">
        <f>SQRT((Table389[[#This Row],[Annual Income (k$)]]-$B$5)^2+(Table389[[#This Row],[Spending Score (1-100)]]-$C$5)^2)</f>
        <v>0.90338723543433164</v>
      </c>
      <c r="N72">
        <f>MIN(Table389[[#This Row],[DIst1]:[DIst3]])</f>
        <v>0.5976984078849471</v>
      </c>
      <c r="O72" t="str">
        <f>IF(MIN(Table389[[#This Row],[DIst1]:[DIst3]])=Table389[[#This Row],[DIst1]],"Cluster1",IF(MIN(Table389[[#This Row],[DIst1]:[DIst3]])=Table389[[#This Row],[DIst2]],"Cluster2","Cluster3"))</f>
        <v>Cluster1</v>
      </c>
    </row>
    <row r="73" spans="7:15" x14ac:dyDescent="0.3">
      <c r="G73">
        <v>72</v>
      </c>
      <c r="H73">
        <v>-0.44123860100000001</v>
      </c>
      <c r="I73">
        <v>-0.31833679799999998</v>
      </c>
      <c r="K73">
        <f>SQRT((Table389[[#This Row],[Annual Income (k$)]]-$B$3)^2+(Table389[[#This Row],[Spending Score (1-100)]]-$C$3)^2)</f>
        <v>0.37487041639593793</v>
      </c>
      <c r="L73">
        <f>SQRT((Table389[[#This Row],[Annual Income (k$)]]-$B$4)^2+(Table389[[#This Row],[Spending Score (1-100)]]-$C$4)^2)</f>
        <v>2.017648947814795</v>
      </c>
      <c r="M73">
        <f>SQRT((Table389[[#This Row],[Annual Income (k$)]]-$B$5)^2+(Table389[[#This Row],[Spending Score (1-100)]]-$C$5)^2)</f>
        <v>1.33271896688717</v>
      </c>
      <c r="N73">
        <f>MIN(Table389[[#This Row],[DIst1]:[DIst3]])</f>
        <v>0.37487041639593793</v>
      </c>
      <c r="O73" t="str">
        <f>IF(MIN(Table389[[#This Row],[DIst1]:[DIst3]])=Table389[[#This Row],[DIst1]],"Cluster1",IF(MIN(Table389[[#This Row],[DIst1]:[DIst3]])=Table389[[#This Row],[DIst2]],"Cluster2","Cluster3"))</f>
        <v>Cluster1</v>
      </c>
    </row>
    <row r="74" spans="7:15" x14ac:dyDescent="0.3">
      <c r="G74">
        <v>73</v>
      </c>
      <c r="H74">
        <v>-0.40306917199999998</v>
      </c>
      <c r="I74">
        <v>-4.6585873E-2</v>
      </c>
      <c r="K74">
        <f>SQRT((Table389[[#This Row],[Annual Income (k$)]]-$B$3)^2+(Table389[[#This Row],[Spending Score (1-100)]]-$C$3)^2)</f>
        <v>0.40854174250636016</v>
      </c>
      <c r="L74">
        <f>SQRT((Table389[[#This Row],[Annual Income (k$)]]-$B$4)^2+(Table389[[#This Row],[Spending Score (1-100)]]-$C$4)^2)</f>
        <v>1.7871233632662378</v>
      </c>
      <c r="M74">
        <f>SQRT((Table389[[#This Row],[Annual Income (k$)]]-$B$5)^2+(Table389[[#This Row],[Spending Score (1-100)]]-$C$5)^2)</f>
        <v>1.1140310510710367</v>
      </c>
      <c r="N74">
        <f>MIN(Table389[[#This Row],[DIst1]:[DIst3]])</f>
        <v>0.40854174250636016</v>
      </c>
      <c r="O74" t="str">
        <f>IF(MIN(Table389[[#This Row],[DIst1]:[DIst3]])=Table389[[#This Row],[DIst1]],"Cluster1",IF(MIN(Table389[[#This Row],[DIst1]:[DIst3]])=Table389[[#This Row],[DIst2]],"Cluster2","Cluster3"))</f>
        <v>Cluster1</v>
      </c>
    </row>
    <row r="75" spans="7:15" x14ac:dyDescent="0.3">
      <c r="G75">
        <v>74</v>
      </c>
      <c r="H75">
        <v>-0.40306917199999998</v>
      </c>
      <c r="I75">
        <v>0.225165052</v>
      </c>
      <c r="K75">
        <f>SQRT((Table389[[#This Row],[Annual Income (k$)]]-$B$3)^2+(Table389[[#This Row],[Spending Score (1-100)]]-$C$3)^2)</f>
        <v>0.6066281467205269</v>
      </c>
      <c r="L75">
        <f>SQRT((Table389[[#This Row],[Annual Income (k$)]]-$B$4)^2+(Table389[[#This Row],[Spending Score (1-100)]]-$C$4)^2)</f>
        <v>1.5997486013965163</v>
      </c>
      <c r="M75">
        <f>SQRT((Table389[[#This Row],[Annual Income (k$)]]-$B$5)^2+(Table389[[#This Row],[Spending Score (1-100)]]-$C$5)^2)</f>
        <v>0.89917939613405229</v>
      </c>
      <c r="N75">
        <f>MIN(Table389[[#This Row],[DIst1]:[DIst3]])</f>
        <v>0.6066281467205269</v>
      </c>
      <c r="O75" t="str">
        <f>IF(MIN(Table389[[#This Row],[DIst1]:[DIst3]])=Table389[[#This Row],[DIst1]],"Cluster1",IF(MIN(Table389[[#This Row],[DIst1]:[DIst3]])=Table389[[#This Row],[DIst2]],"Cluster2","Cluster3"))</f>
        <v>Cluster1</v>
      </c>
    </row>
    <row r="76" spans="7:15" x14ac:dyDescent="0.3">
      <c r="G76">
        <v>75</v>
      </c>
      <c r="H76">
        <v>-0.25039145499999999</v>
      </c>
      <c r="I76">
        <v>-0.124228994</v>
      </c>
      <c r="K76">
        <f>SQRT((Table389[[#This Row],[Annual Income (k$)]]-$B$3)^2+(Table389[[#This Row],[Spending Score (1-100)]]-$C$3)^2)</f>
        <v>0.2401146567011368</v>
      </c>
      <c r="L76">
        <f>SQRT((Table389[[#This Row],[Annual Income (k$)]]-$B$4)^2+(Table389[[#This Row],[Spending Score (1-100)]]-$C$4)^2)</f>
        <v>1.7470692119044895</v>
      </c>
      <c r="M76">
        <f>SQRT((Table389[[#This Row],[Annual Income (k$)]]-$B$5)^2+(Table389[[#This Row],[Spending Score (1-100)]]-$C$5)^2)</f>
        <v>1.2655318670827769</v>
      </c>
      <c r="N76">
        <f>MIN(Table389[[#This Row],[DIst1]:[DIst3]])</f>
        <v>0.2401146567011368</v>
      </c>
      <c r="O76" t="str">
        <f>IF(MIN(Table389[[#This Row],[DIst1]:[DIst3]])=Table389[[#This Row],[DIst1]],"Cluster1",IF(MIN(Table389[[#This Row],[DIst1]:[DIst3]])=Table389[[#This Row],[DIst2]],"Cluster2","Cluster3"))</f>
        <v>Cluster1</v>
      </c>
    </row>
    <row r="77" spans="7:15" x14ac:dyDescent="0.3">
      <c r="G77">
        <v>76</v>
      </c>
      <c r="H77">
        <v>-0.25039145499999999</v>
      </c>
      <c r="I77">
        <v>0.147521931</v>
      </c>
      <c r="K77">
        <f>SQRT((Table389[[#This Row],[Annual Income (k$)]]-$B$3)^2+(Table389[[#This Row],[Spending Score (1-100)]]-$C$3)^2)</f>
        <v>0.46534634572851108</v>
      </c>
      <c r="L77">
        <f>SQRT((Table389[[#This Row],[Annual Income (k$)]]-$B$4)^2+(Table389[[#This Row],[Spending Score (1-100)]]-$C$4)^2)</f>
        <v>1.5412453806644093</v>
      </c>
      <c r="M77">
        <f>SQRT((Table389[[#This Row],[Annual Income (k$)]]-$B$5)^2+(Table389[[#This Row],[Spending Score (1-100)]]-$C$5)^2)</f>
        <v>1.0615225529306034</v>
      </c>
      <c r="N77">
        <f>MIN(Table389[[#This Row],[DIst1]:[DIst3]])</f>
        <v>0.46534634572851108</v>
      </c>
      <c r="O77" t="str">
        <f>IF(MIN(Table389[[#This Row],[DIst1]:[DIst3]])=Table389[[#This Row],[DIst1]],"Cluster1",IF(MIN(Table389[[#This Row],[DIst1]:[DIst3]])=Table389[[#This Row],[DIst2]],"Cluster2","Cluster3"))</f>
        <v>Cluster1</v>
      </c>
    </row>
    <row r="78" spans="7:15" x14ac:dyDescent="0.3">
      <c r="G78">
        <v>77</v>
      </c>
      <c r="H78">
        <v>-0.25039145499999999</v>
      </c>
      <c r="I78">
        <v>0.10870037</v>
      </c>
      <c r="K78">
        <f>SQRT((Table389[[#This Row],[Annual Income (k$)]]-$B$3)^2+(Table389[[#This Row],[Spending Score (1-100)]]-$C$3)^2)</f>
        <v>0.42989028591990147</v>
      </c>
      <c r="L78">
        <f>SQRT((Table389[[#This Row],[Annual Income (k$)]]-$B$4)^2+(Table389[[#This Row],[Spending Score (1-100)]]-$C$4)^2)</f>
        <v>1.5694210036138199</v>
      </c>
      <c r="M78">
        <f>SQRT((Table389[[#This Row],[Annual Income (k$)]]-$B$5)^2+(Table389[[#This Row],[Spending Score (1-100)]]-$C$5)^2)</f>
        <v>1.0888560787611186</v>
      </c>
      <c r="N78">
        <f>MIN(Table389[[#This Row],[DIst1]:[DIst3]])</f>
        <v>0.42989028591990147</v>
      </c>
      <c r="O78" t="str">
        <f>IF(MIN(Table389[[#This Row],[DIst1]:[DIst3]])=Table389[[#This Row],[DIst1]],"Cluster1",IF(MIN(Table389[[#This Row],[DIst1]:[DIst3]])=Table389[[#This Row],[DIst2]],"Cluster2","Cluster3"))</f>
        <v>Cluster1</v>
      </c>
    </row>
    <row r="79" spans="7:15" x14ac:dyDescent="0.3">
      <c r="G79">
        <v>78</v>
      </c>
      <c r="H79">
        <v>-0.25039145499999999</v>
      </c>
      <c r="I79">
        <v>-8.5407434000000004E-2</v>
      </c>
      <c r="K79">
        <f>SQRT((Table389[[#This Row],[Annual Income (k$)]]-$B$3)^2+(Table389[[#This Row],[Spending Score (1-100)]]-$C$3)^2)</f>
        <v>0.26704166060797457</v>
      </c>
      <c r="L79">
        <f>SQRT((Table389[[#This Row],[Annual Income (k$)]]-$B$4)^2+(Table389[[#This Row],[Spending Score (1-100)]]-$C$4)^2)</f>
        <v>1.7165431854975228</v>
      </c>
      <c r="M79">
        <f>SQRT((Table389[[#This Row],[Annual Income (k$)]]-$B$5)^2+(Table389[[#This Row],[Spending Score (1-100)]]-$C$5)^2)</f>
        <v>1.2347907173452226</v>
      </c>
      <c r="N79">
        <f>MIN(Table389[[#This Row],[DIst1]:[DIst3]])</f>
        <v>0.26704166060797457</v>
      </c>
      <c r="O79" t="str">
        <f>IF(MIN(Table389[[#This Row],[DIst1]:[DIst3]])=Table389[[#This Row],[DIst1]],"Cluster1",IF(MIN(Table389[[#This Row],[DIst1]:[DIst3]])=Table389[[#This Row],[DIst2]],"Cluster2","Cluster3"))</f>
        <v>Cluster1</v>
      </c>
    </row>
    <row r="80" spans="7:15" x14ac:dyDescent="0.3">
      <c r="G80">
        <v>79</v>
      </c>
      <c r="H80">
        <v>-0.25039145499999999</v>
      </c>
      <c r="I80">
        <v>6.9878809E-2</v>
      </c>
      <c r="K80">
        <f>SQRT((Table389[[#This Row],[Annual Income (k$)]]-$B$3)^2+(Table389[[#This Row],[Spending Score (1-100)]]-$C$3)^2)</f>
        <v>0.39506748989338991</v>
      </c>
      <c r="L80">
        <f>SQRT((Table389[[#This Row],[Annual Income (k$)]]-$B$4)^2+(Table389[[#This Row],[Spending Score (1-100)]]-$C$4)^2)</f>
        <v>1.5980430147358335</v>
      </c>
      <c r="M80">
        <f>SQRT((Table389[[#This Row],[Annual Income (k$)]]-$B$5)^2+(Table389[[#This Row],[Spending Score (1-100)]]-$C$5)^2)</f>
        <v>1.1168702777524013</v>
      </c>
      <c r="N80">
        <f>MIN(Table389[[#This Row],[DIst1]:[DIst3]])</f>
        <v>0.39506748989338991</v>
      </c>
      <c r="O80" t="str">
        <f>IF(MIN(Table389[[#This Row],[DIst1]:[DIst3]])=Table389[[#This Row],[DIst1]],"Cluster1",IF(MIN(Table389[[#This Row],[DIst1]:[DIst3]])=Table389[[#This Row],[DIst2]],"Cluster2","Cluster3"))</f>
        <v>Cluster1</v>
      </c>
    </row>
    <row r="81" spans="7:15" x14ac:dyDescent="0.3">
      <c r="G81">
        <v>80</v>
      </c>
      <c r="H81">
        <v>-0.25039145499999999</v>
      </c>
      <c r="I81">
        <v>-0.31833679799999998</v>
      </c>
      <c r="K81">
        <f>SQRT((Table389[[#This Row],[Annual Income (k$)]]-$B$3)^2+(Table389[[#This Row],[Spending Score (1-100)]]-$C$3)^2)</f>
        <v>0.18597702439007927</v>
      </c>
      <c r="L81">
        <f>SQRT((Table389[[#This Row],[Annual Income (k$)]]-$B$4)^2+(Table389[[#This Row],[Spending Score (1-100)]]-$C$4)^2)</f>
        <v>1.904236294934182</v>
      </c>
      <c r="M81">
        <f>SQRT((Table389[[#This Row],[Annual Income (k$)]]-$B$5)^2+(Table389[[#This Row],[Spending Score (1-100)]]-$C$5)^2)</f>
        <v>1.4251660523094223</v>
      </c>
      <c r="N81">
        <f>MIN(Table389[[#This Row],[DIst1]:[DIst3]])</f>
        <v>0.18597702439007927</v>
      </c>
      <c r="O81" t="str">
        <f>IF(MIN(Table389[[#This Row],[DIst1]:[DIst3]])=Table389[[#This Row],[DIst1]],"Cluster1",IF(MIN(Table389[[#This Row],[DIst1]:[DIst3]])=Table389[[#This Row],[DIst2]],"Cluster2","Cluster3"))</f>
        <v>Cluster1</v>
      </c>
    </row>
    <row r="82" spans="7:15" x14ac:dyDescent="0.3">
      <c r="G82">
        <v>81</v>
      </c>
      <c r="H82">
        <v>-0.25039145499999999</v>
      </c>
      <c r="I82">
        <v>3.1057248999999999E-2</v>
      </c>
      <c r="K82">
        <f>SQRT((Table389[[#This Row],[Annual Income (k$)]]-$B$3)^2+(Table389[[#This Row],[Spending Score (1-100)]]-$C$3)^2)</f>
        <v>0.36106123169554732</v>
      </c>
      <c r="L82">
        <f>SQRT((Table389[[#This Row],[Annual Income (k$)]]-$B$4)^2+(Table389[[#This Row],[Spending Score (1-100)]]-$C$4)^2)</f>
        <v>1.6270878562797351</v>
      </c>
      <c r="M82">
        <f>SQRT((Table389[[#This Row],[Annual Income (k$)]]-$B$5)^2+(Table389[[#This Row],[Spending Score (1-100)]]-$C$5)^2)</f>
        <v>1.1455152115477201</v>
      </c>
      <c r="N82">
        <f>MIN(Table389[[#This Row],[DIst1]:[DIst3]])</f>
        <v>0.36106123169554732</v>
      </c>
      <c r="O82" t="str">
        <f>IF(MIN(Table389[[#This Row],[DIst1]:[DIst3]])=Table389[[#This Row],[DIst1]],"Cluster1",IF(MIN(Table389[[#This Row],[DIst1]:[DIst3]])=Table389[[#This Row],[DIst2]],"Cluster2","Cluster3"))</f>
        <v>Cluster1</v>
      </c>
    </row>
    <row r="83" spans="7:15" x14ac:dyDescent="0.3">
      <c r="G83">
        <v>82</v>
      </c>
      <c r="H83">
        <v>-0.25039145499999999</v>
      </c>
      <c r="I83">
        <v>0.186343491</v>
      </c>
      <c r="K83">
        <f>SQRT((Table389[[#This Row],[Annual Income (k$)]]-$B$3)^2+(Table389[[#This Row],[Spending Score (1-100)]]-$C$3)^2)</f>
        <v>0.50130131787212051</v>
      </c>
      <c r="L83">
        <f>SQRT((Table389[[#This Row],[Annual Income (k$)]]-$B$4)^2+(Table389[[#This Row],[Spending Score (1-100)]]-$C$4)^2)</f>
        <v>1.5135410762819343</v>
      </c>
      <c r="M83">
        <f>SQRT((Table389[[#This Row],[Annual Income (k$)]]-$B$5)^2+(Table389[[#This Row],[Spending Score (1-100)]]-$C$5)^2)</f>
        <v>1.0349236344291795</v>
      </c>
      <c r="N83">
        <f>MIN(Table389[[#This Row],[DIst1]:[DIst3]])</f>
        <v>0.50130131787212051</v>
      </c>
      <c r="O83" t="str">
        <f>IF(MIN(Table389[[#This Row],[DIst1]:[DIst3]])=Table389[[#This Row],[DIst1]],"Cluster1",IF(MIN(Table389[[#This Row],[DIst1]:[DIst3]])=Table389[[#This Row],[DIst2]],"Cluster2","Cluster3"))</f>
        <v>Cluster1</v>
      </c>
    </row>
    <row r="84" spans="7:15" x14ac:dyDescent="0.3">
      <c r="G84">
        <v>83</v>
      </c>
      <c r="H84">
        <v>-0.25039145499999999</v>
      </c>
      <c r="I84">
        <v>-0.35715835899999998</v>
      </c>
      <c r="K84">
        <f>SQRT((Table389[[#This Row],[Annual Income (k$)]]-$B$3)^2+(Table389[[#This Row],[Spending Score (1-100)]]-$C$3)^2)</f>
        <v>0.197526241742498</v>
      </c>
      <c r="L84">
        <f>SQRT((Table389[[#This Row],[Annual Income (k$)]]-$B$4)^2+(Table389[[#This Row],[Spending Score (1-100)]]-$C$4)^2)</f>
        <v>1.9364740009202299</v>
      </c>
      <c r="M84">
        <f>SQRT((Table389[[#This Row],[Annual Income (k$)]]-$B$5)^2+(Table389[[#This Row],[Spending Score (1-100)]]-$C$5)^2)</f>
        <v>1.4580968529766698</v>
      </c>
      <c r="N84">
        <f>MIN(Table389[[#This Row],[DIst1]:[DIst3]])</f>
        <v>0.197526241742498</v>
      </c>
      <c r="O84" t="str">
        <f>IF(MIN(Table389[[#This Row],[DIst1]:[DIst3]])=Table389[[#This Row],[DIst1]],"Cluster1",IF(MIN(Table389[[#This Row],[DIst1]:[DIst3]])=Table389[[#This Row],[DIst2]],"Cluster2","Cluster3"))</f>
        <v>Cluster1</v>
      </c>
    </row>
    <row r="85" spans="7:15" x14ac:dyDescent="0.3">
      <c r="G85">
        <v>84</v>
      </c>
      <c r="H85">
        <v>-0.25039145499999999</v>
      </c>
      <c r="I85">
        <v>-0.240693676</v>
      </c>
      <c r="K85">
        <f>SQRT((Table389[[#This Row],[Annual Income (k$)]]-$B$3)^2+(Table389[[#This Row],[Spending Score (1-100)]]-$C$3)^2)</f>
        <v>0.18647200873051492</v>
      </c>
      <c r="L85">
        <f>SQRT((Table389[[#This Row],[Annual Income (k$)]]-$B$4)^2+(Table389[[#This Row],[Spending Score (1-100)]]-$C$4)^2)</f>
        <v>1.8405236129821425</v>
      </c>
      <c r="M85">
        <f>SQRT((Table389[[#This Row],[Annual Income (k$)]]-$B$5)^2+(Table389[[#This Row],[Spending Score (1-100)]]-$C$5)^2)</f>
        <v>1.3602369816453281</v>
      </c>
      <c r="N85">
        <f>MIN(Table389[[#This Row],[DIst1]:[DIst3]])</f>
        <v>0.18647200873051492</v>
      </c>
      <c r="O85" t="str">
        <f>IF(MIN(Table389[[#This Row],[DIst1]:[DIst3]])=Table389[[#This Row],[DIst1]],"Cluster1",IF(MIN(Table389[[#This Row],[DIst1]:[DIst3]])=Table389[[#This Row],[DIst2]],"Cluster2","Cluster3"))</f>
        <v>Cluster1</v>
      </c>
    </row>
    <row r="86" spans="7:15" x14ac:dyDescent="0.3">
      <c r="G86">
        <v>85</v>
      </c>
      <c r="H86">
        <v>-0.25039145499999999</v>
      </c>
      <c r="I86">
        <v>0.26398661299999998</v>
      </c>
      <c r="K86">
        <f>SQRT((Table389[[#This Row],[Annual Income (k$)]]-$B$3)^2+(Table389[[#This Row],[Spending Score (1-100)]]-$C$3)^2)</f>
        <v>0.57433202438918074</v>
      </c>
      <c r="L86">
        <f>SQRT((Table389[[#This Row],[Annual Income (k$)]]-$B$4)^2+(Table389[[#This Row],[Spending Score (1-100)]]-$C$4)^2)</f>
        <v>1.4596533146923958</v>
      </c>
      <c r="M86">
        <f>SQRT((Table389[[#This Row],[Annual Income (k$)]]-$B$5)^2+(Table389[[#This Row],[Spending Score (1-100)]]-$C$5)^2)</f>
        <v>0.98416624875074643</v>
      </c>
      <c r="N86">
        <f>MIN(Table389[[#This Row],[DIst1]:[DIst3]])</f>
        <v>0.57433202438918074</v>
      </c>
      <c r="O86" t="str">
        <f>IF(MIN(Table389[[#This Row],[DIst1]:[DIst3]])=Table389[[#This Row],[DIst1]],"Cluster1",IF(MIN(Table389[[#This Row],[DIst1]:[DIst3]])=Table389[[#This Row],[DIst2]],"Cluster2","Cluster3"))</f>
        <v>Cluster1</v>
      </c>
    </row>
    <row r="87" spans="7:15" x14ac:dyDescent="0.3">
      <c r="G87">
        <v>86</v>
      </c>
      <c r="H87">
        <v>-0.25039145499999999</v>
      </c>
      <c r="I87">
        <v>-0.16305055500000001</v>
      </c>
      <c r="K87">
        <f>SQRT((Table389[[#This Row],[Annual Income (k$)]]-$B$3)^2+(Table389[[#This Row],[Spending Score (1-100)]]-$C$3)^2)</f>
        <v>0.2168249871013678</v>
      </c>
      <c r="L87">
        <f>SQRT((Table389[[#This Row],[Annual Income (k$)]]-$B$4)^2+(Table389[[#This Row],[Spending Score (1-100)]]-$C$4)^2)</f>
        <v>1.7779188352038997</v>
      </c>
      <c r="M87">
        <f>SQRT((Table389[[#This Row],[Annual Income (k$)]]-$B$5)^2+(Table389[[#This Row],[Spending Score (1-100)]]-$C$5)^2)</f>
        <v>1.2967065692361326</v>
      </c>
      <c r="N87">
        <f>MIN(Table389[[#This Row],[DIst1]:[DIst3]])</f>
        <v>0.2168249871013678</v>
      </c>
      <c r="O87" t="str">
        <f>IF(MIN(Table389[[#This Row],[DIst1]:[DIst3]])=Table389[[#This Row],[DIst1]],"Cluster1",IF(MIN(Table389[[#This Row],[DIst1]:[DIst3]])=Table389[[#This Row],[DIst2]],"Cluster2","Cluster3"))</f>
        <v>Cluster1</v>
      </c>
    </row>
    <row r="88" spans="7:15" x14ac:dyDescent="0.3">
      <c r="G88">
        <v>87</v>
      </c>
      <c r="H88">
        <v>-0.135883168</v>
      </c>
      <c r="I88">
        <v>0.30280817399999999</v>
      </c>
      <c r="K88">
        <f>SQRT((Table389[[#This Row],[Annual Income (k$)]]-$B$3)^2+(Table389[[#This Row],[Spending Score (1-100)]]-$C$3)^2)</f>
        <v>0.58741573787483836</v>
      </c>
      <c r="L88">
        <f>SQRT((Table389[[#This Row],[Annual Income (k$)]]-$B$4)^2+(Table389[[#This Row],[Spending Score (1-100)]]-$C$4)^2)</f>
        <v>1.35021873331364</v>
      </c>
      <c r="M88">
        <f>SQRT((Table389[[#This Row],[Annual Income (k$)]]-$B$5)^2+(Table389[[#This Row],[Spending Score (1-100)]]-$C$5)^2)</f>
        <v>1.0534721021202313</v>
      </c>
      <c r="N88">
        <f>MIN(Table389[[#This Row],[DIst1]:[DIst3]])</f>
        <v>0.58741573787483836</v>
      </c>
      <c r="O88" t="str">
        <f>IF(MIN(Table389[[#This Row],[DIst1]:[DIst3]])=Table389[[#This Row],[DIst1]],"Cluster1",IF(MIN(Table389[[#This Row],[DIst1]:[DIst3]])=Table389[[#This Row],[DIst2]],"Cluster2","Cluster3"))</f>
        <v>Cluster1</v>
      </c>
    </row>
    <row r="89" spans="7:15" x14ac:dyDescent="0.3">
      <c r="G89">
        <v>88</v>
      </c>
      <c r="H89">
        <v>-0.135883168</v>
      </c>
      <c r="I89">
        <v>0.186343491</v>
      </c>
      <c r="K89">
        <f>SQRT((Table389[[#This Row],[Annual Income (k$)]]-$B$3)^2+(Table389[[#This Row],[Spending Score (1-100)]]-$C$3)^2)</f>
        <v>0.47191579111069831</v>
      </c>
      <c r="L89">
        <f>SQRT((Table389[[#This Row],[Annual Income (k$)]]-$B$4)^2+(Table389[[#This Row],[Spending Score (1-100)]]-$C$4)^2)</f>
        <v>1.4348858744673483</v>
      </c>
      <c r="M89">
        <f>SQRT((Table389[[#This Row],[Annual Income (k$)]]-$B$5)^2+(Table389[[#This Row],[Spending Score (1-100)]]-$C$5)^2)</f>
        <v>1.1220551301206938</v>
      </c>
      <c r="N89">
        <f>MIN(Table389[[#This Row],[DIst1]:[DIst3]])</f>
        <v>0.47191579111069831</v>
      </c>
      <c r="O89" t="str">
        <f>IF(MIN(Table389[[#This Row],[DIst1]:[DIst3]])=Table389[[#This Row],[DIst1]],"Cluster1",IF(MIN(Table389[[#This Row],[DIst1]:[DIst3]])=Table389[[#This Row],[DIst2]],"Cluster2","Cluster3"))</f>
        <v>Cluster1</v>
      </c>
    </row>
    <row r="90" spans="7:15" x14ac:dyDescent="0.3">
      <c r="G90">
        <v>89</v>
      </c>
      <c r="H90">
        <v>-9.7713738999999994E-2</v>
      </c>
      <c r="I90">
        <v>0.38045129500000002</v>
      </c>
      <c r="K90">
        <f>SQRT((Table389[[#This Row],[Annual Income (k$)]]-$B$3)^2+(Table389[[#This Row],[Spending Score (1-100)]]-$C$3)^2)</f>
        <v>0.66180938545396251</v>
      </c>
      <c r="L90">
        <f>SQRT((Table389[[#This Row],[Annual Income (k$)]]-$B$4)^2+(Table389[[#This Row],[Spending Score (1-100)]]-$C$4)^2)</f>
        <v>1.2686535321029997</v>
      </c>
      <c r="M90">
        <f>SQRT((Table389[[#This Row],[Annual Income (k$)]]-$B$5)^2+(Table389[[#This Row],[Spending Score (1-100)]]-$C$5)^2)</f>
        <v>1.0458870207153417</v>
      </c>
      <c r="N90">
        <f>MIN(Table389[[#This Row],[DIst1]:[DIst3]])</f>
        <v>0.66180938545396251</v>
      </c>
      <c r="O90" t="str">
        <f>IF(MIN(Table389[[#This Row],[DIst1]:[DIst3]])=Table389[[#This Row],[DIst1]],"Cluster1",IF(MIN(Table389[[#This Row],[DIst1]:[DIst3]])=Table389[[#This Row],[DIst2]],"Cluster2","Cluster3"))</f>
        <v>Cluster1</v>
      </c>
    </row>
    <row r="91" spans="7:15" x14ac:dyDescent="0.3">
      <c r="G91">
        <v>90</v>
      </c>
      <c r="H91">
        <v>-9.7713738999999994E-2</v>
      </c>
      <c r="I91">
        <v>-0.16305055500000001</v>
      </c>
      <c r="K91">
        <f>SQRT((Table389[[#This Row],[Annual Income (k$)]]-$B$3)^2+(Table389[[#This Row],[Spending Score (1-100)]]-$C$3)^2)</f>
        <v>0.121282176780711</v>
      </c>
      <c r="L91">
        <f>SQRT((Table389[[#This Row],[Annual Income (k$)]]-$B$4)^2+(Table389[[#This Row],[Spending Score (1-100)]]-$C$4)^2)</f>
        <v>1.6904469379480296</v>
      </c>
      <c r="M91">
        <f>SQRT((Table389[[#This Row],[Annual Income (k$)]]-$B$5)^2+(Table389[[#This Row],[Spending Score (1-100)]]-$C$5)^2)</f>
        <v>1.3920715723389747</v>
      </c>
      <c r="N91">
        <f>MIN(Table389[[#This Row],[DIst1]:[DIst3]])</f>
        <v>0.121282176780711</v>
      </c>
      <c r="O91" t="str">
        <f>IF(MIN(Table389[[#This Row],[DIst1]:[DIst3]])=Table389[[#This Row],[DIst1]],"Cluster1",IF(MIN(Table389[[#This Row],[DIst1]:[DIst3]])=Table389[[#This Row],[DIst2]],"Cluster2","Cluster3"))</f>
        <v>Cluster1</v>
      </c>
    </row>
    <row r="92" spans="7:15" x14ac:dyDescent="0.3">
      <c r="G92">
        <v>91</v>
      </c>
      <c r="H92">
        <v>-5.9544310000000003E-2</v>
      </c>
      <c r="I92">
        <v>0.186343491</v>
      </c>
      <c r="K92">
        <f>SQRT((Table389[[#This Row],[Annual Income (k$)]]-$B$3)^2+(Table389[[#This Row],[Spending Score (1-100)]]-$C$3)^2)</f>
        <v>0.46712728679419302</v>
      </c>
      <c r="L92">
        <f>SQRT((Table389[[#This Row],[Annual Income (k$)]]-$B$4)^2+(Table389[[#This Row],[Spending Score (1-100)]]-$C$4)^2)</f>
        <v>1.3852293845966284</v>
      </c>
      <c r="M92">
        <f>SQRT((Table389[[#This Row],[Annual Income (k$)]]-$B$5)^2+(Table389[[#This Row],[Spending Score (1-100)]]-$C$5)^2)</f>
        <v>1.1827386124663124</v>
      </c>
      <c r="N92">
        <f>MIN(Table389[[#This Row],[DIst1]:[DIst3]])</f>
        <v>0.46712728679419302</v>
      </c>
      <c r="O92" t="str">
        <f>IF(MIN(Table389[[#This Row],[DIst1]:[DIst3]])=Table389[[#This Row],[DIst1]],"Cluster1",IF(MIN(Table389[[#This Row],[DIst1]:[DIst3]])=Table389[[#This Row],[DIst2]],"Cluster2","Cluster3"))</f>
        <v>Cluster1</v>
      </c>
    </row>
    <row r="93" spans="7:15" x14ac:dyDescent="0.3">
      <c r="G93">
        <v>92</v>
      </c>
      <c r="H93">
        <v>-5.9544310000000003E-2</v>
      </c>
      <c r="I93">
        <v>-0.35715835899999998</v>
      </c>
      <c r="K93">
        <f>SQRT((Table389[[#This Row],[Annual Income (k$)]]-$B$3)^2+(Table389[[#This Row],[Spending Score (1-100)]]-$C$3)^2)</f>
        <v>7.6951328411503844E-2</v>
      </c>
      <c r="L93">
        <f>SQRT((Table389[[#This Row],[Annual Income (k$)]]-$B$4)^2+(Table389[[#This Row],[Spending Score (1-100)]]-$C$4)^2)</f>
        <v>1.8379296544202339</v>
      </c>
      <c r="M93">
        <f>SQRT((Table389[[#This Row],[Annual Income (k$)]]-$B$5)^2+(Table389[[#This Row],[Spending Score (1-100)]]-$C$5)^2)</f>
        <v>1.5664769800348504</v>
      </c>
      <c r="N93">
        <f>MIN(Table389[[#This Row],[DIst1]:[DIst3]])</f>
        <v>7.6951328411503844E-2</v>
      </c>
      <c r="O93" t="str">
        <f>IF(MIN(Table389[[#This Row],[DIst1]:[DIst3]])=Table389[[#This Row],[DIst1]],"Cluster1",IF(MIN(Table389[[#This Row],[DIst1]:[DIst3]])=Table389[[#This Row],[DIst2]],"Cluster2","Cluster3"))</f>
        <v>Cluster1</v>
      </c>
    </row>
    <row r="94" spans="7:15" x14ac:dyDescent="0.3">
      <c r="G94">
        <v>93</v>
      </c>
      <c r="H94">
        <v>-2.1374879999999999E-2</v>
      </c>
      <c r="I94">
        <v>-4.6585873E-2</v>
      </c>
      <c r="K94">
        <f>SQRT((Table389[[#This Row],[Annual Income (k$)]]-$B$3)^2+(Table389[[#This Row],[Spending Score (1-100)]]-$C$3)^2)</f>
        <v>0.23876552729292974</v>
      </c>
      <c r="L94">
        <f>SQRT((Table389[[#This Row],[Annual Income (k$)]]-$B$4)^2+(Table389[[#This Row],[Spending Score (1-100)]]-$C$4)^2)</f>
        <v>1.5511964636415803</v>
      </c>
      <c r="M94">
        <f>SQRT((Table389[[#This Row],[Annual Income (k$)]]-$B$5)^2+(Table389[[#This Row],[Spending Score (1-100)]]-$C$5)^2)</f>
        <v>1.3612367241917778</v>
      </c>
      <c r="N94">
        <f>MIN(Table389[[#This Row],[DIst1]:[DIst3]])</f>
        <v>0.23876552729292974</v>
      </c>
      <c r="O94" t="str">
        <f>IF(MIN(Table389[[#This Row],[DIst1]:[DIst3]])=Table389[[#This Row],[DIst1]],"Cluster1",IF(MIN(Table389[[#This Row],[DIst1]:[DIst3]])=Table389[[#This Row],[DIst2]],"Cluster2","Cluster3"))</f>
        <v>Cluster1</v>
      </c>
    </row>
    <row r="95" spans="7:15" x14ac:dyDescent="0.3">
      <c r="G95">
        <v>94</v>
      </c>
      <c r="H95">
        <v>-2.1374879999999999E-2</v>
      </c>
      <c r="I95">
        <v>-0.39597991900000001</v>
      </c>
      <c r="K95">
        <f>SQRT((Table389[[#This Row],[Annual Income (k$)]]-$B$3)^2+(Table389[[#This Row],[Spending Score (1-100)]]-$C$3)^2)</f>
        <v>0.12444800759750131</v>
      </c>
      <c r="L95">
        <f>SQRT((Table389[[#This Row],[Annual Income (k$)]]-$B$4)^2+(Table389[[#This Row],[Spending Score (1-100)]]-$C$4)^2)</f>
        <v>1.8544992665500284</v>
      </c>
      <c r="M95">
        <f>SQRT((Table389[[#This Row],[Annual Income (k$)]]-$B$5)^2+(Table389[[#This Row],[Spending Score (1-100)]]-$C$5)^2)</f>
        <v>1.6205291366491175</v>
      </c>
      <c r="N95">
        <f>MIN(Table389[[#This Row],[DIst1]:[DIst3]])</f>
        <v>0.12444800759750131</v>
      </c>
      <c r="O95" t="str">
        <f>IF(MIN(Table389[[#This Row],[DIst1]:[DIst3]])=Table389[[#This Row],[DIst1]],"Cluster1",IF(MIN(Table389[[#This Row],[DIst1]:[DIst3]])=Table389[[#This Row],[DIst2]],"Cluster2","Cluster3"))</f>
        <v>Cluster1</v>
      </c>
    </row>
    <row r="96" spans="7:15" x14ac:dyDescent="0.3">
      <c r="G96">
        <v>95</v>
      </c>
      <c r="H96">
        <v>-2.1374879999999999E-2</v>
      </c>
      <c r="I96">
        <v>-0.31833679799999998</v>
      </c>
      <c r="K96">
        <f>SQRT((Table389[[#This Row],[Annual Income (k$)]]-$B$3)^2+(Table389[[#This Row],[Spending Score (1-100)]]-$C$3)^2)</f>
        <v>6.0122828249625941E-2</v>
      </c>
      <c r="L96">
        <f>SQRT((Table389[[#This Row],[Annual Income (k$)]]-$B$4)^2+(Table389[[#This Row],[Spending Score (1-100)]]-$C$4)^2)</f>
        <v>1.7856432810482545</v>
      </c>
      <c r="M96">
        <f>SQRT((Table389[[#This Row],[Annual Income (k$)]]-$B$5)^2+(Table389[[#This Row],[Spending Score (1-100)]]-$C$5)^2)</f>
        <v>1.559873118584814</v>
      </c>
      <c r="N96">
        <f>MIN(Table389[[#This Row],[DIst1]:[DIst3]])</f>
        <v>6.0122828249625941E-2</v>
      </c>
      <c r="O96" t="str">
        <f>IF(MIN(Table389[[#This Row],[DIst1]:[DIst3]])=Table389[[#This Row],[DIst1]],"Cluster1",IF(MIN(Table389[[#This Row],[DIst1]:[DIst3]])=Table389[[#This Row],[DIst2]],"Cluster2","Cluster3"))</f>
        <v>Cluster1</v>
      </c>
    </row>
    <row r="97" spans="7:15" x14ac:dyDescent="0.3">
      <c r="G97">
        <v>96</v>
      </c>
      <c r="H97">
        <v>-2.1374879999999999E-2</v>
      </c>
      <c r="I97">
        <v>6.9878809E-2</v>
      </c>
      <c r="K97">
        <f>SQRT((Table389[[#This Row],[Annual Income (k$)]]-$B$3)^2+(Table389[[#This Row],[Spending Score (1-100)]]-$C$3)^2)</f>
        <v>0.35370273174858241</v>
      </c>
      <c r="L97">
        <f>SQRT((Table389[[#This Row],[Annual Income (k$)]]-$B$4)^2+(Table389[[#This Row],[Spending Score (1-100)]]-$C$4)^2)</f>
        <v>1.4546984351246501</v>
      </c>
      <c r="M97">
        <f>SQRT((Table389[[#This Row],[Annual Income (k$)]]-$B$5)^2+(Table389[[#This Row],[Spending Score (1-100)]]-$C$5)^2)</f>
        <v>1.2843305986991886</v>
      </c>
      <c r="N97">
        <f>MIN(Table389[[#This Row],[DIst1]:[DIst3]])</f>
        <v>0.35370273174858241</v>
      </c>
      <c r="O97" t="str">
        <f>IF(MIN(Table389[[#This Row],[DIst1]:[DIst3]])=Table389[[#This Row],[DIst1]],"Cluster1",IF(MIN(Table389[[#This Row],[DIst1]:[DIst3]])=Table389[[#This Row],[DIst2]],"Cluster2","Cluster3"))</f>
        <v>Cluster1</v>
      </c>
    </row>
    <row r="98" spans="7:15" x14ac:dyDescent="0.3">
      <c r="G98">
        <v>97</v>
      </c>
      <c r="H98">
        <v>-2.1374879999999999E-2</v>
      </c>
      <c r="I98">
        <v>-0.124228994</v>
      </c>
      <c r="K98">
        <f>SQRT((Table389[[#This Row],[Annual Income (k$)]]-$B$3)^2+(Table389[[#This Row],[Spending Score (1-100)]]-$C$3)^2)</f>
        <v>0.16334732700124194</v>
      </c>
      <c r="L98">
        <f>SQRT((Table389[[#This Row],[Annual Income (k$)]]-$B$4)^2+(Table389[[#This Row],[Spending Score (1-100)]]-$C$4)^2)</f>
        <v>1.6169900715195156</v>
      </c>
      <c r="M98">
        <f>SQRT((Table389[[#This Row],[Annual Income (k$)]]-$B$5)^2+(Table389[[#This Row],[Spending Score (1-100)]]-$C$5)^2)</f>
        <v>1.4155129021066215</v>
      </c>
      <c r="N98">
        <f>MIN(Table389[[#This Row],[DIst1]:[DIst3]])</f>
        <v>0.16334732700124194</v>
      </c>
      <c r="O98" t="str">
        <f>IF(MIN(Table389[[#This Row],[DIst1]:[DIst3]])=Table389[[#This Row],[DIst1]],"Cluster1",IF(MIN(Table389[[#This Row],[DIst1]:[DIst3]])=Table389[[#This Row],[DIst2]],"Cluster2","Cluster3"))</f>
        <v>Cluster1</v>
      </c>
    </row>
    <row r="99" spans="7:15" x14ac:dyDescent="0.3">
      <c r="G99">
        <v>98</v>
      </c>
      <c r="H99">
        <v>-2.1374879999999999E-2</v>
      </c>
      <c r="I99">
        <v>-7.7643119999999998E-3</v>
      </c>
      <c r="K99">
        <f>SQRT((Table389[[#This Row],[Annual Income (k$)]]-$B$3)^2+(Table389[[#This Row],[Spending Score (1-100)]]-$C$3)^2)</f>
        <v>0.27693615124769189</v>
      </c>
      <c r="L99">
        <f>SQRT((Table389[[#This Row],[Annual Income (k$)]]-$B$4)^2+(Table389[[#This Row],[Spending Score (1-100)]]-$C$4)^2)</f>
        <v>1.5187193937456467</v>
      </c>
      <c r="M99">
        <f>SQRT((Table389[[#This Row],[Annual Income (k$)]]-$B$5)^2+(Table389[[#This Row],[Spending Score (1-100)]]-$C$5)^2)</f>
        <v>1.3349648237700715</v>
      </c>
      <c r="N99">
        <f>MIN(Table389[[#This Row],[DIst1]:[DIst3]])</f>
        <v>0.27693615124769189</v>
      </c>
      <c r="O99" t="str">
        <f>IF(MIN(Table389[[#This Row],[DIst1]:[DIst3]])=Table389[[#This Row],[DIst1]],"Cluster1",IF(MIN(Table389[[#This Row],[DIst1]:[DIst3]])=Table389[[#This Row],[DIst2]],"Cluster2","Cluster3"))</f>
        <v>Cluster1</v>
      </c>
    </row>
    <row r="100" spans="7:15" x14ac:dyDescent="0.3">
      <c r="G100">
        <v>99</v>
      </c>
      <c r="H100">
        <v>1.6794548999999999E-2</v>
      </c>
      <c r="I100">
        <v>-0.31833679799999998</v>
      </c>
      <c r="K100">
        <f>SQRT((Table389[[#This Row],[Annual Income (k$)]]-$B$3)^2+(Table389[[#This Row],[Spending Score (1-100)]]-$C$3)^2)</f>
        <v>9.3010618684304408E-2</v>
      </c>
      <c r="L100">
        <f>SQRT((Table389[[#This Row],[Annual Income (k$)]]-$B$4)^2+(Table389[[#This Row],[Spending Score (1-100)]]-$C$4)^2)</f>
        <v>1.7679898023976435</v>
      </c>
      <c r="M100">
        <f>SQRT((Table389[[#This Row],[Annual Income (k$)]]-$B$5)^2+(Table389[[#This Row],[Spending Score (1-100)]]-$C$5)^2)</f>
        <v>1.5844305374187497</v>
      </c>
      <c r="N100">
        <f>MIN(Table389[[#This Row],[DIst1]:[DIst3]])</f>
        <v>9.3010618684304408E-2</v>
      </c>
      <c r="O100" t="str">
        <f>IF(MIN(Table389[[#This Row],[DIst1]:[DIst3]])=Table389[[#This Row],[DIst1]],"Cluster1",IF(MIN(Table389[[#This Row],[DIst1]:[DIst3]])=Table389[[#This Row],[DIst2]],"Cluster2","Cluster3"))</f>
        <v>Cluster1</v>
      </c>
    </row>
    <row r="101" spans="7:15" x14ac:dyDescent="0.3">
      <c r="G101">
        <v>100</v>
      </c>
      <c r="H101">
        <v>1.6794548999999999E-2</v>
      </c>
      <c r="I101">
        <v>-4.6585873E-2</v>
      </c>
      <c r="K101">
        <f>SQRT((Table389[[#This Row],[Annual Income (k$)]]-$B$3)^2+(Table389[[#This Row],[Spending Score (1-100)]]-$C$3)^2)</f>
        <v>0.24908873466050976</v>
      </c>
      <c r="L101">
        <f>SQRT((Table389[[#This Row],[Annual Income (k$)]]-$B$4)^2+(Table389[[#This Row],[Spending Score (1-100)]]-$C$4)^2)</f>
        <v>1.5308417563691641</v>
      </c>
      <c r="M101">
        <f>SQRT((Table389[[#This Row],[Annual Income (k$)]]-$B$5)^2+(Table389[[#This Row],[Spending Score (1-100)]]-$C$5)^2)</f>
        <v>1.3893096850990123</v>
      </c>
      <c r="N101">
        <f>MIN(Table389[[#This Row],[DIst1]:[DIst3]])</f>
        <v>0.24908873466050976</v>
      </c>
      <c r="O101" t="str">
        <f>IF(MIN(Table389[[#This Row],[DIst1]:[DIst3]])=Table389[[#This Row],[DIst1]],"Cluster1",IF(MIN(Table389[[#This Row],[DIst1]:[DIst3]])=Table389[[#This Row],[DIst2]],"Cluster2","Cluster3"))</f>
        <v>Cluster1</v>
      </c>
    </row>
    <row r="102" spans="7:15" x14ac:dyDescent="0.3">
      <c r="G102">
        <v>101</v>
      </c>
      <c r="H102">
        <v>5.4963977999999997E-2</v>
      </c>
      <c r="I102">
        <v>-0.35715835899999998</v>
      </c>
      <c r="K102">
        <f>SQRT((Table389[[#This Row],[Annual Income (k$)]]-$B$3)^2+(Table389[[#This Row],[Spending Score (1-100)]]-$C$3)^2)</f>
        <v>0.14501782337230079</v>
      </c>
      <c r="L102">
        <f>SQRT((Table389[[#This Row],[Annual Income (k$)]]-$B$4)^2+(Table389[[#This Row],[Spending Score (1-100)]]-$C$4)^2)</f>
        <v>1.7859964881060251</v>
      </c>
      <c r="M102">
        <f>SQRT((Table389[[#This Row],[Annual Income (k$)]]-$B$5)^2+(Table389[[#This Row],[Spending Score (1-100)]]-$C$5)^2)</f>
        <v>1.6387489363390109</v>
      </c>
      <c r="N102">
        <f>MIN(Table389[[#This Row],[DIst1]:[DIst3]])</f>
        <v>0.14501782337230079</v>
      </c>
      <c r="O102" t="str">
        <f>IF(MIN(Table389[[#This Row],[DIst1]:[DIst3]])=Table389[[#This Row],[DIst1]],"Cluster1",IF(MIN(Table389[[#This Row],[DIst1]:[DIst3]])=Table389[[#This Row],[DIst2]],"Cluster2","Cluster3"))</f>
        <v>Cluster1</v>
      </c>
    </row>
    <row r="103" spans="7:15" x14ac:dyDescent="0.3">
      <c r="G103">
        <v>102</v>
      </c>
      <c r="H103">
        <v>5.4963977999999997E-2</v>
      </c>
      <c r="I103">
        <v>-8.5407434000000004E-2</v>
      </c>
      <c r="K103">
        <f>SQRT((Table389[[#This Row],[Annual Income (k$)]]-$B$3)^2+(Table389[[#This Row],[Spending Score (1-100)]]-$C$3)^2)</f>
        <v>0.23092163480061531</v>
      </c>
      <c r="L103">
        <f>SQRT((Table389[[#This Row],[Annual Income (k$)]]-$B$4)^2+(Table389[[#This Row],[Spending Score (1-100)]]-$C$4)^2)</f>
        <v>1.5447887904063244</v>
      </c>
      <c r="M103">
        <f>SQRT((Table389[[#This Row],[Annual Income (k$)]]-$B$5)^2+(Table389[[#This Row],[Spending Score (1-100)]]-$C$5)^2)</f>
        <v>1.4436619269530178</v>
      </c>
      <c r="N103">
        <f>MIN(Table389[[#This Row],[DIst1]:[DIst3]])</f>
        <v>0.23092163480061531</v>
      </c>
      <c r="O103" t="str">
        <f>IF(MIN(Table389[[#This Row],[DIst1]:[DIst3]])=Table389[[#This Row],[DIst1]],"Cluster1",IF(MIN(Table389[[#This Row],[DIst1]:[DIst3]])=Table389[[#This Row],[DIst2]],"Cluster2","Cluster3"))</f>
        <v>Cluster1</v>
      </c>
    </row>
    <row r="104" spans="7:15" x14ac:dyDescent="0.3">
      <c r="G104">
        <v>103</v>
      </c>
      <c r="H104">
        <v>5.4963977999999997E-2</v>
      </c>
      <c r="I104">
        <v>0.34162973400000002</v>
      </c>
      <c r="K104">
        <f>SQRT((Table389[[#This Row],[Annual Income (k$)]]-$B$3)^2+(Table389[[#This Row],[Spending Score (1-100)]]-$C$3)^2)</f>
        <v>0.63441468901618092</v>
      </c>
      <c r="L104">
        <f>SQRT((Table389[[#This Row],[Annual Income (k$)]]-$B$4)^2+(Table389[[#This Row],[Spending Score (1-100)]]-$C$4)^2)</f>
        <v>1.1925928972192419</v>
      </c>
      <c r="M104">
        <f>SQRT((Table389[[#This Row],[Annual Income (k$)]]-$B$5)^2+(Table389[[#This Row],[Spending Score (1-100)]]-$C$5)^2)</f>
        <v>1.1990029336188961</v>
      </c>
      <c r="N104">
        <f>MIN(Table389[[#This Row],[DIst1]:[DIst3]])</f>
        <v>0.63441468901618092</v>
      </c>
      <c r="O104" t="str">
        <f>IF(MIN(Table389[[#This Row],[DIst1]:[DIst3]])=Table389[[#This Row],[DIst1]],"Cluster1",IF(MIN(Table389[[#This Row],[DIst1]:[DIst3]])=Table389[[#This Row],[DIst2]],"Cluster2","Cluster3"))</f>
        <v>Cluster1</v>
      </c>
    </row>
    <row r="105" spans="7:15" x14ac:dyDescent="0.3">
      <c r="G105">
        <v>104</v>
      </c>
      <c r="H105">
        <v>5.4963977999999997E-2</v>
      </c>
      <c r="I105">
        <v>0.186343491</v>
      </c>
      <c r="K105">
        <f>SQRT((Table389[[#This Row],[Annual Income (k$)]]-$B$3)^2+(Table389[[#This Row],[Spending Score (1-100)]]-$C$3)^2)</f>
        <v>0.48302853354543035</v>
      </c>
      <c r="L105">
        <f>SQRT((Table389[[#This Row],[Annual Income (k$)]]-$B$4)^2+(Table389[[#This Row],[Spending Score (1-100)]]-$C$4)^2)</f>
        <v>1.3155449398936274</v>
      </c>
      <c r="M105">
        <f>SQRT((Table389[[#This Row],[Annual Income (k$)]]-$B$5)^2+(Table389[[#This Row],[Spending Score (1-100)]]-$C$5)^2)</f>
        <v>1.2769176061092873</v>
      </c>
      <c r="N105">
        <f>MIN(Table389[[#This Row],[DIst1]:[DIst3]])</f>
        <v>0.48302853354543035</v>
      </c>
      <c r="O105" t="str">
        <f>IF(MIN(Table389[[#This Row],[DIst1]:[DIst3]])=Table389[[#This Row],[DIst1]],"Cluster1",IF(MIN(Table389[[#This Row],[DIst1]:[DIst3]])=Table389[[#This Row],[DIst2]],"Cluster2","Cluster3"))</f>
        <v>Cluster1</v>
      </c>
    </row>
    <row r="106" spans="7:15" x14ac:dyDescent="0.3">
      <c r="G106">
        <v>105</v>
      </c>
      <c r="H106">
        <v>5.4963977999999997E-2</v>
      </c>
      <c r="I106">
        <v>0.225165052</v>
      </c>
      <c r="K106">
        <f>SQRT((Table389[[#This Row],[Annual Income (k$)]]-$B$3)^2+(Table389[[#This Row],[Spending Score (1-100)]]-$C$3)^2)</f>
        <v>0.52065975654922381</v>
      </c>
      <c r="L106">
        <f>SQRT((Table389[[#This Row],[Annual Income (k$)]]-$B$4)^2+(Table389[[#This Row],[Spending Score (1-100)]]-$C$4)^2)</f>
        <v>1.2841502949542793</v>
      </c>
      <c r="M106">
        <f>SQRT((Table389[[#This Row],[Annual Income (k$)]]-$B$5)^2+(Table389[[#This Row],[Spending Score (1-100)]]-$C$5)^2)</f>
        <v>1.2560929890869557</v>
      </c>
      <c r="N106">
        <f>MIN(Table389[[#This Row],[DIst1]:[DIst3]])</f>
        <v>0.52065975654922381</v>
      </c>
      <c r="O106" t="str">
        <f>IF(MIN(Table389[[#This Row],[DIst1]:[DIst3]])=Table389[[#This Row],[DIst1]],"Cluster1",IF(MIN(Table389[[#This Row],[DIst1]:[DIst3]])=Table389[[#This Row],[DIst2]],"Cluster2","Cluster3"))</f>
        <v>Cluster1</v>
      </c>
    </row>
    <row r="107" spans="7:15" x14ac:dyDescent="0.3">
      <c r="G107">
        <v>106</v>
      </c>
      <c r="H107">
        <v>5.4963977999999997E-2</v>
      </c>
      <c r="I107">
        <v>-0.31833679799999998</v>
      </c>
      <c r="K107">
        <f>SQRT((Table389[[#This Row],[Annual Income (k$)]]-$B$3)^2+(Table389[[#This Row],[Spending Score (1-100)]]-$C$3)^2)</f>
        <v>0.12884489326206225</v>
      </c>
      <c r="L107">
        <f>SQRT((Table389[[#This Row],[Annual Income (k$)]]-$B$4)^2+(Table389[[#This Row],[Spending Score (1-100)]]-$C$4)^2)</f>
        <v>1.7509905100347385</v>
      </c>
      <c r="M107">
        <f>SQRT((Table389[[#This Row],[Annual Income (k$)]]-$B$5)^2+(Table389[[#This Row],[Spending Score (1-100)]]-$C$5)^2)</f>
        <v>1.609518536813725</v>
      </c>
      <c r="N107">
        <f>MIN(Table389[[#This Row],[DIst1]:[DIst3]])</f>
        <v>0.12884489326206225</v>
      </c>
      <c r="O107" t="str">
        <f>IF(MIN(Table389[[#This Row],[DIst1]:[DIst3]])=Table389[[#This Row],[DIst1]],"Cluster1",IF(MIN(Table389[[#This Row],[DIst1]:[DIst3]])=Table389[[#This Row],[DIst2]],"Cluster2","Cluster3"))</f>
        <v>Cluster1</v>
      </c>
    </row>
    <row r="108" spans="7:15" x14ac:dyDescent="0.3">
      <c r="G108">
        <v>107</v>
      </c>
      <c r="H108">
        <v>9.3133407000000001E-2</v>
      </c>
      <c r="I108">
        <v>-7.7643119999999998E-3</v>
      </c>
      <c r="K108">
        <f>SQRT((Table389[[#This Row],[Annual Income (k$)]]-$B$3)^2+(Table389[[#This Row],[Spending Score (1-100)]]-$C$3)^2)</f>
        <v>0.31708630664680221</v>
      </c>
      <c r="L108">
        <f>SQRT((Table389[[#This Row],[Annual Income (k$)]]-$B$4)^2+(Table389[[#This Row],[Spending Score (1-100)]]-$C$4)^2)</f>
        <v>1.4584402872548841</v>
      </c>
      <c r="M108">
        <f>SQRT((Table389[[#This Row],[Annual Income (k$)]]-$B$5)^2+(Table389[[#This Row],[Spending Score (1-100)]]-$C$5)^2)</f>
        <v>1.422153457974644</v>
      </c>
      <c r="N108">
        <f>MIN(Table389[[#This Row],[DIst1]:[DIst3]])</f>
        <v>0.31708630664680221</v>
      </c>
      <c r="O108" t="str">
        <f>IF(MIN(Table389[[#This Row],[DIst1]:[DIst3]])=Table389[[#This Row],[DIst1]],"Cluster1",IF(MIN(Table389[[#This Row],[DIst1]:[DIst3]])=Table389[[#This Row],[DIst2]],"Cluster2","Cluster3"))</f>
        <v>Cluster1</v>
      </c>
    </row>
    <row r="109" spans="7:15" x14ac:dyDescent="0.3">
      <c r="G109">
        <v>108</v>
      </c>
      <c r="H109">
        <v>9.3133407000000001E-2</v>
      </c>
      <c r="I109">
        <v>-0.16305055500000001</v>
      </c>
      <c r="K109">
        <f>SQRT((Table389[[#This Row],[Annual Income (k$)]]-$B$3)^2+(Table389[[#This Row],[Spending Score (1-100)]]-$C$3)^2)</f>
        <v>0.1997259870479543</v>
      </c>
      <c r="L109">
        <f>SQRT((Table389[[#This Row],[Annual Income (k$)]]-$B$4)^2+(Table389[[#This Row],[Spending Score (1-100)]]-$C$4)^2)</f>
        <v>1.594973642205372</v>
      </c>
      <c r="M109">
        <f>SQRT((Table389[[#This Row],[Annual Income (k$)]]-$B$5)^2+(Table389[[#This Row],[Spending Score (1-100)]]-$C$5)^2)</f>
        <v>1.5244484817317412</v>
      </c>
      <c r="N109">
        <f>MIN(Table389[[#This Row],[DIst1]:[DIst3]])</f>
        <v>0.1997259870479543</v>
      </c>
      <c r="O109" t="str">
        <f>IF(MIN(Table389[[#This Row],[DIst1]:[DIst3]])=Table389[[#This Row],[DIst1]],"Cluster1",IF(MIN(Table389[[#This Row],[DIst1]:[DIst3]])=Table389[[#This Row],[DIst2]],"Cluster2","Cluster3"))</f>
        <v>Cluster1</v>
      </c>
    </row>
    <row r="110" spans="7:15" x14ac:dyDescent="0.3">
      <c r="G110">
        <v>109</v>
      </c>
      <c r="H110">
        <v>9.3133407000000001E-2</v>
      </c>
      <c r="I110">
        <v>-0.27951523700000003</v>
      </c>
      <c r="K110">
        <f>SQRT((Table389[[#This Row],[Annual Income (k$)]]-$B$3)^2+(Table389[[#This Row],[Spending Score (1-100)]]-$C$3)^2)</f>
        <v>0.16139985468638213</v>
      </c>
      <c r="L110">
        <f>SQRT((Table389[[#This Row],[Annual Income (k$)]]-$B$4)^2+(Table389[[#This Row],[Spending Score (1-100)]]-$C$4)^2)</f>
        <v>1.6994881404715221</v>
      </c>
      <c r="M110">
        <f>SQRT((Table389[[#This Row],[Annual Income (k$)]]-$B$5)^2+(Table389[[#This Row],[Spending Score (1-100)]]-$C$5)^2)</f>
        <v>1.6067543666039938</v>
      </c>
      <c r="N110">
        <f>MIN(Table389[[#This Row],[DIst1]:[DIst3]])</f>
        <v>0.16139985468638213</v>
      </c>
      <c r="O110" t="str">
        <f>IF(MIN(Table389[[#This Row],[DIst1]:[DIst3]])=Table389[[#This Row],[DIst1]],"Cluster1",IF(MIN(Table389[[#This Row],[DIst1]:[DIst3]])=Table389[[#This Row],[DIst2]],"Cluster2","Cluster3"))</f>
        <v>Cluster1</v>
      </c>
    </row>
    <row r="111" spans="7:15" x14ac:dyDescent="0.3">
      <c r="G111">
        <v>110</v>
      </c>
      <c r="H111">
        <v>9.3133407000000001E-2</v>
      </c>
      <c r="I111">
        <v>-8.5407434000000004E-2</v>
      </c>
      <c r="K111">
        <f>SQRT((Table389[[#This Row],[Annual Income (k$)]]-$B$3)^2+(Table389[[#This Row],[Spending Score (1-100)]]-$C$3)^2)</f>
        <v>0.25335477767556697</v>
      </c>
      <c r="L111">
        <f>SQRT((Table389[[#This Row],[Annual Income (k$)]]-$B$4)^2+(Table389[[#This Row],[Spending Score (1-100)]]-$C$4)^2)</f>
        <v>1.5262588386099725</v>
      </c>
      <c r="M111">
        <f>SQRT((Table389[[#This Row],[Annual Income (k$)]]-$B$5)^2+(Table389[[#This Row],[Spending Score (1-100)]]-$C$5)^2)</f>
        <v>1.4721424395743774</v>
      </c>
      <c r="N111">
        <f>MIN(Table389[[#This Row],[DIst1]:[DIst3]])</f>
        <v>0.25335477767556697</v>
      </c>
      <c r="O111" t="str">
        <f>IF(MIN(Table389[[#This Row],[DIst1]:[DIst3]])=Table389[[#This Row],[DIst1]],"Cluster1",IF(MIN(Table389[[#This Row],[DIst1]:[DIst3]])=Table389[[#This Row],[DIst2]],"Cluster2","Cluster3"))</f>
        <v>Cluster1</v>
      </c>
    </row>
    <row r="112" spans="7:15" x14ac:dyDescent="0.3">
      <c r="G112">
        <v>111</v>
      </c>
      <c r="H112">
        <v>9.3133407000000001E-2</v>
      </c>
      <c r="I112">
        <v>6.9878809E-2</v>
      </c>
      <c r="K112">
        <f>SQRT((Table389[[#This Row],[Annual Income (k$)]]-$B$3)^2+(Table389[[#This Row],[Spending Score (1-100)]]-$C$3)^2)</f>
        <v>0.38594781569719377</v>
      </c>
      <c r="L112">
        <f>SQRT((Table389[[#This Row],[Annual Income (k$)]]-$B$4)^2+(Table389[[#This Row],[Spending Score (1-100)]]-$C$4)^2)</f>
        <v>1.3916490260489784</v>
      </c>
      <c r="M112">
        <f>SQRT((Table389[[#This Row],[Annual Income (k$)]]-$B$5)^2+(Table389[[#This Row],[Spending Score (1-100)]]-$C$5)^2)</f>
        <v>1.3747343249081967</v>
      </c>
      <c r="N112">
        <f>MIN(Table389[[#This Row],[DIst1]:[DIst3]])</f>
        <v>0.38594781569719377</v>
      </c>
      <c r="O112" t="str">
        <f>IF(MIN(Table389[[#This Row],[DIst1]:[DIst3]])=Table389[[#This Row],[DIst1]],"Cluster1",IF(MIN(Table389[[#This Row],[DIst1]:[DIst3]])=Table389[[#This Row],[DIst2]],"Cluster2","Cluster3"))</f>
        <v>Cluster1</v>
      </c>
    </row>
    <row r="113" spans="7:15" x14ac:dyDescent="0.3">
      <c r="G113">
        <v>112</v>
      </c>
      <c r="H113">
        <v>9.3133407000000001E-2</v>
      </c>
      <c r="I113">
        <v>0.147521931</v>
      </c>
      <c r="K113">
        <f>SQRT((Table389[[#This Row],[Annual Income (k$)]]-$B$3)^2+(Table389[[#This Row],[Spending Score (1-100)]]-$C$3)^2)</f>
        <v>0.45762934385116766</v>
      </c>
      <c r="L113">
        <f>SQRT((Table389[[#This Row],[Annual Income (k$)]]-$B$4)^2+(Table389[[#This Row],[Spending Score (1-100)]]-$C$4)^2)</f>
        <v>1.3260402928178534</v>
      </c>
      <c r="M113">
        <f>SQRT((Table389[[#This Row],[Annual Income (k$)]]-$B$5)^2+(Table389[[#This Row],[Spending Score (1-100)]]-$C$5)^2)</f>
        <v>1.3301599066031029</v>
      </c>
      <c r="N113">
        <f>MIN(Table389[[#This Row],[DIst1]:[DIst3]])</f>
        <v>0.45762934385116766</v>
      </c>
      <c r="O113" t="str">
        <f>IF(MIN(Table389[[#This Row],[DIst1]:[DIst3]])=Table389[[#This Row],[DIst1]],"Cluster1",IF(MIN(Table389[[#This Row],[DIst1]:[DIst3]])=Table389[[#This Row],[DIst2]],"Cluster2","Cluster3"))</f>
        <v>Cluster1</v>
      </c>
    </row>
    <row r="114" spans="7:15" x14ac:dyDescent="0.3">
      <c r="G114">
        <v>113</v>
      </c>
      <c r="H114">
        <v>0.13130283600000001</v>
      </c>
      <c r="I114">
        <v>-0.31833679799999998</v>
      </c>
      <c r="K114">
        <f>SQRT((Table389[[#This Row],[Annual Income (k$)]]-$B$3)^2+(Table389[[#This Row],[Spending Score (1-100)]]-$C$3)^2)</f>
        <v>0.20308249812373971</v>
      </c>
      <c r="L114">
        <f>SQRT((Table389[[#This Row],[Annual Income (k$)]]-$B$4)^2+(Table389[[#This Row],[Spending Score (1-100)]]-$C$4)^2)</f>
        <v>1.7190313690541366</v>
      </c>
      <c r="M114">
        <f>SQRT((Table389[[#This Row],[Annual Income (k$)]]-$B$5)^2+(Table389[[#This Row],[Spending Score (1-100)]]-$C$5)^2)</f>
        <v>1.6611896150325416</v>
      </c>
      <c r="N114">
        <f>MIN(Table389[[#This Row],[DIst1]:[DIst3]])</f>
        <v>0.20308249812373971</v>
      </c>
      <c r="O114" t="str">
        <f>IF(MIN(Table389[[#This Row],[DIst1]:[DIst3]])=Table389[[#This Row],[DIst1]],"Cluster1",IF(MIN(Table389[[#This Row],[DIst1]:[DIst3]])=Table389[[#This Row],[DIst2]],"Cluster2","Cluster3"))</f>
        <v>Cluster1</v>
      </c>
    </row>
    <row r="115" spans="7:15" x14ac:dyDescent="0.3">
      <c r="G115">
        <v>114</v>
      </c>
      <c r="H115">
        <v>0.13130283600000001</v>
      </c>
      <c r="I115">
        <v>-0.16305055500000001</v>
      </c>
      <c r="K115">
        <f>SQRT((Table389[[#This Row],[Annual Income (k$)]]-$B$3)^2+(Table389[[#This Row],[Spending Score (1-100)]]-$C$3)^2)</f>
        <v>0.23166381347698417</v>
      </c>
      <c r="L115">
        <f>SQRT((Table389[[#This Row],[Annual Income (k$)]]-$B$4)^2+(Table389[[#This Row],[Spending Score (1-100)]]-$C$4)^2)</f>
        <v>1.5779570226784596</v>
      </c>
      <c r="M115">
        <f>SQRT((Table389[[#This Row],[Annual Income (k$)]]-$B$5)^2+(Table389[[#This Row],[Spending Score (1-100)]]-$C$5)^2)</f>
        <v>1.5523854505685373</v>
      </c>
      <c r="N115">
        <f>MIN(Table389[[#This Row],[DIst1]:[DIst3]])</f>
        <v>0.23166381347698417</v>
      </c>
      <c r="O115" t="str">
        <f>IF(MIN(Table389[[#This Row],[DIst1]:[DIst3]])=Table389[[#This Row],[DIst1]],"Cluster1",IF(MIN(Table389[[#This Row],[DIst1]:[DIst3]])=Table389[[#This Row],[DIst2]],"Cluster2","Cluster3"))</f>
        <v>Cluster1</v>
      </c>
    </row>
    <row r="116" spans="7:15" x14ac:dyDescent="0.3">
      <c r="G116">
        <v>115</v>
      </c>
      <c r="H116">
        <v>0.16947226600000001</v>
      </c>
      <c r="I116">
        <v>-8.5407434000000004E-2</v>
      </c>
      <c r="K116">
        <f>SQRT((Table389[[#This Row],[Annual Income (k$)]]-$B$3)^2+(Table389[[#This Row],[Spending Score (1-100)]]-$C$3)^2)</f>
        <v>0.3076650120044776</v>
      </c>
      <c r="L116">
        <f>SQRT((Table389[[#This Row],[Annual Income (k$)]]-$B$4)^2+(Table389[[#This Row],[Spending Score (1-100)]]-$C$4)^2)</f>
        <v>1.491440492924941</v>
      </c>
      <c r="M116">
        <f>SQRT((Table389[[#This Row],[Annual Income (k$)]]-$B$5)^2+(Table389[[#This Row],[Spending Score (1-100)]]-$C$5)^2)</f>
        <v>1.5303698908264687</v>
      </c>
      <c r="N116">
        <f>MIN(Table389[[#This Row],[DIst1]:[DIst3]])</f>
        <v>0.3076650120044776</v>
      </c>
      <c r="O116" t="str">
        <f>IF(MIN(Table389[[#This Row],[DIst1]:[DIst3]])=Table389[[#This Row],[DIst1]],"Cluster1",IF(MIN(Table389[[#This Row],[DIst1]:[DIst3]])=Table389[[#This Row],[DIst2]],"Cluster2","Cluster3"))</f>
        <v>Cluster1</v>
      </c>
    </row>
    <row r="117" spans="7:15" x14ac:dyDescent="0.3">
      <c r="G117">
        <v>116</v>
      </c>
      <c r="H117">
        <v>0.16947226600000001</v>
      </c>
      <c r="I117">
        <v>-7.7643119999999998E-3</v>
      </c>
      <c r="K117">
        <f>SQRT((Table389[[#This Row],[Annual Income (k$)]]-$B$3)^2+(Table389[[#This Row],[Spending Score (1-100)]]-$C$3)^2)</f>
        <v>0.3619569616730548</v>
      </c>
      <c r="L117">
        <f>SQRT((Table389[[#This Row],[Annual Income (k$)]]-$B$4)^2+(Table389[[#This Row],[Spending Score (1-100)]]-$C$4)^2)</f>
        <v>1.4219622966131125</v>
      </c>
      <c r="M117">
        <f>SQRT((Table389[[#This Row],[Annual Income (k$)]]-$B$5)^2+(Table389[[#This Row],[Spending Score (1-100)]]-$C$5)^2)</f>
        <v>1.4823458093108559</v>
      </c>
      <c r="N117">
        <f>MIN(Table389[[#This Row],[DIst1]:[DIst3]])</f>
        <v>0.3619569616730548</v>
      </c>
      <c r="O117" t="str">
        <f>IF(MIN(Table389[[#This Row],[DIst1]:[DIst3]])=Table389[[#This Row],[DIst1]],"Cluster1",IF(MIN(Table389[[#This Row],[DIst1]:[DIst3]])=Table389[[#This Row],[DIst2]],"Cluster2","Cluster3"))</f>
        <v>Cluster1</v>
      </c>
    </row>
    <row r="118" spans="7:15" x14ac:dyDescent="0.3">
      <c r="G118">
        <v>117</v>
      </c>
      <c r="H118">
        <v>0.16947226600000001</v>
      </c>
      <c r="I118">
        <v>-0.27951523700000003</v>
      </c>
      <c r="K118">
        <f>SQRT((Table389[[#This Row],[Annual Income (k$)]]-$B$3)^2+(Table389[[#This Row],[Spending Score (1-100)]]-$C$3)^2)</f>
        <v>0.23773731161402631</v>
      </c>
      <c r="L118">
        <f>SQRT((Table389[[#This Row],[Annual Income (k$)]]-$B$4)^2+(Table389[[#This Row],[Spending Score (1-100)]]-$C$4)^2)</f>
        <v>1.6682891359427121</v>
      </c>
      <c r="M118">
        <f>SQRT((Table389[[#This Row],[Annual Income (k$)]]-$B$5)^2+(Table389[[#This Row],[Spending Score (1-100)]]-$C$5)^2)</f>
        <v>1.6602675190923961</v>
      </c>
      <c r="N118">
        <f>MIN(Table389[[#This Row],[DIst1]:[DIst3]])</f>
        <v>0.23773731161402631</v>
      </c>
      <c r="O118" t="str">
        <f>IF(MIN(Table389[[#This Row],[DIst1]:[DIst3]])=Table389[[#This Row],[DIst1]],"Cluster1",IF(MIN(Table389[[#This Row],[DIst1]:[DIst3]])=Table389[[#This Row],[DIst2]],"Cluster2","Cluster3"))</f>
        <v>Cluster1</v>
      </c>
    </row>
    <row r="119" spans="7:15" x14ac:dyDescent="0.3">
      <c r="G119">
        <v>118</v>
      </c>
      <c r="H119">
        <v>0.16947226600000001</v>
      </c>
      <c r="I119">
        <v>0.34162973400000002</v>
      </c>
      <c r="K119">
        <f>SQRT((Table389[[#This Row],[Annual Income (k$)]]-$B$3)^2+(Table389[[#This Row],[Spending Score (1-100)]]-$C$3)^2)</f>
        <v>0.66619438291854738</v>
      </c>
      <c r="L119">
        <f>SQRT((Table389[[#This Row],[Annual Income (k$)]]-$B$4)^2+(Table389[[#This Row],[Spending Score (1-100)]]-$C$4)^2)</f>
        <v>1.1226309079430072</v>
      </c>
      <c r="M119">
        <f>SQRT((Table389[[#This Row],[Annual Income (k$)]]-$B$5)^2+(Table389[[#This Row],[Spending Score (1-100)]]-$C$5)^2)</f>
        <v>1.3021060933123827</v>
      </c>
      <c r="N119">
        <f>MIN(Table389[[#This Row],[DIst1]:[DIst3]])</f>
        <v>0.66619438291854738</v>
      </c>
      <c r="O119" t="str">
        <f>IF(MIN(Table389[[#This Row],[DIst1]:[DIst3]])=Table389[[#This Row],[DIst1]],"Cluster1",IF(MIN(Table389[[#This Row],[DIst1]:[DIst3]])=Table389[[#This Row],[DIst2]],"Cluster2","Cluster3"))</f>
        <v>Cluster1</v>
      </c>
    </row>
    <row r="120" spans="7:15" x14ac:dyDescent="0.3">
      <c r="G120">
        <v>119</v>
      </c>
      <c r="H120">
        <v>0.24581112399999999</v>
      </c>
      <c r="I120">
        <v>-0.27951523700000003</v>
      </c>
      <c r="K120">
        <f>SQRT((Table389[[#This Row],[Annual Income (k$)]]-$B$3)^2+(Table389[[#This Row],[Spending Score (1-100)]]-$C$3)^2)</f>
        <v>0.31407544910871554</v>
      </c>
      <c r="L120">
        <f>SQRT((Table389[[#This Row],[Annual Income (k$)]]-$B$4)^2+(Table389[[#This Row],[Spending Score (1-100)]]-$C$4)^2)</f>
        <v>1.6400526170034355</v>
      </c>
      <c r="M120">
        <f>SQRT((Table389[[#This Row],[Annual Income (k$)]]-$B$5)^2+(Table389[[#This Row],[Spending Score (1-100)]]-$C$5)^2)</f>
        <v>1.7155092875216673</v>
      </c>
      <c r="N120">
        <f>MIN(Table389[[#This Row],[DIst1]:[DIst3]])</f>
        <v>0.31407544910871554</v>
      </c>
      <c r="O120" t="str">
        <f>IF(MIN(Table389[[#This Row],[DIst1]:[DIst3]])=Table389[[#This Row],[DIst1]],"Cluster1",IF(MIN(Table389[[#This Row],[DIst1]:[DIst3]])=Table389[[#This Row],[DIst2]],"Cluster2","Cluster3"))</f>
        <v>Cluster1</v>
      </c>
    </row>
    <row r="121" spans="7:15" x14ac:dyDescent="0.3">
      <c r="G121">
        <v>120</v>
      </c>
      <c r="H121">
        <v>0.24581112399999999</v>
      </c>
      <c r="I121">
        <v>0.26398661299999998</v>
      </c>
      <c r="K121">
        <f>SQRT((Table389[[#This Row],[Annual Income (k$)]]-$B$3)^2+(Table389[[#This Row],[Spending Score (1-100)]]-$C$3)^2)</f>
        <v>0.62875125745385341</v>
      </c>
      <c r="L121">
        <f>SQRT((Table389[[#This Row],[Annual Income (k$)]]-$B$4)^2+(Table389[[#This Row],[Spending Score (1-100)]]-$C$4)^2)</f>
        <v>1.1467545425181631</v>
      </c>
      <c r="M121">
        <f>SQRT((Table389[[#This Row],[Annual Income (k$)]]-$B$5)^2+(Table389[[#This Row],[Spending Score (1-100)]]-$C$5)^2)</f>
        <v>1.4044183753092536</v>
      </c>
      <c r="N121">
        <f>MIN(Table389[[#This Row],[DIst1]:[DIst3]])</f>
        <v>0.62875125745385341</v>
      </c>
      <c r="O121" t="str">
        <f>IF(MIN(Table389[[#This Row],[DIst1]:[DIst3]])=Table389[[#This Row],[DIst1]],"Cluster1",IF(MIN(Table389[[#This Row],[DIst1]:[DIst3]])=Table389[[#This Row],[DIst2]],"Cluster2","Cluster3"))</f>
        <v>Cluster1</v>
      </c>
    </row>
    <row r="122" spans="7:15" x14ac:dyDescent="0.3">
      <c r="G122">
        <v>121</v>
      </c>
      <c r="H122">
        <v>0.24581112399999999</v>
      </c>
      <c r="I122">
        <v>0.225165052</v>
      </c>
      <c r="K122">
        <f>SQRT((Table389[[#This Row],[Annual Income (k$)]]-$B$3)^2+(Table389[[#This Row],[Spending Score (1-100)]]-$C$3)^2)</f>
        <v>0.59543588964891958</v>
      </c>
      <c r="L122">
        <f>SQRT((Table389[[#This Row],[Annual Income (k$)]]-$B$4)^2+(Table389[[#This Row],[Spending Score (1-100)]]-$C$4)^2)</f>
        <v>1.1805288062718564</v>
      </c>
      <c r="M122">
        <f>SQRT((Table389[[#This Row],[Annual Income (k$)]]-$B$5)^2+(Table389[[#This Row],[Spending Score (1-100)]]-$C$5)^2)</f>
        <v>1.4220146698497169</v>
      </c>
      <c r="N122">
        <f>MIN(Table389[[#This Row],[DIst1]:[DIst3]])</f>
        <v>0.59543588964891958</v>
      </c>
      <c r="O122" t="str">
        <f>IF(MIN(Table389[[#This Row],[DIst1]:[DIst3]])=Table389[[#This Row],[DIst1]],"Cluster1",IF(MIN(Table389[[#This Row],[DIst1]:[DIst3]])=Table389[[#This Row],[DIst2]],"Cluster2","Cluster3"))</f>
        <v>Cluster1</v>
      </c>
    </row>
    <row r="123" spans="7:15" x14ac:dyDescent="0.3">
      <c r="G123">
        <v>122</v>
      </c>
      <c r="H123">
        <v>0.24581112399999999</v>
      </c>
      <c r="I123">
        <v>-0.39597991900000001</v>
      </c>
      <c r="K123">
        <f>SQRT((Table389[[#This Row],[Annual Income (k$)]]-$B$3)^2+(Table389[[#This Row],[Spending Score (1-100)]]-$C$3)^2)</f>
        <v>0.33456071979547941</v>
      </c>
      <c r="L123">
        <f>SQRT((Table389[[#This Row],[Annual Income (k$)]]-$B$4)^2+(Table389[[#This Row],[Spending Score (1-100)]]-$C$4)^2)</f>
        <v>1.7496341477920527</v>
      </c>
      <c r="M123">
        <f>SQRT((Table389[[#This Row],[Annual Income (k$)]]-$B$5)^2+(Table389[[#This Row],[Spending Score (1-100)]]-$C$5)^2)</f>
        <v>1.7966125294638828</v>
      </c>
      <c r="N123">
        <f>MIN(Table389[[#This Row],[DIst1]:[DIst3]])</f>
        <v>0.33456071979547941</v>
      </c>
      <c r="O123" t="str">
        <f>IF(MIN(Table389[[#This Row],[DIst1]:[DIst3]])=Table389[[#This Row],[DIst1]],"Cluster1",IF(MIN(Table389[[#This Row],[DIst1]:[DIst3]])=Table389[[#This Row],[DIst2]],"Cluster2","Cluster3"))</f>
        <v>Cluster1</v>
      </c>
    </row>
    <row r="124" spans="7:15" x14ac:dyDescent="0.3">
      <c r="G124">
        <v>123</v>
      </c>
      <c r="H124">
        <v>0.322149982</v>
      </c>
      <c r="I124">
        <v>0.30280817399999999</v>
      </c>
      <c r="K124">
        <f>SQRT((Table389[[#This Row],[Annual Income (k$)]]-$B$3)^2+(Table389[[#This Row],[Spending Score (1-100)]]-$C$3)^2)</f>
        <v>0.70207280028172436</v>
      </c>
      <c r="L124">
        <f>SQRT((Table389[[#This Row],[Annual Income (k$)]]-$B$4)^2+(Table389[[#This Row],[Spending Score (1-100)]]-$C$4)^2)</f>
        <v>1.0759633424277091</v>
      </c>
      <c r="M124">
        <f>SQRT((Table389[[#This Row],[Annual Income (k$)]]-$B$5)^2+(Table389[[#This Row],[Spending Score (1-100)]]-$C$5)^2)</f>
        <v>1.4573296040508779</v>
      </c>
      <c r="N124">
        <f>MIN(Table389[[#This Row],[DIst1]:[DIst3]])</f>
        <v>0.70207280028172436</v>
      </c>
      <c r="O124" t="str">
        <f>IF(MIN(Table389[[#This Row],[DIst1]:[DIst3]])=Table389[[#This Row],[DIst1]],"Cluster1",IF(MIN(Table389[[#This Row],[DIst1]:[DIst3]])=Table389[[#This Row],[DIst2]],"Cluster2","Cluster3"))</f>
        <v>Cluster1</v>
      </c>
    </row>
    <row r="125" spans="7:15" x14ac:dyDescent="0.3">
      <c r="G125">
        <v>124</v>
      </c>
      <c r="H125">
        <v>0.322149982</v>
      </c>
      <c r="I125">
        <v>1.5839196769999999</v>
      </c>
      <c r="K125">
        <f>SQRT((Table389[[#This Row],[Annual Income (k$)]]-$B$3)^2+(Table389[[#This Row],[Spending Score (1-100)]]-$C$3)^2)</f>
        <v>1.9050557004536046</v>
      </c>
      <c r="L125">
        <f>SQRT((Table389[[#This Row],[Annual Income (k$)]]-$B$4)^2+(Table389[[#This Row],[Spending Score (1-100)]]-$C$4)^2)</f>
        <v>0.59520817215117894</v>
      </c>
      <c r="M125">
        <f>SQRT((Table389[[#This Row],[Annual Income (k$)]]-$B$5)^2+(Table389[[#This Row],[Spending Score (1-100)]]-$C$5)^2)</f>
        <v>1.5076517568482575</v>
      </c>
      <c r="N125">
        <f>MIN(Table389[[#This Row],[DIst1]:[DIst3]])</f>
        <v>0.59520817215117894</v>
      </c>
      <c r="O125" t="str">
        <f>IF(MIN(Table389[[#This Row],[DIst1]:[DIst3]])=Table389[[#This Row],[DIst1]],"Cluster1",IF(MIN(Table389[[#This Row],[DIst1]:[DIst3]])=Table389[[#This Row],[DIst2]],"Cluster2","Cluster3"))</f>
        <v>Cluster2</v>
      </c>
    </row>
    <row r="126" spans="7:15" x14ac:dyDescent="0.3">
      <c r="G126">
        <v>125</v>
      </c>
      <c r="H126">
        <v>0.36031941099999998</v>
      </c>
      <c r="I126">
        <v>-0.82301708699999998</v>
      </c>
      <c r="K126">
        <f>SQRT((Table389[[#This Row],[Annual Income (k$)]]-$B$3)^2+(Table389[[#This Row],[Spending Score (1-100)]]-$C$3)^2)</f>
        <v>0.69122157871017131</v>
      </c>
      <c r="L126">
        <f>SQRT((Table389[[#This Row],[Annual Income (k$)]]-$B$4)^2+(Table389[[#This Row],[Spending Score (1-100)]]-$C$4)^2)</f>
        <v>2.1300275143777445</v>
      </c>
      <c r="M126">
        <f>SQRT((Table389[[#This Row],[Annual Income (k$)]]-$B$5)^2+(Table389[[#This Row],[Spending Score (1-100)]]-$C$5)^2)</f>
        <v>2.1922411319764459</v>
      </c>
      <c r="N126">
        <f>MIN(Table389[[#This Row],[DIst1]:[DIst3]])</f>
        <v>0.69122157871017131</v>
      </c>
      <c r="O126" t="str">
        <f>IF(MIN(Table389[[#This Row],[DIst1]:[DIst3]])=Table389[[#This Row],[DIst1]],"Cluster1",IF(MIN(Table389[[#This Row],[DIst1]:[DIst3]])=Table389[[#This Row],[DIst2]],"Cluster2","Cluster3"))</f>
        <v>Cluster1</v>
      </c>
    </row>
    <row r="127" spans="7:15" x14ac:dyDescent="0.3">
      <c r="G127">
        <v>126</v>
      </c>
      <c r="H127">
        <v>0.36031941099999998</v>
      </c>
      <c r="I127">
        <v>1.040417827</v>
      </c>
      <c r="K127">
        <f>SQRT((Table389[[#This Row],[Annual Income (k$)]]-$B$3)^2+(Table389[[#This Row],[Spending Score (1-100)]]-$C$3)^2)</f>
        <v>1.3888991532377242</v>
      </c>
      <c r="L127">
        <f>SQRT((Table389[[#This Row],[Annual Income (k$)]]-$B$4)^2+(Table389[[#This Row],[Spending Score (1-100)]]-$C$4)^2)</f>
        <v>0.50765890075714859</v>
      </c>
      <c r="M127">
        <f>SQRT((Table389[[#This Row],[Annual Income (k$)]]-$B$5)^2+(Table389[[#This Row],[Spending Score (1-100)]]-$C$5)^2)</f>
        <v>1.3828460202623276</v>
      </c>
      <c r="N127">
        <f>MIN(Table389[[#This Row],[DIst1]:[DIst3]])</f>
        <v>0.50765890075714859</v>
      </c>
      <c r="O127" t="str">
        <f>IF(MIN(Table389[[#This Row],[DIst1]:[DIst3]])=Table389[[#This Row],[DIst1]],"Cluster1",IF(MIN(Table389[[#This Row],[DIst1]:[DIst3]])=Table389[[#This Row],[DIst2]],"Cluster2","Cluster3"))</f>
        <v>Cluster2</v>
      </c>
    </row>
    <row r="128" spans="7:15" x14ac:dyDescent="0.3">
      <c r="G128">
        <v>127</v>
      </c>
      <c r="H128">
        <v>0.39848884099999998</v>
      </c>
      <c r="I128">
        <v>-0.59008772300000001</v>
      </c>
      <c r="K128">
        <f>SQRT((Table389[[#This Row],[Annual Income (k$)]]-$B$3)^2+(Table389[[#This Row],[Spending Score (1-100)]]-$C$3)^2)</f>
        <v>0.5599782819168172</v>
      </c>
      <c r="L128">
        <f>SQRT((Table389[[#This Row],[Annual Income (k$)]]-$B$4)^2+(Table389[[#This Row],[Spending Score (1-100)]]-$C$4)^2)</f>
        <v>1.8943907344913498</v>
      </c>
      <c r="M128">
        <f>SQRT((Table389[[#This Row],[Annual Income (k$)]]-$B$5)^2+(Table389[[#This Row],[Spending Score (1-100)]]-$C$5)^2)</f>
        <v>2.0422476326738672</v>
      </c>
      <c r="N128">
        <f>MIN(Table389[[#This Row],[DIst1]:[DIst3]])</f>
        <v>0.5599782819168172</v>
      </c>
      <c r="O128" t="str">
        <f>IF(MIN(Table389[[#This Row],[DIst1]:[DIst3]])=Table389[[#This Row],[DIst1]],"Cluster1",IF(MIN(Table389[[#This Row],[DIst1]:[DIst3]])=Table389[[#This Row],[DIst2]],"Cluster2","Cluster3"))</f>
        <v>Cluster1</v>
      </c>
    </row>
    <row r="129" spans="7:15" x14ac:dyDescent="0.3">
      <c r="G129">
        <v>128</v>
      </c>
      <c r="H129">
        <v>0.39848884099999998</v>
      </c>
      <c r="I129">
        <v>1.7392059200000001</v>
      </c>
      <c r="K129">
        <f>SQRT((Table389[[#This Row],[Annual Income (k$)]]-$B$3)^2+(Table389[[#This Row],[Spending Score (1-100)]]-$C$3)^2)</f>
        <v>2.0731343926546337</v>
      </c>
      <c r="L129">
        <f>SQRT((Table389[[#This Row],[Annual Income (k$)]]-$B$4)^2+(Table389[[#This Row],[Spending Score (1-100)]]-$C$4)^2)</f>
        <v>0.64018375317585841</v>
      </c>
      <c r="M129">
        <f>SQRT((Table389[[#This Row],[Annual Income (k$)]]-$B$5)^2+(Table389[[#This Row],[Spending Score (1-100)]]-$C$5)^2)</f>
        <v>1.6504382329642924</v>
      </c>
      <c r="N129">
        <f>MIN(Table389[[#This Row],[DIst1]:[DIst3]])</f>
        <v>0.64018375317585841</v>
      </c>
      <c r="O129" t="str">
        <f>IF(MIN(Table389[[#This Row],[DIst1]:[DIst3]])=Table389[[#This Row],[DIst1]],"Cluster1",IF(MIN(Table389[[#This Row],[DIst1]:[DIst3]])=Table389[[#This Row],[DIst2]],"Cluster2","Cluster3"))</f>
        <v>Cluster2</v>
      </c>
    </row>
    <row r="130" spans="7:15" x14ac:dyDescent="0.3">
      <c r="G130">
        <v>129</v>
      </c>
      <c r="H130">
        <v>0.39848884099999998</v>
      </c>
      <c r="I130">
        <v>-1.5218051800000001</v>
      </c>
      <c r="K130">
        <f>SQRT((Table389[[#This Row],[Annual Income (k$)]]-$B$3)^2+(Table389[[#This Row],[Spending Score (1-100)]]-$C$3)^2)</f>
        <v>1.3259684884588296</v>
      </c>
      <c r="L130">
        <f>SQRT((Table389[[#This Row],[Annual Income (k$)]]-$B$4)^2+(Table389[[#This Row],[Spending Score (1-100)]]-$C$4)^2)</f>
        <v>2.8104465180524323</v>
      </c>
      <c r="M130">
        <f>SQRT((Table389[[#This Row],[Annual Income (k$)]]-$B$5)^2+(Table389[[#This Row],[Spending Score (1-100)]]-$C$5)^2)</f>
        <v>2.79067159933075</v>
      </c>
      <c r="N130">
        <f>MIN(Table389[[#This Row],[DIst1]:[DIst3]])</f>
        <v>1.3259684884588296</v>
      </c>
      <c r="O130" t="str">
        <f>IF(MIN(Table389[[#This Row],[DIst1]:[DIst3]])=Table389[[#This Row],[DIst1]],"Cluster1",IF(MIN(Table389[[#This Row],[DIst1]:[DIst3]])=Table389[[#This Row],[DIst2]],"Cluster2","Cluster3"))</f>
        <v>Cluster1</v>
      </c>
    </row>
    <row r="131" spans="7:15" x14ac:dyDescent="0.3">
      <c r="G131">
        <v>130</v>
      </c>
      <c r="H131">
        <v>0.39848884099999998</v>
      </c>
      <c r="I131">
        <v>0.96277470600000004</v>
      </c>
      <c r="K131">
        <f>SQRT((Table389[[#This Row],[Annual Income (k$)]]-$B$3)^2+(Table389[[#This Row],[Spending Score (1-100)]]-$C$3)^2)</f>
        <v>1.3281911904508388</v>
      </c>
      <c r="L131">
        <f>SQRT((Table389[[#This Row],[Annual Income (k$)]]-$B$4)^2+(Table389[[#This Row],[Spending Score (1-100)]]-$C$4)^2)</f>
        <v>0.51358678151870174</v>
      </c>
      <c r="M131">
        <f>SQRT((Table389[[#This Row],[Annual Income (k$)]]-$B$5)^2+(Table389[[#This Row],[Spending Score (1-100)]]-$C$5)^2)</f>
        <v>1.4144015850565077</v>
      </c>
      <c r="N131">
        <f>MIN(Table389[[#This Row],[DIst1]:[DIst3]])</f>
        <v>0.51358678151870174</v>
      </c>
      <c r="O131" t="str">
        <f>IF(MIN(Table389[[#This Row],[DIst1]:[DIst3]])=Table389[[#This Row],[DIst1]],"Cluster1",IF(MIN(Table389[[#This Row],[DIst1]:[DIst3]])=Table389[[#This Row],[DIst2]],"Cluster2","Cluster3"))</f>
        <v>Cluster2</v>
      </c>
    </row>
    <row r="132" spans="7:15" x14ac:dyDescent="0.3">
      <c r="G132">
        <v>131</v>
      </c>
      <c r="H132">
        <v>0.39848884099999998</v>
      </c>
      <c r="I132">
        <v>-1.599448301</v>
      </c>
      <c r="K132">
        <f>SQRT((Table389[[#This Row],[Annual Income (k$)]]-$B$3)^2+(Table389[[#This Row],[Spending Score (1-100)]]-$C$3)^2)</f>
        <v>1.3989092418418887</v>
      </c>
      <c r="L132">
        <f>SQRT((Table389[[#This Row],[Annual Income (k$)]]-$B$4)^2+(Table389[[#This Row],[Spending Score (1-100)]]-$C$4)^2)</f>
        <v>2.8872369690971782</v>
      </c>
      <c r="M132">
        <f>SQRT((Table389[[#This Row],[Annual Income (k$)]]-$B$5)^2+(Table389[[#This Row],[Spending Score (1-100)]]-$C$5)^2)</f>
        <v>2.857908430017146</v>
      </c>
      <c r="N132">
        <f>MIN(Table389[[#This Row],[DIst1]:[DIst3]])</f>
        <v>1.3989092418418887</v>
      </c>
      <c r="O132" t="str">
        <f>IF(MIN(Table389[[#This Row],[DIst1]:[DIst3]])=Table389[[#This Row],[DIst1]],"Cluster1",IF(MIN(Table389[[#This Row],[DIst1]:[DIst3]])=Table389[[#This Row],[DIst2]],"Cluster2","Cluster3"))</f>
        <v>Cluster1</v>
      </c>
    </row>
    <row r="133" spans="7:15" x14ac:dyDescent="0.3">
      <c r="G133">
        <v>132</v>
      </c>
      <c r="H133">
        <v>0.39848884099999998</v>
      </c>
      <c r="I133">
        <v>0.96277470600000004</v>
      </c>
      <c r="K133">
        <f>SQRT((Table389[[#This Row],[Annual Income (k$)]]-$B$3)^2+(Table389[[#This Row],[Spending Score (1-100)]]-$C$3)^2)</f>
        <v>1.3281911904508388</v>
      </c>
      <c r="L133">
        <f>SQRT((Table389[[#This Row],[Annual Income (k$)]]-$B$4)^2+(Table389[[#This Row],[Spending Score (1-100)]]-$C$4)^2)</f>
        <v>0.51358678151870174</v>
      </c>
      <c r="M133">
        <f>SQRT((Table389[[#This Row],[Annual Income (k$)]]-$B$5)^2+(Table389[[#This Row],[Spending Score (1-100)]]-$C$5)^2)</f>
        <v>1.4144015850565077</v>
      </c>
      <c r="N133">
        <f>MIN(Table389[[#This Row],[DIst1]:[DIst3]])</f>
        <v>0.51358678151870174</v>
      </c>
      <c r="O133" t="str">
        <f>IF(MIN(Table389[[#This Row],[DIst1]:[DIst3]])=Table389[[#This Row],[DIst1]],"Cluster1",IF(MIN(Table389[[#This Row],[DIst1]:[DIst3]])=Table389[[#This Row],[DIst2]],"Cluster2","Cluster3"))</f>
        <v>Cluster2</v>
      </c>
    </row>
    <row r="134" spans="7:15" x14ac:dyDescent="0.3">
      <c r="G134">
        <v>133</v>
      </c>
      <c r="H134">
        <v>0.43665827000000002</v>
      </c>
      <c r="I134">
        <v>-0.62890928400000001</v>
      </c>
      <c r="K134">
        <f>SQRT((Table389[[#This Row],[Annual Income (k$)]]-$B$3)^2+(Table389[[#This Row],[Spending Score (1-100)]]-$C$3)^2)</f>
        <v>0.61334538940624594</v>
      </c>
      <c r="L134">
        <f>SQRT((Table389[[#This Row],[Annual Income (k$)]]-$B$4)^2+(Table389[[#This Row],[Spending Score (1-100)]]-$C$4)^2)</f>
        <v>1.9243049305272435</v>
      </c>
      <c r="M134">
        <f>SQRT((Table389[[#This Row],[Annual Income (k$)]]-$B$5)^2+(Table389[[#This Row],[Spending Score (1-100)]]-$C$5)^2)</f>
        <v>2.096685727091443</v>
      </c>
      <c r="N134">
        <f>MIN(Table389[[#This Row],[DIst1]:[DIst3]])</f>
        <v>0.61334538940624594</v>
      </c>
      <c r="O134" t="str">
        <f>IF(MIN(Table389[[#This Row],[DIst1]:[DIst3]])=Table389[[#This Row],[DIst1]],"Cluster1",IF(MIN(Table389[[#This Row],[DIst1]:[DIst3]])=Table389[[#This Row],[DIst2]],"Cluster2","Cluster3"))</f>
        <v>Cluster1</v>
      </c>
    </row>
    <row r="135" spans="7:15" x14ac:dyDescent="0.3">
      <c r="G135">
        <v>134</v>
      </c>
      <c r="H135">
        <v>0.43665827000000002</v>
      </c>
      <c r="I135">
        <v>0.80748846299999999</v>
      </c>
      <c r="K135">
        <f>SQRT((Table389[[#This Row],[Annual Income (k$)]]-$B$3)^2+(Table389[[#This Row],[Spending Score (1-100)]]-$C$3)^2)</f>
        <v>1.1996266104661071</v>
      </c>
      <c r="L135">
        <f>SQRT((Table389[[#This Row],[Annual Income (k$)]]-$B$4)^2+(Table389[[#This Row],[Spending Score (1-100)]]-$C$4)^2)</f>
        <v>0.59038923230212603</v>
      </c>
      <c r="M135">
        <f>SQRT((Table389[[#This Row],[Annual Income (k$)]]-$B$5)^2+(Table389[[#This Row],[Spending Score (1-100)]]-$C$5)^2)</f>
        <v>1.4525149715074883</v>
      </c>
      <c r="N135">
        <f>MIN(Table389[[#This Row],[DIst1]:[DIst3]])</f>
        <v>0.59038923230212603</v>
      </c>
      <c r="O135" t="str">
        <f>IF(MIN(Table389[[#This Row],[DIst1]:[DIst3]])=Table389[[#This Row],[DIst1]],"Cluster1",IF(MIN(Table389[[#This Row],[DIst1]:[DIst3]])=Table389[[#This Row],[DIst2]],"Cluster2","Cluster3"))</f>
        <v>Cluster2</v>
      </c>
    </row>
    <row r="136" spans="7:15" x14ac:dyDescent="0.3">
      <c r="G136">
        <v>135</v>
      </c>
      <c r="H136">
        <v>0.47482769899999999</v>
      </c>
      <c r="I136">
        <v>-1.754734544</v>
      </c>
      <c r="K136">
        <f>SQRT((Table389[[#This Row],[Annual Income (k$)]]-$B$3)^2+(Table389[[#This Row],[Spending Score (1-100)]]-$C$3)^2)</f>
        <v>1.5708969254335763</v>
      </c>
      <c r="L136">
        <f>SQRT((Table389[[#This Row],[Annual Income (k$)]]-$B$4)^2+(Table389[[#This Row],[Spending Score (1-100)]]-$C$4)^2)</f>
        <v>3.031322003678564</v>
      </c>
      <c r="M136">
        <f>SQRT((Table389[[#This Row],[Annual Income (k$)]]-$B$5)^2+(Table389[[#This Row],[Spending Score (1-100)]]-$C$5)^2)</f>
        <v>3.0306511134400127</v>
      </c>
      <c r="N136">
        <f>MIN(Table389[[#This Row],[DIst1]:[DIst3]])</f>
        <v>1.5708969254335763</v>
      </c>
      <c r="O136" t="str">
        <f>IF(MIN(Table389[[#This Row],[DIst1]:[DIst3]])=Table389[[#This Row],[DIst1]],"Cluster1",IF(MIN(Table389[[#This Row],[DIst1]:[DIst3]])=Table389[[#This Row],[DIst2]],"Cluster2","Cluster3"))</f>
        <v>Cluster1</v>
      </c>
    </row>
    <row r="137" spans="7:15" x14ac:dyDescent="0.3">
      <c r="G137">
        <v>136</v>
      </c>
      <c r="H137">
        <v>0.47482769899999999</v>
      </c>
      <c r="I137">
        <v>1.467454995</v>
      </c>
      <c r="K137">
        <f>SQRT((Table389[[#This Row],[Annual Income (k$)]]-$B$3)^2+(Table389[[#This Row],[Spending Score (1-100)]]-$C$3)^2)</f>
        <v>1.8305739346573691</v>
      </c>
      <c r="L137">
        <f>SQRT((Table389[[#This Row],[Annual Income (k$)]]-$B$4)^2+(Table389[[#This Row],[Spending Score (1-100)]]-$C$4)^2)</f>
        <v>0.40387526043460648</v>
      </c>
      <c r="M137">
        <f>SQRT((Table389[[#This Row],[Annual Income (k$)]]-$B$5)^2+(Table389[[#This Row],[Spending Score (1-100)]]-$C$5)^2)</f>
        <v>1.5984534877912937</v>
      </c>
      <c r="N137">
        <f>MIN(Table389[[#This Row],[DIst1]:[DIst3]])</f>
        <v>0.40387526043460648</v>
      </c>
      <c r="O137" t="str">
        <f>IF(MIN(Table389[[#This Row],[DIst1]:[DIst3]])=Table389[[#This Row],[DIst1]],"Cluster1",IF(MIN(Table389[[#This Row],[DIst1]:[DIst3]])=Table389[[#This Row],[DIst2]],"Cluster2","Cluster3"))</f>
        <v>Cluster2</v>
      </c>
    </row>
    <row r="138" spans="7:15" x14ac:dyDescent="0.3">
      <c r="G138">
        <v>137</v>
      </c>
      <c r="H138">
        <v>0.47482769899999999</v>
      </c>
      <c r="I138">
        <v>-1.677091423</v>
      </c>
      <c r="K138">
        <f>SQRT((Table389[[#This Row],[Annual Income (k$)]]-$B$3)^2+(Table389[[#This Row],[Spending Score (1-100)]]-$C$3)^2)</f>
        <v>1.4982819156293785</v>
      </c>
      <c r="L138">
        <f>SQRT((Table389[[#This Row],[Annual Income (k$)]]-$B$4)^2+(Table389[[#This Row],[Spending Score (1-100)]]-$C$4)^2)</f>
        <v>2.954195590679066</v>
      </c>
      <c r="M138">
        <f>SQRT((Table389[[#This Row],[Annual Income (k$)]]-$B$5)^2+(Table389[[#This Row],[Spending Score (1-100)]]-$C$5)^2)</f>
        <v>2.9632650464029706</v>
      </c>
      <c r="N138">
        <f>MIN(Table389[[#This Row],[DIst1]:[DIst3]])</f>
        <v>1.4982819156293785</v>
      </c>
      <c r="O138" t="str">
        <f>IF(MIN(Table389[[#This Row],[DIst1]:[DIst3]])=Table389[[#This Row],[DIst1]],"Cluster1",IF(MIN(Table389[[#This Row],[DIst1]:[DIst3]])=Table389[[#This Row],[DIst2]],"Cluster2","Cluster3"))</f>
        <v>Cluster1</v>
      </c>
    </row>
    <row r="139" spans="7:15" x14ac:dyDescent="0.3">
      <c r="G139">
        <v>138</v>
      </c>
      <c r="H139">
        <v>0.47482769899999999</v>
      </c>
      <c r="I139">
        <v>0.88513158400000003</v>
      </c>
      <c r="K139">
        <f>SQRT((Table389[[#This Row],[Annual Income (k$)]]-$B$3)^2+(Table389[[#This Row],[Spending Score (1-100)]]-$C$3)^2)</f>
        <v>1.2861242098394672</v>
      </c>
      <c r="L139">
        <f>SQRT((Table389[[#This Row],[Annual Income (k$)]]-$B$4)^2+(Table389[[#This Row],[Spending Score (1-100)]]-$C$4)^2)</f>
        <v>0.50697896146635346</v>
      </c>
      <c r="M139">
        <f>SQRT((Table389[[#This Row],[Annual Income (k$)]]-$B$5)^2+(Table389[[#This Row],[Spending Score (1-100)]]-$C$5)^2)</f>
        <v>1.488607738</v>
      </c>
      <c r="N139">
        <f>MIN(Table389[[#This Row],[DIst1]:[DIst3]])</f>
        <v>0.50697896146635346</v>
      </c>
      <c r="O139" t="str">
        <f>IF(MIN(Table389[[#This Row],[DIst1]:[DIst3]])=Table389[[#This Row],[DIst1]],"Cluster1",IF(MIN(Table389[[#This Row],[DIst1]:[DIst3]])=Table389[[#This Row],[DIst2]],"Cluster2","Cluster3"))</f>
        <v>Cluster2</v>
      </c>
    </row>
    <row r="140" spans="7:15" x14ac:dyDescent="0.3">
      <c r="G140">
        <v>139</v>
      </c>
      <c r="H140">
        <v>0.51299712799999997</v>
      </c>
      <c r="I140">
        <v>-1.5606267410000001</v>
      </c>
      <c r="K140">
        <f>SQRT((Table389[[#This Row],[Annual Income (k$)]]-$B$3)^2+(Table389[[#This Row],[Spending Score (1-100)]]-$C$3)^2)</f>
        <v>1.4057270297941298</v>
      </c>
      <c r="L140">
        <f>SQRT((Table389[[#This Row],[Annual Income (k$)]]-$B$4)^2+(Table389[[#This Row],[Spending Score (1-100)]]-$C$4)^2)</f>
        <v>2.8341774094107843</v>
      </c>
      <c r="M140">
        <f>SQRT((Table389[[#This Row],[Annual Income (k$)]]-$B$5)^2+(Table389[[#This Row],[Spending Score (1-100)]]-$C$5)^2)</f>
        <v>2.8831896056241866</v>
      </c>
      <c r="N140">
        <f>MIN(Table389[[#This Row],[DIst1]:[DIst3]])</f>
        <v>1.4057270297941298</v>
      </c>
      <c r="O140" t="str">
        <f>IF(MIN(Table389[[#This Row],[DIst1]:[DIst3]])=Table389[[#This Row],[DIst1]],"Cluster1",IF(MIN(Table389[[#This Row],[DIst1]:[DIst3]])=Table389[[#This Row],[DIst2]],"Cluster2","Cluster3"))</f>
        <v>Cluster1</v>
      </c>
    </row>
    <row r="141" spans="7:15" x14ac:dyDescent="0.3">
      <c r="G141">
        <v>140</v>
      </c>
      <c r="H141">
        <v>0.51299712799999997</v>
      </c>
      <c r="I141">
        <v>0.84631002399999999</v>
      </c>
      <c r="K141">
        <f>SQRT((Table389[[#This Row],[Annual Income (k$)]]-$B$3)^2+(Table389[[#This Row],[Spending Score (1-100)]]-$C$3)^2)</f>
        <v>1.2680770341297076</v>
      </c>
      <c r="L141">
        <f>SQRT((Table389[[#This Row],[Annual Income (k$)]]-$B$4)^2+(Table389[[#This Row],[Spending Score (1-100)]]-$C$4)^2)</f>
        <v>0.51239424848805037</v>
      </c>
      <c r="M141">
        <f>SQRT((Table389[[#This Row],[Annual Income (k$)]]-$B$5)^2+(Table389[[#This Row],[Spending Score (1-100)]]-$C$5)^2)</f>
        <v>1.52727064765659</v>
      </c>
      <c r="N141">
        <f>MIN(Table389[[#This Row],[DIst1]:[DIst3]])</f>
        <v>0.51239424848805037</v>
      </c>
      <c r="O141" t="str">
        <f>IF(MIN(Table389[[#This Row],[DIst1]:[DIst3]])=Table389[[#This Row],[DIst1]],"Cluster1",IF(MIN(Table389[[#This Row],[DIst1]:[DIst3]])=Table389[[#This Row],[DIst2]],"Cluster2","Cluster3"))</f>
        <v>Cluster2</v>
      </c>
    </row>
    <row r="142" spans="7:15" x14ac:dyDescent="0.3">
      <c r="G142">
        <v>141</v>
      </c>
      <c r="H142">
        <v>0.55116655699999995</v>
      </c>
      <c r="I142">
        <v>-1.754734544</v>
      </c>
      <c r="K142">
        <f>SQRT((Table389[[#This Row],[Annual Income (k$)]]-$B$3)^2+(Table389[[#This Row],[Spending Score (1-100)]]-$C$3)^2)</f>
        <v>1.5988941424668084</v>
      </c>
      <c r="L142">
        <f>SQRT((Table389[[#This Row],[Annual Income (k$)]]-$B$4)^2+(Table389[[#This Row],[Spending Score (1-100)]]-$C$4)^2)</f>
        <v>3.0235935582514712</v>
      </c>
      <c r="M142">
        <f>SQRT((Table389[[#This Row],[Annual Income (k$)]]-$B$5)^2+(Table389[[#This Row],[Spending Score (1-100)]]-$C$5)^2)</f>
        <v>3.068868035952947</v>
      </c>
      <c r="N142">
        <f>MIN(Table389[[#This Row],[DIst1]:[DIst3]])</f>
        <v>1.5988941424668084</v>
      </c>
      <c r="O142" t="str">
        <f>IF(MIN(Table389[[#This Row],[DIst1]:[DIst3]])=Table389[[#This Row],[DIst1]],"Cluster1",IF(MIN(Table389[[#This Row],[DIst1]:[DIst3]])=Table389[[#This Row],[DIst2]],"Cluster2","Cluster3"))</f>
        <v>Cluster1</v>
      </c>
    </row>
    <row r="143" spans="7:15" x14ac:dyDescent="0.3">
      <c r="G143">
        <v>142</v>
      </c>
      <c r="H143">
        <v>0.55116655699999995</v>
      </c>
      <c r="I143">
        <v>1.6615627980000001</v>
      </c>
      <c r="K143">
        <f>SQRT((Table389[[#This Row],[Annual Income (k$)]]-$B$3)^2+(Table389[[#This Row],[Spending Score (1-100)]]-$C$3)^2)</f>
        <v>2.038648105064496</v>
      </c>
      <c r="L143">
        <f>SQRT((Table389[[#This Row],[Annual Income (k$)]]-$B$4)^2+(Table389[[#This Row],[Spending Score (1-100)]]-$C$4)^2)</f>
        <v>0.48551761205608074</v>
      </c>
      <c r="M143">
        <f>SQRT((Table389[[#This Row],[Annual Income (k$)]]-$B$5)^2+(Table389[[#This Row],[Spending Score (1-100)]]-$C$5)^2)</f>
        <v>1.746969741697177</v>
      </c>
      <c r="N143">
        <f>MIN(Table389[[#This Row],[DIst1]:[DIst3]])</f>
        <v>0.48551761205608074</v>
      </c>
      <c r="O143" t="str">
        <f>IF(MIN(Table389[[#This Row],[DIst1]:[DIst3]])=Table389[[#This Row],[DIst1]],"Cluster1",IF(MIN(Table389[[#This Row],[DIst1]:[DIst3]])=Table389[[#This Row],[DIst2]],"Cluster2","Cluster3"))</f>
        <v>Cluster2</v>
      </c>
    </row>
    <row r="144" spans="7:15" x14ac:dyDescent="0.3">
      <c r="G144">
        <v>143</v>
      </c>
      <c r="H144">
        <v>0.58933598600000003</v>
      </c>
      <c r="I144">
        <v>-0.39597991900000001</v>
      </c>
      <c r="K144">
        <f>SQRT((Table389[[#This Row],[Annual Income (k$)]]-$B$3)^2+(Table389[[#This Row],[Spending Score (1-100)]]-$C$3)^2)</f>
        <v>0.66762572976996537</v>
      </c>
      <c r="L144">
        <f>SQRT((Table389[[#This Row],[Annual Income (k$)]]-$B$4)^2+(Table389[[#This Row],[Spending Score (1-100)]]-$C$4)^2)</f>
        <v>1.6688562043588833</v>
      </c>
      <c r="M144">
        <f>SQRT((Table389[[#This Row],[Annual Income (k$)]]-$B$5)^2+(Table389[[#This Row],[Spending Score (1-100)]]-$C$5)^2)</f>
        <v>2.052127596600835</v>
      </c>
      <c r="N144">
        <f>MIN(Table389[[#This Row],[DIst1]:[DIst3]])</f>
        <v>0.66762572976996537</v>
      </c>
      <c r="O144" t="str">
        <f>IF(MIN(Table389[[#This Row],[DIst1]:[DIst3]])=Table389[[#This Row],[DIst1]],"Cluster1",IF(MIN(Table389[[#This Row],[DIst1]:[DIst3]])=Table389[[#This Row],[DIst2]],"Cluster2","Cluster3"))</f>
        <v>Cluster1</v>
      </c>
    </row>
    <row r="145" spans="7:15" x14ac:dyDescent="0.3">
      <c r="G145">
        <v>144</v>
      </c>
      <c r="H145">
        <v>0.58933598600000003</v>
      </c>
      <c r="I145">
        <v>1.428633434</v>
      </c>
      <c r="K145">
        <f>SQRT((Table389[[#This Row],[Annual Income (k$)]]-$B$3)^2+(Table389[[#This Row],[Spending Score (1-100)]]-$C$3)^2)</f>
        <v>1.8314650833198982</v>
      </c>
      <c r="L145">
        <f>SQRT((Table389[[#This Row],[Annual Income (k$)]]-$B$4)^2+(Table389[[#This Row],[Spending Score (1-100)]]-$C$4)^2)</f>
        <v>0.28714901085929839</v>
      </c>
      <c r="M145">
        <f>SQRT((Table389[[#This Row],[Annual Income (k$)]]-$B$5)^2+(Table389[[#This Row],[Spending Score (1-100)]]-$C$5)^2)</f>
        <v>1.692741932654007</v>
      </c>
      <c r="N145">
        <f>MIN(Table389[[#This Row],[DIst1]:[DIst3]])</f>
        <v>0.28714901085929839</v>
      </c>
      <c r="O145" t="str">
        <f>IF(MIN(Table389[[#This Row],[DIst1]:[DIst3]])=Table389[[#This Row],[DIst1]],"Cluster1",IF(MIN(Table389[[#This Row],[DIst1]:[DIst3]])=Table389[[#This Row],[DIst2]],"Cluster2","Cluster3"))</f>
        <v>Cluster2</v>
      </c>
    </row>
    <row r="146" spans="7:15" x14ac:dyDescent="0.3">
      <c r="G146">
        <v>145</v>
      </c>
      <c r="H146">
        <v>0.62750541599999998</v>
      </c>
      <c r="I146">
        <v>-1.4829836190000001</v>
      </c>
      <c r="K146">
        <f>SQRT((Table389[[#This Row],[Annual Income (k$)]]-$B$3)^2+(Table389[[#This Row],[Spending Score (1-100)]]-$C$3)^2)</f>
        <v>1.3890905087234628</v>
      </c>
      <c r="L146">
        <f>SQRT((Table389[[#This Row],[Annual Income (k$)]]-$B$4)^2+(Table389[[#This Row],[Spending Score (1-100)]]-$C$4)^2)</f>
        <v>2.7466310040640352</v>
      </c>
      <c r="M146">
        <f>SQRT((Table389[[#This Row],[Annual Income (k$)]]-$B$5)^2+(Table389[[#This Row],[Spending Score (1-100)]]-$C$5)^2)</f>
        <v>2.8812822769514082</v>
      </c>
      <c r="N146">
        <f>MIN(Table389[[#This Row],[DIst1]:[DIst3]])</f>
        <v>1.3890905087234628</v>
      </c>
      <c r="O146" t="str">
        <f>IF(MIN(Table389[[#This Row],[DIst1]:[DIst3]])=Table389[[#This Row],[DIst1]],"Cluster1",IF(MIN(Table389[[#This Row],[DIst1]:[DIst3]])=Table389[[#This Row],[DIst2]],"Cluster2","Cluster3"))</f>
        <v>Cluster1</v>
      </c>
    </row>
    <row r="147" spans="7:15" x14ac:dyDescent="0.3">
      <c r="G147">
        <v>146</v>
      </c>
      <c r="H147">
        <v>0.62750541599999998</v>
      </c>
      <c r="I147">
        <v>1.816849041</v>
      </c>
      <c r="K147">
        <f>SQRT((Table389[[#This Row],[Annual Income (k$)]]-$B$3)^2+(Table389[[#This Row],[Spending Score (1-100)]]-$C$3)^2)</f>
        <v>2.2099354356235676</v>
      </c>
      <c r="L147">
        <f>SQRT((Table389[[#This Row],[Annual Income (k$)]]-$B$4)^2+(Table389[[#This Row],[Spending Score (1-100)]]-$C$4)^2)</f>
        <v>0.59192006759051885</v>
      </c>
      <c r="M147">
        <f>SQRT((Table389[[#This Row],[Annual Income (k$)]]-$B$5)^2+(Table389[[#This Row],[Spending Score (1-100)]]-$C$5)^2)</f>
        <v>1.88730372872866</v>
      </c>
      <c r="N147">
        <f>MIN(Table389[[#This Row],[DIst1]:[DIst3]])</f>
        <v>0.59192006759051885</v>
      </c>
      <c r="O147" t="str">
        <f>IF(MIN(Table389[[#This Row],[DIst1]:[DIst3]])=Table389[[#This Row],[DIst1]],"Cluster1",IF(MIN(Table389[[#This Row],[DIst1]:[DIst3]])=Table389[[#This Row],[DIst2]],"Cluster2","Cluster3"))</f>
        <v>Cluster2</v>
      </c>
    </row>
    <row r="148" spans="7:15" x14ac:dyDescent="0.3">
      <c r="G148">
        <v>147</v>
      </c>
      <c r="H148">
        <v>0.62750541599999998</v>
      </c>
      <c r="I148">
        <v>-0.551266162</v>
      </c>
      <c r="K148">
        <f>SQRT((Table389[[#This Row],[Annual Income (k$)]]-$B$3)^2+(Table389[[#This Row],[Spending Score (1-100)]]-$C$3)^2)</f>
        <v>0.74652336697635036</v>
      </c>
      <c r="L148">
        <f>SQRT((Table389[[#This Row],[Annual Income (k$)]]-$B$4)^2+(Table389[[#This Row],[Spending Score (1-100)]]-$C$4)^2)</f>
        <v>1.8183591363542098</v>
      </c>
      <c r="M148">
        <f>SQRT((Table389[[#This Row],[Annual Income (k$)]]-$B$5)^2+(Table389[[#This Row],[Spending Score (1-100)]]-$C$5)^2)</f>
        <v>2.1810677269421133</v>
      </c>
      <c r="N148">
        <f>MIN(Table389[[#This Row],[DIst1]:[DIst3]])</f>
        <v>0.74652336697635036</v>
      </c>
      <c r="O148" t="str">
        <f>IF(MIN(Table389[[#This Row],[DIst1]:[DIst3]])=Table389[[#This Row],[DIst1]],"Cluster1",IF(MIN(Table389[[#This Row],[DIst1]:[DIst3]])=Table389[[#This Row],[DIst2]],"Cluster2","Cluster3"))</f>
        <v>Cluster1</v>
      </c>
    </row>
    <row r="149" spans="7:15" x14ac:dyDescent="0.3">
      <c r="G149">
        <v>148</v>
      </c>
      <c r="H149">
        <v>0.62750541599999998</v>
      </c>
      <c r="I149">
        <v>0.92395314500000003</v>
      </c>
      <c r="K149">
        <f>SQRT((Table389[[#This Row],[Annual Income (k$)]]-$B$3)^2+(Table389[[#This Row],[Spending Score (1-100)]]-$C$3)^2)</f>
        <v>1.391146106989495</v>
      </c>
      <c r="L149">
        <f>SQRT((Table389[[#This Row],[Annual Income (k$)]]-$B$4)^2+(Table389[[#This Row],[Spending Score (1-100)]]-$C$4)^2)</f>
        <v>0.38435962431469139</v>
      </c>
      <c r="M149">
        <f>SQRT((Table389[[#This Row],[Annual Income (k$)]]-$B$5)^2+(Table389[[#This Row],[Spending Score (1-100)]]-$C$5)^2)</f>
        <v>1.6417445167848235</v>
      </c>
      <c r="N149">
        <f>MIN(Table389[[#This Row],[DIst1]:[DIst3]])</f>
        <v>0.38435962431469139</v>
      </c>
      <c r="O149" t="str">
        <f>IF(MIN(Table389[[#This Row],[DIst1]:[DIst3]])=Table389[[#This Row],[DIst1]],"Cluster1",IF(MIN(Table389[[#This Row],[DIst1]:[DIst3]])=Table389[[#This Row],[DIst2]],"Cluster2","Cluster3"))</f>
        <v>Cluster2</v>
      </c>
    </row>
    <row r="150" spans="7:15" x14ac:dyDescent="0.3">
      <c r="G150">
        <v>149</v>
      </c>
      <c r="H150">
        <v>0.66567484499999996</v>
      </c>
      <c r="I150">
        <v>-1.0947680120000001</v>
      </c>
      <c r="K150">
        <f>SQRT((Table389[[#This Row],[Annual Income (k$)]]-$B$3)^2+(Table389[[#This Row],[Spending Score (1-100)]]-$C$3)^2)</f>
        <v>1.0960685041418072</v>
      </c>
      <c r="L150">
        <f>SQRT((Table389[[#This Row],[Annual Income (k$)]]-$B$4)^2+(Table389[[#This Row],[Spending Score (1-100)]]-$C$4)^2)</f>
        <v>2.3567223282307772</v>
      </c>
      <c r="M150">
        <f>SQRT((Table389[[#This Row],[Annual Income (k$)]]-$B$5)^2+(Table389[[#This Row],[Spending Score (1-100)]]-$C$5)^2)</f>
        <v>2.5962609879656586</v>
      </c>
      <c r="N150">
        <f>MIN(Table389[[#This Row],[DIst1]:[DIst3]])</f>
        <v>1.0960685041418072</v>
      </c>
      <c r="O150" t="str">
        <f>IF(MIN(Table389[[#This Row],[DIst1]:[DIst3]])=Table389[[#This Row],[DIst1]],"Cluster1",IF(MIN(Table389[[#This Row],[DIst1]:[DIst3]])=Table389[[#This Row],[DIst2]],"Cluster2","Cluster3"))</f>
        <v>Cluster1</v>
      </c>
    </row>
    <row r="151" spans="7:15" x14ac:dyDescent="0.3">
      <c r="G151">
        <v>150</v>
      </c>
      <c r="H151">
        <v>0.66567484499999996</v>
      </c>
      <c r="I151">
        <v>1.5450981159999999</v>
      </c>
      <c r="K151">
        <f>SQRT((Table389[[#This Row],[Annual Income (k$)]]-$B$3)^2+(Table389[[#This Row],[Spending Score (1-100)]]-$C$3)^2)</f>
        <v>1.9677934559935513</v>
      </c>
      <c r="L151">
        <f>SQRT((Table389[[#This Row],[Annual Income (k$)]]-$B$4)^2+(Table389[[#This Row],[Spending Score (1-100)]]-$C$4)^2)</f>
        <v>0.32665164418081422</v>
      </c>
      <c r="M151">
        <f>SQRT((Table389[[#This Row],[Annual Income (k$)]]-$B$5)^2+(Table389[[#This Row],[Spending Score (1-100)]]-$C$5)^2)</f>
        <v>1.8044734774308988</v>
      </c>
      <c r="N151">
        <f>MIN(Table389[[#This Row],[DIst1]:[DIst3]])</f>
        <v>0.32665164418081422</v>
      </c>
      <c r="O151" t="str">
        <f>IF(MIN(Table389[[#This Row],[DIst1]:[DIst3]])=Table389[[#This Row],[DIst1]],"Cluster1",IF(MIN(Table389[[#This Row],[DIst1]:[DIst3]])=Table389[[#This Row],[DIst2]],"Cluster2","Cluster3"))</f>
        <v>Cluster2</v>
      </c>
    </row>
    <row r="152" spans="7:15" x14ac:dyDescent="0.3">
      <c r="G152">
        <v>151</v>
      </c>
      <c r="H152">
        <v>0.66567484499999996</v>
      </c>
      <c r="I152">
        <v>-1.288875816</v>
      </c>
      <c r="K152">
        <f>SQRT((Table389[[#This Row],[Annual Income (k$)]]-$B$3)^2+(Table389[[#This Row],[Spending Score (1-100)]]-$C$3)^2)</f>
        <v>1.2470272514947438</v>
      </c>
      <c r="L152">
        <f>SQRT((Table389[[#This Row],[Annual Income (k$)]]-$B$4)^2+(Table389[[#This Row],[Spending Score (1-100)]]-$C$4)^2)</f>
        <v>2.5504477181667879</v>
      </c>
      <c r="M152">
        <f>SQRT((Table389[[#This Row],[Annual Income (k$)]]-$B$5)^2+(Table389[[#This Row],[Spending Score (1-100)]]-$C$5)^2)</f>
        <v>2.7471579646329429</v>
      </c>
      <c r="N152">
        <f>MIN(Table389[[#This Row],[DIst1]:[DIst3]])</f>
        <v>1.2470272514947438</v>
      </c>
      <c r="O152" t="str">
        <f>IF(MIN(Table389[[#This Row],[DIst1]:[DIst3]])=Table389[[#This Row],[DIst1]],"Cluster1",IF(MIN(Table389[[#This Row],[DIst1]:[DIst3]])=Table389[[#This Row],[DIst2]],"Cluster2","Cluster3"))</f>
        <v>Cluster1</v>
      </c>
    </row>
    <row r="153" spans="7:15" x14ac:dyDescent="0.3">
      <c r="G153">
        <v>152</v>
      </c>
      <c r="H153">
        <v>0.66567484499999996</v>
      </c>
      <c r="I153">
        <v>1.467454995</v>
      </c>
      <c r="K153">
        <f>SQRT((Table389[[#This Row],[Annual Income (k$)]]-$B$3)^2+(Table389[[#This Row],[Spending Score (1-100)]]-$C$3)^2)</f>
        <v>1.8959741117859825</v>
      </c>
      <c r="L153">
        <f>SQRT((Table389[[#This Row],[Annual Income (k$)]]-$B$4)^2+(Table389[[#This Row],[Spending Score (1-100)]]-$C$4)^2)</f>
        <v>0.26073184332028471</v>
      </c>
      <c r="M153">
        <f>SQRT((Table389[[#This Row],[Annual Income (k$)]]-$B$5)^2+(Table389[[#This Row],[Spending Score (1-100)]]-$C$5)^2)</f>
        <v>1.7775458538080329</v>
      </c>
      <c r="N153">
        <f>MIN(Table389[[#This Row],[DIst1]:[DIst3]])</f>
        <v>0.26073184332028471</v>
      </c>
      <c r="O153" t="str">
        <f>IF(MIN(Table389[[#This Row],[DIst1]:[DIst3]])=Table389[[#This Row],[DIst1]],"Cluster1",IF(MIN(Table389[[#This Row],[DIst1]:[DIst3]])=Table389[[#This Row],[DIst2]],"Cluster2","Cluster3"))</f>
        <v>Cluster2</v>
      </c>
    </row>
    <row r="154" spans="7:15" x14ac:dyDescent="0.3">
      <c r="G154">
        <v>153</v>
      </c>
      <c r="H154">
        <v>0.66567484499999996</v>
      </c>
      <c r="I154">
        <v>-1.172411133</v>
      </c>
      <c r="K154">
        <f>SQRT((Table389[[#This Row],[Annual Income (k$)]]-$B$3)^2+(Table389[[#This Row],[Spending Score (1-100)]]-$C$3)^2)</f>
        <v>1.1549059716199714</v>
      </c>
      <c r="L154">
        <f>SQRT((Table389[[#This Row],[Annual Income (k$)]]-$B$4)^2+(Table389[[#This Row],[Spending Score (1-100)]]-$C$4)^2)</f>
        <v>2.4342051721777422</v>
      </c>
      <c r="M154">
        <f>SQRT((Table389[[#This Row],[Annual Income (k$)]]-$B$5)^2+(Table389[[#This Row],[Spending Score (1-100)]]-$C$5)^2)</f>
        <v>2.6559462983409881</v>
      </c>
      <c r="N154">
        <f>MIN(Table389[[#This Row],[DIst1]:[DIst3]])</f>
        <v>1.1549059716199714</v>
      </c>
      <c r="O154" t="str">
        <f>IF(MIN(Table389[[#This Row],[DIst1]:[DIst3]])=Table389[[#This Row],[DIst1]],"Cluster1",IF(MIN(Table389[[#This Row],[DIst1]:[DIst3]])=Table389[[#This Row],[DIst2]],"Cluster2","Cluster3"))</f>
        <v>Cluster1</v>
      </c>
    </row>
    <row r="155" spans="7:15" x14ac:dyDescent="0.3">
      <c r="G155">
        <v>154</v>
      </c>
      <c r="H155">
        <v>0.66567484499999996</v>
      </c>
      <c r="I155">
        <v>1.001596266</v>
      </c>
      <c r="K155">
        <f>SQRT((Table389[[#This Row],[Annual Income (k$)]]-$B$3)^2+(Table389[[#This Row],[Spending Score (1-100)]]-$C$3)^2)</f>
        <v>1.4774821100644584</v>
      </c>
      <c r="L155">
        <f>SQRT((Table389[[#This Row],[Annual Income (k$)]]-$B$4)^2+(Table389[[#This Row],[Spending Score (1-100)]]-$C$4)^2)</f>
        <v>0.29808548862070355</v>
      </c>
      <c r="M155">
        <f>SQRT((Table389[[#This Row],[Annual Income (k$)]]-$B$5)^2+(Table389[[#This Row],[Spending Score (1-100)]]-$C$5)^2)</f>
        <v>1.6834882623721541</v>
      </c>
      <c r="N155">
        <f>MIN(Table389[[#This Row],[DIst1]:[DIst3]])</f>
        <v>0.29808548862070355</v>
      </c>
      <c r="O155" t="str">
        <f>IF(MIN(Table389[[#This Row],[DIst1]:[DIst3]])=Table389[[#This Row],[DIst1]],"Cluster1",IF(MIN(Table389[[#This Row],[DIst1]:[DIst3]])=Table389[[#This Row],[DIst2]],"Cluster2","Cluster3"))</f>
        <v>Cluster2</v>
      </c>
    </row>
    <row r="156" spans="7:15" x14ac:dyDescent="0.3">
      <c r="G156">
        <v>155</v>
      </c>
      <c r="H156">
        <v>0.66567484499999996</v>
      </c>
      <c r="I156">
        <v>-1.3276973759999999</v>
      </c>
      <c r="K156">
        <f>SQRT((Table389[[#This Row],[Annual Income (k$)]]-$B$3)^2+(Table389[[#This Row],[Spending Score (1-100)]]-$C$3)^2)</f>
        <v>1.27861714591695</v>
      </c>
      <c r="L156">
        <f>SQRT((Table389[[#This Row],[Annual Income (k$)]]-$B$4)^2+(Table389[[#This Row],[Spending Score (1-100)]]-$C$4)^2)</f>
        <v>2.5891996691272379</v>
      </c>
      <c r="M156">
        <f>SQRT((Table389[[#This Row],[Annual Income (k$)]]-$B$5)^2+(Table389[[#This Row],[Spending Score (1-100)]]-$C$5)^2)</f>
        <v>2.7779814098741076</v>
      </c>
      <c r="N156">
        <f>MIN(Table389[[#This Row],[DIst1]:[DIst3]])</f>
        <v>1.27861714591695</v>
      </c>
      <c r="O156" t="str">
        <f>IF(MIN(Table389[[#This Row],[DIst1]:[DIst3]])=Table389[[#This Row],[DIst1]],"Cluster1",IF(MIN(Table389[[#This Row],[DIst1]:[DIst3]])=Table389[[#This Row],[DIst2]],"Cluster2","Cluster3"))</f>
        <v>Cluster1</v>
      </c>
    </row>
    <row r="157" spans="7:15" x14ac:dyDescent="0.3">
      <c r="G157">
        <v>156</v>
      </c>
      <c r="H157">
        <v>0.66567484499999996</v>
      </c>
      <c r="I157">
        <v>1.506276556</v>
      </c>
      <c r="K157">
        <f>SQRT((Table389[[#This Row],[Annual Income (k$)]]-$B$3)^2+(Table389[[#This Row],[Spending Score (1-100)]]-$C$3)^2)</f>
        <v>1.9318274631121097</v>
      </c>
      <c r="L157">
        <f>SQRT((Table389[[#This Row],[Annual Income (k$)]]-$B$4)^2+(Table389[[#This Row],[Spending Score (1-100)]]-$C$4)^2)</f>
        <v>0.29297454168119036</v>
      </c>
      <c r="M157">
        <f>SQRT((Table389[[#This Row],[Annual Income (k$)]]-$B$5)^2+(Table389[[#This Row],[Spending Score (1-100)]]-$C$5)^2)</f>
        <v>1.7906394901353913</v>
      </c>
      <c r="N157">
        <f>MIN(Table389[[#This Row],[DIst1]:[DIst3]])</f>
        <v>0.29297454168119036</v>
      </c>
      <c r="O157" t="str">
        <f>IF(MIN(Table389[[#This Row],[DIst1]:[DIst3]])=Table389[[#This Row],[DIst1]],"Cluster1",IF(MIN(Table389[[#This Row],[DIst1]:[DIst3]])=Table389[[#This Row],[DIst2]],"Cluster2","Cluster3"))</f>
        <v>Cluster2</v>
      </c>
    </row>
    <row r="158" spans="7:15" x14ac:dyDescent="0.3">
      <c r="G158">
        <v>157</v>
      </c>
      <c r="H158">
        <v>0.66567484499999996</v>
      </c>
      <c r="I158">
        <v>-1.9100207870000001</v>
      </c>
      <c r="K158">
        <f>SQRT((Table389[[#This Row],[Annual Income (k$)]]-$B$3)^2+(Table389[[#This Row],[Spending Score (1-100)]]-$C$3)^2)</f>
        <v>1.7869923571778235</v>
      </c>
      <c r="L158">
        <f>SQRT((Table389[[#This Row],[Annual Income (k$)]]-$B$4)^2+(Table389[[#This Row],[Spending Score (1-100)]]-$C$4)^2)</f>
        <v>3.170683316554634</v>
      </c>
      <c r="M158">
        <f>SQRT((Table389[[#This Row],[Annual Income (k$)]]-$B$5)^2+(Table389[[#This Row],[Spending Score (1-100)]]-$C$5)^2)</f>
        <v>3.2608964234545041</v>
      </c>
      <c r="N158">
        <f>MIN(Table389[[#This Row],[DIst1]:[DIst3]])</f>
        <v>1.7869923571778235</v>
      </c>
      <c r="O158" t="str">
        <f>IF(MIN(Table389[[#This Row],[DIst1]:[DIst3]])=Table389[[#This Row],[DIst1]],"Cluster1",IF(MIN(Table389[[#This Row],[DIst1]:[DIst3]])=Table389[[#This Row],[DIst2]],"Cluster2","Cluster3"))</f>
        <v>Cluster1</v>
      </c>
    </row>
    <row r="159" spans="7:15" x14ac:dyDescent="0.3">
      <c r="G159">
        <v>158</v>
      </c>
      <c r="H159">
        <v>0.66567484499999996</v>
      </c>
      <c r="I159">
        <v>1.079239388</v>
      </c>
      <c r="K159">
        <f>SQRT((Table389[[#This Row],[Annual Income (k$)]]-$B$3)^2+(Table389[[#This Row],[Spending Score (1-100)]]-$C$3)^2)</f>
        <v>1.545349536460765</v>
      </c>
      <c r="L159">
        <f>SQRT((Table389[[#This Row],[Annual Income (k$)]]-$B$4)^2+(Table389[[#This Row],[Spending Score (1-100)]]-$C$4)^2)</f>
        <v>0.23501852983625188</v>
      </c>
      <c r="M159">
        <f>SQRT((Table389[[#This Row],[Annual Income (k$)]]-$B$5)^2+(Table389[[#This Row],[Spending Score (1-100)]]-$C$5)^2)</f>
        <v>1.6906349537866405</v>
      </c>
      <c r="N159">
        <f>MIN(Table389[[#This Row],[DIst1]:[DIst3]])</f>
        <v>0.23501852983625188</v>
      </c>
      <c r="O159" t="str">
        <f>IF(MIN(Table389[[#This Row],[DIst1]:[DIst3]])=Table389[[#This Row],[DIst1]],"Cluster1",IF(MIN(Table389[[#This Row],[DIst1]:[DIst3]])=Table389[[#This Row],[DIst2]],"Cluster2","Cluster3"))</f>
        <v>Cluster2</v>
      </c>
    </row>
    <row r="160" spans="7:15" x14ac:dyDescent="0.3">
      <c r="G160">
        <v>159</v>
      </c>
      <c r="H160">
        <v>0.66567484499999996</v>
      </c>
      <c r="I160">
        <v>-1.9100207870000001</v>
      </c>
      <c r="K160">
        <f>SQRT((Table389[[#This Row],[Annual Income (k$)]]-$B$3)^2+(Table389[[#This Row],[Spending Score (1-100)]]-$C$3)^2)</f>
        <v>1.7869923571778235</v>
      </c>
      <c r="L160">
        <f>SQRT((Table389[[#This Row],[Annual Income (k$)]]-$B$4)^2+(Table389[[#This Row],[Spending Score (1-100)]]-$C$4)^2)</f>
        <v>3.170683316554634</v>
      </c>
      <c r="M160">
        <f>SQRT((Table389[[#This Row],[Annual Income (k$)]]-$B$5)^2+(Table389[[#This Row],[Spending Score (1-100)]]-$C$5)^2)</f>
        <v>3.2608964234545041</v>
      </c>
      <c r="N160">
        <f>MIN(Table389[[#This Row],[DIst1]:[DIst3]])</f>
        <v>1.7869923571778235</v>
      </c>
      <c r="O160" t="str">
        <f>IF(MIN(Table389[[#This Row],[DIst1]:[DIst3]])=Table389[[#This Row],[DIst1]],"Cluster1",IF(MIN(Table389[[#This Row],[DIst1]:[DIst3]])=Table389[[#This Row],[DIst2]],"Cluster2","Cluster3"))</f>
        <v>Cluster1</v>
      </c>
    </row>
    <row r="161" spans="7:15" x14ac:dyDescent="0.3">
      <c r="G161">
        <v>160</v>
      </c>
      <c r="H161">
        <v>0.66567484499999996</v>
      </c>
      <c r="I161">
        <v>0.88513158400000003</v>
      </c>
      <c r="K161">
        <f>SQRT((Table389[[#This Row],[Annual Income (k$)]]-$B$3)^2+(Table389[[#This Row],[Spending Score (1-100)]]-$C$3)^2)</f>
        <v>1.3776183743877974</v>
      </c>
      <c r="L161">
        <f>SQRT((Table389[[#This Row],[Annual Income (k$)]]-$B$4)^2+(Table389[[#This Row],[Spending Score (1-100)]]-$C$4)^2)</f>
        <v>0.40235995762448151</v>
      </c>
      <c r="M161">
        <f>SQRT((Table389[[#This Row],[Annual Income (k$)]]-$B$5)^2+(Table389[[#This Row],[Spending Score (1-100)]]-$C$5)^2)</f>
        <v>1.6794548840000001</v>
      </c>
      <c r="N161">
        <f>MIN(Table389[[#This Row],[DIst1]:[DIst3]])</f>
        <v>0.40235995762448151</v>
      </c>
      <c r="O161" t="str">
        <f>IF(MIN(Table389[[#This Row],[DIst1]:[DIst3]])=Table389[[#This Row],[DIst1]],"Cluster1",IF(MIN(Table389[[#This Row],[DIst1]:[DIst3]])=Table389[[#This Row],[DIst2]],"Cluster2","Cluster3"))</f>
        <v>Cluster2</v>
      </c>
    </row>
    <row r="162" spans="7:15" x14ac:dyDescent="0.3">
      <c r="G162">
        <v>161</v>
      </c>
      <c r="H162">
        <v>0.70384427400000005</v>
      </c>
      <c r="I162">
        <v>-0.59008772300000001</v>
      </c>
      <c r="K162">
        <f>SQRT((Table389[[#This Row],[Annual Income (k$)]]-$B$3)^2+(Table389[[#This Row],[Spending Score (1-100)]]-$C$3)^2)</f>
        <v>0.83178571557687309</v>
      </c>
      <c r="L162">
        <f>SQRT((Table389[[#This Row],[Annual Income (k$)]]-$B$4)^2+(Table389[[#This Row],[Spending Score (1-100)]]-$C$4)^2)</f>
        <v>1.8506340539702126</v>
      </c>
      <c r="M162">
        <f>SQRT((Table389[[#This Row],[Annual Income (k$)]]-$B$5)^2+(Table389[[#This Row],[Spending Score (1-100)]]-$C$5)^2)</f>
        <v>2.264178721822613</v>
      </c>
      <c r="N162">
        <f>MIN(Table389[[#This Row],[DIst1]:[DIst3]])</f>
        <v>0.83178571557687309</v>
      </c>
      <c r="O162" t="str">
        <f>IF(MIN(Table389[[#This Row],[DIst1]:[DIst3]])=Table389[[#This Row],[DIst1]],"Cluster1",IF(MIN(Table389[[#This Row],[DIst1]:[DIst3]])=Table389[[#This Row],[DIst2]],"Cluster2","Cluster3"))</f>
        <v>Cluster1</v>
      </c>
    </row>
    <row r="163" spans="7:15" x14ac:dyDescent="0.3">
      <c r="G163">
        <v>162</v>
      </c>
      <c r="H163">
        <v>0.70384427400000005</v>
      </c>
      <c r="I163">
        <v>1.273347191</v>
      </c>
      <c r="K163">
        <f>SQRT((Table389[[#This Row],[Annual Income (k$)]]-$B$3)^2+(Table389[[#This Row],[Spending Score (1-100)]]-$C$3)^2)</f>
        <v>1.735286282540851</v>
      </c>
      <c r="L163">
        <f>SQRT((Table389[[#This Row],[Annual Income (k$)]]-$B$4)^2+(Table389[[#This Row],[Spending Score (1-100)]]-$C$4)^2)</f>
        <v>0.11680825301654678</v>
      </c>
      <c r="M163">
        <f>SQRT((Table389[[#This Row],[Annual Income (k$)]]-$B$5)^2+(Table389[[#This Row],[Spending Score (1-100)]]-$C$5)^2)</f>
        <v>1.7609499249345792</v>
      </c>
      <c r="N163">
        <f>MIN(Table389[[#This Row],[DIst1]:[DIst3]])</f>
        <v>0.11680825301654678</v>
      </c>
      <c r="O163" t="str">
        <f>IF(MIN(Table389[[#This Row],[DIst1]:[DIst3]])=Table389[[#This Row],[DIst1]],"Cluster1",IF(MIN(Table389[[#This Row],[DIst1]:[DIst3]])=Table389[[#This Row],[DIst2]],"Cluster2","Cluster3"))</f>
        <v>Cluster2</v>
      </c>
    </row>
    <row r="164" spans="7:15" x14ac:dyDescent="0.3">
      <c r="G164">
        <v>163</v>
      </c>
      <c r="H164">
        <v>0.780183132</v>
      </c>
      <c r="I164">
        <v>-1.754734544</v>
      </c>
      <c r="K164">
        <f>SQRT((Table389[[#This Row],[Annual Income (k$)]]-$B$3)^2+(Table389[[#This Row],[Spending Score (1-100)]]-$C$3)^2)</f>
        <v>1.7007733302337835</v>
      </c>
      <c r="L164">
        <f>SQRT((Table389[[#This Row],[Annual Income (k$)]]-$B$4)^2+(Table389[[#This Row],[Spending Score (1-100)]]-$C$4)^2)</f>
        <v>3.0119203520099935</v>
      </c>
      <c r="M164">
        <f>SQRT((Table389[[#This Row],[Annual Income (k$)]]-$B$5)^2+(Table389[[#This Row],[Spending Score (1-100)]]-$C$5)^2)</f>
        <v>3.1917388728820044</v>
      </c>
      <c r="N164">
        <f>MIN(Table389[[#This Row],[DIst1]:[DIst3]])</f>
        <v>1.7007733302337835</v>
      </c>
      <c r="O164" t="str">
        <f>IF(MIN(Table389[[#This Row],[DIst1]:[DIst3]])=Table389[[#This Row],[DIst1]],"Cluster1",IF(MIN(Table389[[#This Row],[DIst1]:[DIst3]])=Table389[[#This Row],[DIst2]],"Cluster2","Cluster3"))</f>
        <v>Cluster1</v>
      </c>
    </row>
    <row r="165" spans="7:15" x14ac:dyDescent="0.3">
      <c r="G165">
        <v>164</v>
      </c>
      <c r="H165">
        <v>0.780183132</v>
      </c>
      <c r="I165">
        <v>1.6615627980000001</v>
      </c>
      <c r="K165">
        <f>SQRT((Table389[[#This Row],[Annual Income (k$)]]-$B$3)^2+(Table389[[#This Row],[Spending Score (1-100)]]-$C$3)^2)</f>
        <v>2.1194936985758899</v>
      </c>
      <c r="L165">
        <f>SQRT((Table389[[#This Row],[Annual Income (k$)]]-$B$4)^2+(Table389[[#This Row],[Spending Score (1-100)]]-$C$4)^2)</f>
        <v>0.40653850121341606</v>
      </c>
      <c r="M165">
        <f>SQRT((Table389[[#This Row],[Annual Income (k$)]]-$B$5)^2+(Table389[[#This Row],[Spending Score (1-100)]]-$C$5)^2)</f>
        <v>1.9547760201562454</v>
      </c>
      <c r="N165">
        <f>MIN(Table389[[#This Row],[DIst1]:[DIst3]])</f>
        <v>0.40653850121341606</v>
      </c>
      <c r="O165" t="str">
        <f>IF(MIN(Table389[[#This Row],[DIst1]:[DIst3]])=Table389[[#This Row],[DIst1]],"Cluster1",IF(MIN(Table389[[#This Row],[DIst1]:[DIst3]])=Table389[[#This Row],[DIst2]],"Cluster2","Cluster3"))</f>
        <v>Cluster2</v>
      </c>
    </row>
    <row r="166" spans="7:15" x14ac:dyDescent="0.3">
      <c r="G166">
        <v>165</v>
      </c>
      <c r="H166">
        <v>0.93286084899999999</v>
      </c>
      <c r="I166">
        <v>-0.93948176900000002</v>
      </c>
      <c r="K166">
        <f>SQRT((Table389[[#This Row],[Annual Income (k$)]]-$B$3)^2+(Table389[[#This Row],[Spending Score (1-100)]]-$C$3)^2)</f>
        <v>1.198431193119313</v>
      </c>
      <c r="L166">
        <f>SQRT((Table389[[#This Row],[Annual Income (k$)]]-$B$4)^2+(Table389[[#This Row],[Spending Score (1-100)]]-$C$4)^2)</f>
        <v>2.1993348404231616</v>
      </c>
      <c r="M166">
        <f>SQRT((Table389[[#This Row],[Annual Income (k$)]]-$B$5)^2+(Table389[[#This Row],[Spending Score (1-100)]]-$C$5)^2)</f>
        <v>2.6680750804239621</v>
      </c>
      <c r="N166">
        <f>MIN(Table389[[#This Row],[DIst1]:[DIst3]])</f>
        <v>1.198431193119313</v>
      </c>
      <c r="O166" t="str">
        <f>IF(MIN(Table389[[#This Row],[DIst1]:[DIst3]])=Table389[[#This Row],[DIst1]],"Cluster1",IF(MIN(Table389[[#This Row],[DIst1]:[DIst3]])=Table389[[#This Row],[DIst2]],"Cluster2","Cluster3"))</f>
        <v>Cluster1</v>
      </c>
    </row>
    <row r="167" spans="7:15" x14ac:dyDescent="0.3">
      <c r="G167">
        <v>166</v>
      </c>
      <c r="H167">
        <v>0.93286084899999999</v>
      </c>
      <c r="I167">
        <v>0.96277470600000004</v>
      </c>
      <c r="K167">
        <f>SQRT((Table389[[#This Row],[Annual Income (k$)]]-$B$3)^2+(Table389[[#This Row],[Spending Score (1-100)]]-$C$3)^2)</f>
        <v>1.5963967353019106</v>
      </c>
      <c r="L167">
        <f>SQRT((Table389[[#This Row],[Annual Income (k$)]]-$B$4)^2+(Table389[[#This Row],[Spending Score (1-100)]]-$C$4)^2)</f>
        <v>0.31524464459022444</v>
      </c>
      <c r="M167">
        <f>SQRT((Table389[[#This Row],[Annual Income (k$)]]-$B$5)^2+(Table389[[#This Row],[Spending Score (1-100)]]-$C$5)^2)</f>
        <v>1.948188697541215</v>
      </c>
      <c r="N167">
        <f>MIN(Table389[[#This Row],[DIst1]:[DIst3]])</f>
        <v>0.31524464459022444</v>
      </c>
      <c r="O167" t="str">
        <f>IF(MIN(Table389[[#This Row],[DIst1]:[DIst3]])=Table389[[#This Row],[DIst1]],"Cluster1",IF(MIN(Table389[[#This Row],[DIst1]:[DIst3]])=Table389[[#This Row],[DIst2]],"Cluster2","Cluster3"))</f>
        <v>Cluster2</v>
      </c>
    </row>
    <row r="168" spans="7:15" x14ac:dyDescent="0.3">
      <c r="G168">
        <v>167</v>
      </c>
      <c r="H168">
        <v>0.97103027799999997</v>
      </c>
      <c r="I168">
        <v>-1.172411133</v>
      </c>
      <c r="K168">
        <f>SQRT((Table389[[#This Row],[Annual Income (k$)]]-$B$3)^2+(Table389[[#This Row],[Spending Score (1-100)]]-$C$3)^2)</f>
        <v>1.3694060754898856</v>
      </c>
      <c r="L168">
        <f>SQRT((Table389[[#This Row],[Annual Income (k$)]]-$B$4)^2+(Table389[[#This Row],[Spending Score (1-100)]]-$C$4)^2)</f>
        <v>2.4340621115596739</v>
      </c>
      <c r="M168">
        <f>SQRT((Table389[[#This Row],[Annual Income (k$)]]-$B$5)^2+(Table389[[#This Row],[Spending Score (1-100)]]-$C$5)^2)</f>
        <v>2.858837880459363</v>
      </c>
      <c r="N168">
        <f>MIN(Table389[[#This Row],[DIst1]:[DIst3]])</f>
        <v>1.3694060754898856</v>
      </c>
      <c r="O168" t="str">
        <f>IF(MIN(Table389[[#This Row],[DIst1]:[DIst3]])=Table389[[#This Row],[DIst1]],"Cluster1",IF(MIN(Table389[[#This Row],[DIst1]:[DIst3]])=Table389[[#This Row],[DIst2]],"Cluster2","Cluster3"))</f>
        <v>Cluster1</v>
      </c>
    </row>
    <row r="169" spans="7:15" x14ac:dyDescent="0.3">
      <c r="G169">
        <v>168</v>
      </c>
      <c r="H169">
        <v>0.97103027799999997</v>
      </c>
      <c r="I169">
        <v>1.7392059200000001</v>
      </c>
      <c r="K169">
        <f>SQRT((Table389[[#This Row],[Annual Income (k$)]]-$B$3)^2+(Table389[[#This Row],[Spending Score (1-100)]]-$C$3)^2)</f>
        <v>2.2715982027253059</v>
      </c>
      <c r="L169">
        <f>SQRT((Table389[[#This Row],[Annual Income (k$)]]-$B$4)^2+(Table389[[#This Row],[Spending Score (1-100)]]-$C$4)^2)</f>
        <v>0.50552380919828777</v>
      </c>
      <c r="M169">
        <f>SQRT((Table389[[#This Row],[Annual Income (k$)]]-$B$5)^2+(Table389[[#This Row],[Spending Score (1-100)]]-$C$5)^2)</f>
        <v>2.1607672169587082</v>
      </c>
      <c r="N169">
        <f>MIN(Table389[[#This Row],[DIst1]:[DIst3]])</f>
        <v>0.50552380919828777</v>
      </c>
      <c r="O169" t="str">
        <f>IF(MIN(Table389[[#This Row],[DIst1]:[DIst3]])=Table389[[#This Row],[DIst1]],"Cluster1",IF(MIN(Table389[[#This Row],[DIst1]:[DIst3]])=Table389[[#This Row],[DIst2]],"Cluster2","Cluster3"))</f>
        <v>Cluster2</v>
      </c>
    </row>
    <row r="170" spans="7:15" x14ac:dyDescent="0.3">
      <c r="G170">
        <v>169</v>
      </c>
      <c r="H170">
        <v>1.0091997070000001</v>
      </c>
      <c r="I170">
        <v>-0.90066020899999999</v>
      </c>
      <c r="K170">
        <f>SQRT((Table389[[#This Row],[Annual Income (k$)]]-$B$3)^2+(Table389[[#This Row],[Spending Score (1-100)]]-$C$3)^2)</f>
        <v>1.2430895138370266</v>
      </c>
      <c r="L170">
        <f>SQRT((Table389[[#This Row],[Annual Income (k$)]]-$B$4)^2+(Table389[[#This Row],[Spending Score (1-100)]]-$C$4)^2)</f>
        <v>2.1659134374349263</v>
      </c>
      <c r="M170">
        <f>SQRT((Table389[[#This Row],[Annual Income (k$)]]-$B$5)^2+(Table389[[#This Row],[Spending Score (1-100)]]-$C$5)^2)</f>
        <v>2.6984253520659744</v>
      </c>
      <c r="N170">
        <f>MIN(Table389[[#This Row],[DIst1]:[DIst3]])</f>
        <v>1.2430895138370266</v>
      </c>
      <c r="O170" t="str">
        <f>IF(MIN(Table389[[#This Row],[DIst1]:[DIst3]])=Table389[[#This Row],[DIst1]],"Cluster1",IF(MIN(Table389[[#This Row],[DIst1]:[DIst3]])=Table389[[#This Row],[DIst2]],"Cluster2","Cluster3"))</f>
        <v>Cluster1</v>
      </c>
    </row>
    <row r="171" spans="7:15" x14ac:dyDescent="0.3">
      <c r="G171">
        <v>170</v>
      </c>
      <c r="H171">
        <v>1.0091997070000001</v>
      </c>
      <c r="I171">
        <v>0.49691597700000001</v>
      </c>
      <c r="K171">
        <f>SQRT((Table389[[#This Row],[Annual Income (k$)]]-$B$3)^2+(Table389[[#This Row],[Spending Score (1-100)]]-$C$3)^2)</f>
        <v>1.3287642037331362</v>
      </c>
      <c r="L171">
        <f>SQRT((Table389[[#This Row],[Annual Income (k$)]]-$B$4)^2+(Table389[[#This Row],[Spending Score (1-100)]]-$C$4)^2)</f>
        <v>0.78333189455422081</v>
      </c>
      <c r="M171">
        <f>SQRT((Table389[[#This Row],[Annual Income (k$)]]-$B$5)^2+(Table389[[#This Row],[Spending Score (1-100)]]-$C$5)^2)</f>
        <v>2.0598928152320459</v>
      </c>
      <c r="N171">
        <f>MIN(Table389[[#This Row],[DIst1]:[DIst3]])</f>
        <v>0.78333189455422081</v>
      </c>
      <c r="O171" t="str">
        <f>IF(MIN(Table389[[#This Row],[DIst1]:[DIst3]])=Table389[[#This Row],[DIst1]],"Cluster1",IF(MIN(Table389[[#This Row],[DIst1]:[DIst3]])=Table389[[#This Row],[DIst2]],"Cluster2","Cluster3"))</f>
        <v>Cluster2</v>
      </c>
    </row>
    <row r="172" spans="7:15" x14ac:dyDescent="0.3">
      <c r="G172">
        <v>171</v>
      </c>
      <c r="H172">
        <v>1.0091997070000001</v>
      </c>
      <c r="I172">
        <v>-1.4441620580000001</v>
      </c>
      <c r="K172">
        <f>SQRT((Table389[[#This Row],[Annual Income (k$)]]-$B$3)^2+(Table389[[#This Row],[Spending Score (1-100)]]-$C$3)^2)</f>
        <v>1.5857371111804559</v>
      </c>
      <c r="L172">
        <f>SQRT((Table389[[#This Row],[Annual Income (k$)]]-$B$4)^2+(Table389[[#This Row],[Spending Score (1-100)]]-$C$4)^2)</f>
        <v>2.7077450071083158</v>
      </c>
      <c r="M172">
        <f>SQRT((Table389[[#This Row],[Annual Income (k$)]]-$B$5)^2+(Table389[[#This Row],[Spending Score (1-100)]]-$C$5)^2)</f>
        <v>3.0851346685984145</v>
      </c>
      <c r="N172">
        <f>MIN(Table389[[#This Row],[DIst1]:[DIst3]])</f>
        <v>1.5857371111804559</v>
      </c>
      <c r="O172" t="str">
        <f>IF(MIN(Table389[[#This Row],[DIst1]:[DIst3]])=Table389[[#This Row],[DIst1]],"Cluster1",IF(MIN(Table389[[#This Row],[DIst1]:[DIst3]])=Table389[[#This Row],[DIst2]],"Cluster2","Cluster3"))</f>
        <v>Cluster1</v>
      </c>
    </row>
    <row r="173" spans="7:15" x14ac:dyDescent="0.3">
      <c r="G173">
        <v>172</v>
      </c>
      <c r="H173">
        <v>1.0091997070000001</v>
      </c>
      <c r="I173">
        <v>0.96277470600000004</v>
      </c>
      <c r="K173">
        <f>SQRT((Table389[[#This Row],[Annual Income (k$)]]-$B$3)^2+(Table389[[#This Row],[Spending Score (1-100)]]-$C$3)^2)</f>
        <v>1.6453447420388505</v>
      </c>
      <c r="L173">
        <f>SQRT((Table389[[#This Row],[Annual Income (k$)]]-$B$4)^2+(Table389[[#This Row],[Spending Score (1-100)]]-$C$4)^2)</f>
        <v>0.35002222308172021</v>
      </c>
      <c r="M173">
        <f>SQRT((Table389[[#This Row],[Annual Income (k$)]]-$B$5)^2+(Table389[[#This Row],[Spending Score (1-100)]]-$C$5)^2)</f>
        <v>2.0244691914475093</v>
      </c>
      <c r="N173">
        <f>MIN(Table389[[#This Row],[DIst1]:[DIst3]])</f>
        <v>0.35002222308172021</v>
      </c>
      <c r="O173" t="str">
        <f>IF(MIN(Table389[[#This Row],[DIst1]:[DIst3]])=Table389[[#This Row],[DIst1]],"Cluster1",IF(MIN(Table389[[#This Row],[DIst1]:[DIst3]])=Table389[[#This Row],[DIst2]],"Cluster2","Cluster3"))</f>
        <v>Cluster2</v>
      </c>
    </row>
    <row r="174" spans="7:15" x14ac:dyDescent="0.3">
      <c r="G174">
        <v>173</v>
      </c>
      <c r="H174">
        <v>1.0091997070000001</v>
      </c>
      <c r="I174">
        <v>-1.5606267410000001</v>
      </c>
      <c r="K174">
        <f>SQRT((Table389[[#This Row],[Annual Income (k$)]]-$B$3)^2+(Table389[[#This Row],[Spending Score (1-100)]]-$C$3)^2)</f>
        <v>1.6730601062520631</v>
      </c>
      <c r="L174">
        <f>SQRT((Table389[[#This Row],[Annual Income (k$)]]-$B$4)^2+(Table389[[#This Row],[Spending Score (1-100)]]-$C$4)^2)</f>
        <v>2.8239352926431374</v>
      </c>
      <c r="M174">
        <f>SQRT((Table389[[#This Row],[Annual Income (k$)]]-$B$5)^2+(Table389[[#This Row],[Spending Score (1-100)]]-$C$5)^2)</f>
        <v>3.1739850089490074</v>
      </c>
      <c r="N174">
        <f>MIN(Table389[[#This Row],[DIst1]:[DIst3]])</f>
        <v>1.6730601062520631</v>
      </c>
      <c r="O174" t="str">
        <f>IF(MIN(Table389[[#This Row],[DIst1]:[DIst3]])=Table389[[#This Row],[DIst1]],"Cluster1",IF(MIN(Table389[[#This Row],[DIst1]:[DIst3]])=Table389[[#This Row],[DIst2]],"Cluster2","Cluster3"))</f>
        <v>Cluster1</v>
      </c>
    </row>
    <row r="175" spans="7:15" x14ac:dyDescent="0.3">
      <c r="G175">
        <v>174</v>
      </c>
      <c r="H175">
        <v>1.0091997070000001</v>
      </c>
      <c r="I175">
        <v>1.6227412379999999</v>
      </c>
      <c r="K175">
        <f>SQRT((Table389[[#This Row],[Annual Income (k$)]]-$B$3)^2+(Table389[[#This Row],[Spending Score (1-100)]]-$C$3)^2)</f>
        <v>2.1872406689879935</v>
      </c>
      <c r="L175">
        <f>SQRT((Table389[[#This Row],[Annual Income (k$)]]-$B$4)^2+(Table389[[#This Row],[Spending Score (1-100)]]-$C$4)^2)</f>
        <v>0.41207649983651096</v>
      </c>
      <c r="M175">
        <f>SQRT((Table389[[#This Row],[Annual Income (k$)]]-$B$5)^2+(Table389[[#This Row],[Spending Score (1-100)]]-$C$5)^2)</f>
        <v>2.1532568482185828</v>
      </c>
      <c r="N175">
        <f>MIN(Table389[[#This Row],[DIst1]:[DIst3]])</f>
        <v>0.41207649983651096</v>
      </c>
      <c r="O175" t="str">
        <f>IF(MIN(Table389[[#This Row],[DIst1]:[DIst3]])=Table389[[#This Row],[DIst1]],"Cluster1",IF(MIN(Table389[[#This Row],[DIst1]:[DIst3]])=Table389[[#This Row],[DIst2]],"Cluster2","Cluster3"))</f>
        <v>Cluster2</v>
      </c>
    </row>
    <row r="176" spans="7:15" x14ac:dyDescent="0.3">
      <c r="G176">
        <v>175</v>
      </c>
      <c r="H176">
        <v>1.0473691359999999</v>
      </c>
      <c r="I176">
        <v>-1.4441620580000001</v>
      </c>
      <c r="K176">
        <f>SQRT((Table389[[#This Row],[Annual Income (k$)]]-$B$3)^2+(Table389[[#This Row],[Spending Score (1-100)]]-$C$3)^2)</f>
        <v>1.6119154114101775</v>
      </c>
      <c r="L176">
        <f>SQRT((Table389[[#This Row],[Annual Income (k$)]]-$B$4)^2+(Table389[[#This Row],[Spending Score (1-100)]]-$C$4)^2)</f>
        <v>2.7106866150119049</v>
      </c>
      <c r="M176">
        <f>SQRT((Table389[[#This Row],[Annual Income (k$)]]-$B$5)^2+(Table389[[#This Row],[Spending Score (1-100)]]-$C$5)^2)</f>
        <v>3.1102965762551977</v>
      </c>
      <c r="N176">
        <f>MIN(Table389[[#This Row],[DIst1]:[DIst3]])</f>
        <v>1.6119154114101775</v>
      </c>
      <c r="O176" t="str">
        <f>IF(MIN(Table389[[#This Row],[DIst1]:[DIst3]])=Table389[[#This Row],[DIst1]],"Cluster1",IF(MIN(Table389[[#This Row],[DIst1]:[DIst3]])=Table389[[#This Row],[DIst2]],"Cluster2","Cluster3"))</f>
        <v>Cluster1</v>
      </c>
    </row>
    <row r="177" spans="7:15" x14ac:dyDescent="0.3">
      <c r="G177">
        <v>176</v>
      </c>
      <c r="H177">
        <v>1.0473691359999999</v>
      </c>
      <c r="I177">
        <v>1.389811873</v>
      </c>
      <c r="K177">
        <f>SQRT((Table389[[#This Row],[Annual Income (k$)]]-$B$3)^2+(Table389[[#This Row],[Spending Score (1-100)]]-$C$3)^2)</f>
        <v>2.008793440358823</v>
      </c>
      <c r="L177">
        <f>SQRT((Table389[[#This Row],[Annual Income (k$)]]-$B$4)^2+(Table389[[#This Row],[Spending Score (1-100)]]-$C$4)^2)</f>
        <v>0.26379032285187765</v>
      </c>
      <c r="M177">
        <f>SQRT((Table389[[#This Row],[Annual Income (k$)]]-$B$5)^2+(Table389[[#This Row],[Spending Score (1-100)]]-$C$5)^2)</f>
        <v>2.1220363134754088</v>
      </c>
      <c r="N177">
        <f>MIN(Table389[[#This Row],[DIst1]:[DIst3]])</f>
        <v>0.26379032285187765</v>
      </c>
      <c r="O177" t="str">
        <f>IF(MIN(Table389[[#This Row],[DIst1]:[DIst3]])=Table389[[#This Row],[DIst1]],"Cluster1",IF(MIN(Table389[[#This Row],[DIst1]:[DIst3]])=Table389[[#This Row],[DIst2]],"Cluster2","Cluster3"))</f>
        <v>Cluster2</v>
      </c>
    </row>
    <row r="178" spans="7:15" x14ac:dyDescent="0.3">
      <c r="G178">
        <v>177</v>
      </c>
      <c r="H178">
        <v>1.0473691359999999</v>
      </c>
      <c r="I178">
        <v>-1.3665189369999999</v>
      </c>
      <c r="K178">
        <f>SQRT((Table389[[#This Row],[Annual Income (k$)]]-$B$3)^2+(Table389[[#This Row],[Spending Score (1-100)]]-$C$3)^2)</f>
        <v>1.5568013605230937</v>
      </c>
      <c r="L178">
        <f>SQRT((Table389[[#This Row],[Annual Income (k$)]]-$B$4)^2+(Table389[[#This Row],[Spending Score (1-100)]]-$C$4)^2)</f>
        <v>2.6333264243207766</v>
      </c>
      <c r="M178">
        <f>SQRT((Table389[[#This Row],[Annual Income (k$)]]-$B$5)^2+(Table389[[#This Row],[Spending Score (1-100)]]-$C$5)^2)</f>
        <v>3.0525834944064596</v>
      </c>
      <c r="N178">
        <f>MIN(Table389[[#This Row],[DIst1]:[DIst3]])</f>
        <v>1.5568013605230937</v>
      </c>
      <c r="O178" t="str">
        <f>IF(MIN(Table389[[#This Row],[DIst1]:[DIst3]])=Table389[[#This Row],[DIst1]],"Cluster1",IF(MIN(Table389[[#This Row],[DIst1]:[DIst3]])=Table389[[#This Row],[DIst2]],"Cluster2","Cluster3"))</f>
        <v>Cluster1</v>
      </c>
    </row>
    <row r="179" spans="7:15" x14ac:dyDescent="0.3">
      <c r="G179">
        <v>178</v>
      </c>
      <c r="H179">
        <v>1.0473691359999999</v>
      </c>
      <c r="I179">
        <v>0.72984534099999998</v>
      </c>
      <c r="K179">
        <f>SQRT((Table389[[#This Row],[Annual Income (k$)]]-$B$3)^2+(Table389[[#This Row],[Spending Score (1-100)]]-$C$3)^2)</f>
        <v>1.5052706841457142</v>
      </c>
      <c r="L179">
        <f>SQRT((Table389[[#This Row],[Annual Income (k$)]]-$B$4)^2+(Table389[[#This Row],[Spending Score (1-100)]]-$C$4)^2)</f>
        <v>0.57423428999310178</v>
      </c>
      <c r="M179">
        <f>SQRT((Table389[[#This Row],[Annual Income (k$)]]-$B$5)^2+(Table389[[#This Row],[Spending Score (1-100)]]-$C$5)^2)</f>
        <v>2.066990502849066</v>
      </c>
      <c r="N179">
        <f>MIN(Table389[[#This Row],[DIst1]:[DIst3]])</f>
        <v>0.57423428999310178</v>
      </c>
      <c r="O179" t="str">
        <f>IF(MIN(Table389[[#This Row],[DIst1]:[DIst3]])=Table389[[#This Row],[DIst1]],"Cluster1",IF(MIN(Table389[[#This Row],[DIst1]:[DIst3]])=Table389[[#This Row],[DIst2]],"Cluster2","Cluster3"))</f>
        <v>Cluster2</v>
      </c>
    </row>
    <row r="180" spans="7:15" x14ac:dyDescent="0.3">
      <c r="G180">
        <v>179</v>
      </c>
      <c r="H180">
        <v>1.238216282</v>
      </c>
      <c r="I180">
        <v>-1.4053404979999999</v>
      </c>
      <c r="K180">
        <f>SQRT((Table389[[#This Row],[Annual Income (k$)]]-$B$3)^2+(Table389[[#This Row],[Spending Score (1-100)]]-$C$3)^2)</f>
        <v>1.7238609204779669</v>
      </c>
      <c r="L180">
        <f>SQRT((Table389[[#This Row],[Annual Income (k$)]]-$B$4)^2+(Table389[[#This Row],[Spending Score (1-100)]]-$C$4)^2)</f>
        <v>2.6949971329454945</v>
      </c>
      <c r="M180">
        <f>SQRT((Table389[[#This Row],[Annual Income (k$)]]-$B$5)^2+(Table389[[#This Row],[Spending Score (1-100)]]-$C$5)^2)</f>
        <v>3.2121254315824825</v>
      </c>
      <c r="N180">
        <f>MIN(Table389[[#This Row],[DIst1]:[DIst3]])</f>
        <v>1.7238609204779669</v>
      </c>
      <c r="O180" t="str">
        <f>IF(MIN(Table389[[#This Row],[DIst1]:[DIst3]])=Table389[[#This Row],[DIst1]],"Cluster1",IF(MIN(Table389[[#This Row],[DIst1]:[DIst3]])=Table389[[#This Row],[DIst2]],"Cluster2","Cluster3"))</f>
        <v>Cluster1</v>
      </c>
    </row>
    <row r="181" spans="7:15" x14ac:dyDescent="0.3">
      <c r="G181">
        <v>180</v>
      </c>
      <c r="H181">
        <v>1.238216282</v>
      </c>
      <c r="I181">
        <v>1.5450981159999999</v>
      </c>
      <c r="K181">
        <f>SQRT((Table389[[#This Row],[Annual Income (k$)]]-$B$3)^2+(Table389[[#This Row],[Spending Score (1-100)]]-$C$3)^2)</f>
        <v>2.2450909530398282</v>
      </c>
      <c r="L181">
        <f>SQRT((Table389[[#This Row],[Annual Income (k$)]]-$B$4)^2+(Table389[[#This Row],[Spending Score (1-100)]]-$C$4)^2)</f>
        <v>0.50830158157824301</v>
      </c>
      <c r="M181">
        <f>SQRT((Table389[[#This Row],[Annual Income (k$)]]-$B$5)^2+(Table389[[#This Row],[Spending Score (1-100)]]-$C$5)^2)</f>
        <v>2.3467090260954047</v>
      </c>
      <c r="N181">
        <f>MIN(Table389[[#This Row],[DIst1]:[DIst3]])</f>
        <v>0.50830158157824301</v>
      </c>
      <c r="O181" t="str">
        <f>IF(MIN(Table389[[#This Row],[DIst1]:[DIst3]])=Table389[[#This Row],[DIst1]],"Cluster1",IF(MIN(Table389[[#This Row],[DIst1]:[DIst3]])=Table389[[#This Row],[DIst2]],"Cluster2","Cluster3"))</f>
        <v>Cluster2</v>
      </c>
    </row>
    <row r="182" spans="7:15" x14ac:dyDescent="0.3">
      <c r="G182">
        <v>181</v>
      </c>
      <c r="H182">
        <v>1.390893999</v>
      </c>
      <c r="I182">
        <v>-0.70655240500000005</v>
      </c>
      <c r="K182">
        <f>SQRT((Table389[[#This Row],[Annual Income (k$)]]-$B$3)^2+(Table389[[#This Row],[Spending Score (1-100)]]-$C$3)^2)</f>
        <v>1.5200278479487501</v>
      </c>
      <c r="L182">
        <f>SQRT((Table389[[#This Row],[Annual Income (k$)]]-$B$4)^2+(Table389[[#This Row],[Spending Score (1-100)]]-$C$4)^2)</f>
        <v>2.0449350695550903</v>
      </c>
      <c r="M182">
        <f>SQRT((Table389[[#This Row],[Annual Income (k$)]]-$B$5)^2+(Table389[[#This Row],[Spending Score (1-100)]]-$C$5)^2)</f>
        <v>2.8837328499481671</v>
      </c>
      <c r="N182">
        <f>MIN(Table389[[#This Row],[DIst1]:[DIst3]])</f>
        <v>1.5200278479487501</v>
      </c>
      <c r="O182" t="str">
        <f>IF(MIN(Table389[[#This Row],[DIst1]:[DIst3]])=Table389[[#This Row],[DIst1]],"Cluster1",IF(MIN(Table389[[#This Row],[DIst1]:[DIst3]])=Table389[[#This Row],[DIst2]],"Cluster2","Cluster3"))</f>
        <v>Cluster1</v>
      </c>
    </row>
    <row r="183" spans="7:15" x14ac:dyDescent="0.3">
      <c r="G183">
        <v>182</v>
      </c>
      <c r="H183">
        <v>1.390893999</v>
      </c>
      <c r="I183">
        <v>1.389811873</v>
      </c>
      <c r="K183">
        <f>SQRT((Table389[[#This Row],[Annual Income (k$)]]-$B$3)^2+(Table389[[#This Row],[Spending Score (1-100)]]-$C$3)^2)</f>
        <v>2.2180519695630094</v>
      </c>
      <c r="L183">
        <f>SQRT((Table389[[#This Row],[Annual Income (k$)]]-$B$4)^2+(Table389[[#This Row],[Spending Score (1-100)]]-$C$4)^2)</f>
        <v>0.58664889516200858</v>
      </c>
      <c r="M183">
        <f>SQRT((Table389[[#This Row],[Annual Income (k$)]]-$B$5)^2+(Table389[[#This Row],[Spending Score (1-100)]]-$C$5)^2)</f>
        <v>2.4570631703593517</v>
      </c>
      <c r="N183">
        <f>MIN(Table389[[#This Row],[DIst1]:[DIst3]])</f>
        <v>0.58664889516200858</v>
      </c>
      <c r="O183" t="str">
        <f>IF(MIN(Table389[[#This Row],[DIst1]:[DIst3]])=Table389[[#This Row],[DIst1]],"Cluster1",IF(MIN(Table389[[#This Row],[DIst1]:[DIst3]])=Table389[[#This Row],[DIst2]],"Cluster2","Cluster3"))</f>
        <v>Cluster2</v>
      </c>
    </row>
    <row r="184" spans="7:15" x14ac:dyDescent="0.3">
      <c r="G184">
        <v>183</v>
      </c>
      <c r="H184">
        <v>1.4290634280000001</v>
      </c>
      <c r="I184">
        <v>-1.3665189369999999</v>
      </c>
      <c r="K184">
        <f>SQRT((Table389[[#This Row],[Annual Income (k$)]]-$B$3)^2+(Table389[[#This Row],[Spending Score (1-100)]]-$C$3)^2)</f>
        <v>1.8495894527984771</v>
      </c>
      <c r="L184">
        <f>SQRT((Table389[[#This Row],[Annual Income (k$)]]-$B$4)^2+(Table389[[#This Row],[Spending Score (1-100)]]-$C$4)^2)</f>
        <v>2.6933356004092097</v>
      </c>
      <c r="M184">
        <f>SQRT((Table389[[#This Row],[Annual Income (k$)]]-$B$5)^2+(Table389[[#This Row],[Spending Score (1-100)]]-$C$5)^2)</f>
        <v>3.322260416190181</v>
      </c>
      <c r="N184">
        <f>MIN(Table389[[#This Row],[DIst1]:[DIst3]])</f>
        <v>1.8495894527984771</v>
      </c>
      <c r="O184" t="str">
        <f>IF(MIN(Table389[[#This Row],[DIst1]:[DIst3]])=Table389[[#This Row],[DIst1]],"Cluster1",IF(MIN(Table389[[#This Row],[DIst1]:[DIst3]])=Table389[[#This Row],[DIst2]],"Cluster2","Cluster3"))</f>
        <v>Cluster1</v>
      </c>
    </row>
    <row r="185" spans="7:15" x14ac:dyDescent="0.3">
      <c r="G185">
        <v>184</v>
      </c>
      <c r="H185">
        <v>1.4290634280000001</v>
      </c>
      <c r="I185">
        <v>1.467454995</v>
      </c>
      <c r="K185">
        <f>SQRT((Table389[[#This Row],[Annual Income (k$)]]-$B$3)^2+(Table389[[#This Row],[Spending Score (1-100)]]-$C$3)^2)</f>
        <v>2.3017467500916857</v>
      </c>
      <c r="L185">
        <f>SQRT((Table389[[#This Row],[Annual Income (k$)]]-$B$4)^2+(Table389[[#This Row],[Spending Score (1-100)]]-$C$4)^2)</f>
        <v>0.64490094444747725</v>
      </c>
      <c r="M185">
        <f>SQRT((Table389[[#This Row],[Annual Income (k$)]]-$B$5)^2+(Table389[[#This Row],[Spending Score (1-100)]]-$C$5)^2)</f>
        <v>2.5112914524728618</v>
      </c>
      <c r="N185">
        <f>MIN(Table389[[#This Row],[DIst1]:[DIst3]])</f>
        <v>0.64490094444747725</v>
      </c>
      <c r="O185" t="str">
        <f>IF(MIN(Table389[[#This Row],[DIst1]:[DIst3]])=Table389[[#This Row],[DIst1]],"Cluster1",IF(MIN(Table389[[#This Row],[DIst1]:[DIst3]])=Table389[[#This Row],[DIst2]],"Cluster2","Cluster3"))</f>
        <v>Cluster2</v>
      </c>
    </row>
    <row r="186" spans="7:15" x14ac:dyDescent="0.3">
      <c r="G186">
        <v>185</v>
      </c>
      <c r="H186">
        <v>1.4672328569999999</v>
      </c>
      <c r="I186">
        <v>-0.43480148000000002</v>
      </c>
      <c r="K186">
        <f>SQRT((Table389[[#This Row],[Annual Income (k$)]]-$B$3)^2+(Table389[[#This Row],[Spending Score (1-100)]]-$C$3)^2)</f>
        <v>1.5432080933398613</v>
      </c>
      <c r="L186">
        <f>SQRT((Table389[[#This Row],[Annual Income (k$)]]-$B$4)^2+(Table389[[#This Row],[Spending Score (1-100)]]-$C$4)^2)</f>
        <v>1.8114965927809019</v>
      </c>
      <c r="M186">
        <f>SQRT((Table389[[#This Row],[Annual Income (k$)]]-$B$5)^2+(Table389[[#This Row],[Spending Score (1-100)]]-$C$5)^2)</f>
        <v>2.8102754817915514</v>
      </c>
      <c r="N186">
        <f>MIN(Table389[[#This Row],[DIst1]:[DIst3]])</f>
        <v>1.5432080933398613</v>
      </c>
      <c r="O186" t="str">
        <f>IF(MIN(Table389[[#This Row],[DIst1]:[DIst3]])=Table389[[#This Row],[DIst1]],"Cluster1",IF(MIN(Table389[[#This Row],[DIst1]:[DIst3]])=Table389[[#This Row],[DIst2]],"Cluster2","Cluster3"))</f>
        <v>Cluster1</v>
      </c>
    </row>
    <row r="187" spans="7:15" x14ac:dyDescent="0.3">
      <c r="G187">
        <v>186</v>
      </c>
      <c r="H187">
        <v>1.4672328569999999</v>
      </c>
      <c r="I187">
        <v>1.816849041</v>
      </c>
      <c r="K187">
        <f>SQRT((Table389[[#This Row],[Annual Income (k$)]]-$B$3)^2+(Table389[[#This Row],[Spending Score (1-100)]]-$C$3)^2)</f>
        <v>2.599512824521133</v>
      </c>
      <c r="L187">
        <f>SQRT((Table389[[#This Row],[Annual Income (k$)]]-$B$4)^2+(Table389[[#This Row],[Spending Score (1-100)]]-$C$4)^2)</f>
        <v>0.8561992254788009</v>
      </c>
      <c r="M187">
        <f>SQRT((Table389[[#This Row],[Annual Income (k$)]]-$B$5)^2+(Table389[[#This Row],[Spending Score (1-100)]]-$C$5)^2)</f>
        <v>2.6501929004879727</v>
      </c>
      <c r="N187">
        <f>MIN(Table389[[#This Row],[DIst1]:[DIst3]])</f>
        <v>0.8561992254788009</v>
      </c>
      <c r="O187" t="str">
        <f>IF(MIN(Table389[[#This Row],[DIst1]:[DIst3]])=Table389[[#This Row],[DIst1]],"Cluster1",IF(MIN(Table389[[#This Row],[DIst1]:[DIst3]])=Table389[[#This Row],[DIst2]],"Cluster2","Cluster3"))</f>
        <v>Cluster2</v>
      </c>
    </row>
    <row r="188" spans="7:15" x14ac:dyDescent="0.3">
      <c r="G188">
        <v>187</v>
      </c>
      <c r="H188">
        <v>1.543571716</v>
      </c>
      <c r="I188">
        <v>-1.0171248909999999</v>
      </c>
      <c r="K188">
        <f>SQRT((Table389[[#This Row],[Annual Income (k$)]]-$B$3)^2+(Table389[[#This Row],[Spending Score (1-100)]]-$C$3)^2)</f>
        <v>1.7720965591770921</v>
      </c>
      <c r="L188">
        <f>SQRT((Table389[[#This Row],[Annual Income (k$)]]-$B$4)^2+(Table389[[#This Row],[Spending Score (1-100)]]-$C$4)^2)</f>
        <v>2.3865482134465781</v>
      </c>
      <c r="M188">
        <f>SQRT((Table389[[#This Row],[Annual Income (k$)]]-$B$5)^2+(Table389[[#This Row],[Spending Score (1-100)]]-$C$5)^2)</f>
        <v>3.1872602177232103</v>
      </c>
      <c r="N188">
        <f>MIN(Table389[[#This Row],[DIst1]:[DIst3]])</f>
        <v>1.7720965591770921</v>
      </c>
      <c r="O188" t="str">
        <f>IF(MIN(Table389[[#This Row],[DIst1]:[DIst3]])=Table389[[#This Row],[DIst1]],"Cluster1",IF(MIN(Table389[[#This Row],[DIst1]:[DIst3]])=Table389[[#This Row],[DIst2]],"Cluster2","Cluster3"))</f>
        <v>Cluster1</v>
      </c>
    </row>
    <row r="189" spans="7:15" x14ac:dyDescent="0.3">
      <c r="G189">
        <v>188</v>
      </c>
      <c r="H189">
        <v>1.543571716</v>
      </c>
      <c r="I189">
        <v>0.69102378099999995</v>
      </c>
      <c r="K189">
        <f>SQRT((Table389[[#This Row],[Annual Income (k$)]]-$B$3)^2+(Table389[[#This Row],[Spending Score (1-100)]]-$C$3)^2)</f>
        <v>1.8820892753701437</v>
      </c>
      <c r="L189">
        <f>SQRT((Table389[[#This Row],[Annual Income (k$)]]-$B$4)^2+(Table389[[#This Row],[Spending Score (1-100)]]-$C$4)^2)</f>
        <v>0.91898806399759259</v>
      </c>
      <c r="M189">
        <f>SQRT((Table389[[#This Row],[Annual Income (k$)]]-$B$5)^2+(Table389[[#This Row],[Spending Score (1-100)]]-$C$5)^2)</f>
        <v>2.5647077490402421</v>
      </c>
      <c r="N189">
        <f>MIN(Table389[[#This Row],[DIst1]:[DIst3]])</f>
        <v>0.91898806399759259</v>
      </c>
      <c r="O189" t="str">
        <f>IF(MIN(Table389[[#This Row],[DIst1]:[DIst3]])=Table389[[#This Row],[DIst1]],"Cluster1",IF(MIN(Table389[[#This Row],[DIst1]:[DIst3]])=Table389[[#This Row],[DIst2]],"Cluster2","Cluster3"))</f>
        <v>Cluster2</v>
      </c>
    </row>
    <row r="190" spans="7:15" x14ac:dyDescent="0.3">
      <c r="G190">
        <v>189</v>
      </c>
      <c r="H190">
        <v>1.6199105739999999</v>
      </c>
      <c r="I190">
        <v>-1.288875816</v>
      </c>
      <c r="K190">
        <f>SQRT((Table389[[#This Row],[Annual Income (k$)]]-$B$3)^2+(Table389[[#This Row],[Spending Score (1-100)]]-$C$3)^2)</f>
        <v>1.9663012150387762</v>
      </c>
      <c r="L190">
        <f>SQRT((Table389[[#This Row],[Annual Income (k$)]]-$B$4)^2+(Table389[[#This Row],[Spending Score (1-100)]]-$C$4)^2)</f>
        <v>2.6686685624562037</v>
      </c>
      <c r="M190">
        <f>SQRT((Table389[[#This Row],[Annual Income (k$)]]-$B$5)^2+(Table389[[#This Row],[Spending Score (1-100)]]-$C$5)^2)</f>
        <v>3.4150599438749349</v>
      </c>
      <c r="N190">
        <f>MIN(Table389[[#This Row],[DIst1]:[DIst3]])</f>
        <v>1.9663012150387762</v>
      </c>
      <c r="O190" t="str">
        <f>IF(MIN(Table389[[#This Row],[DIst1]:[DIst3]])=Table389[[#This Row],[DIst1]],"Cluster1",IF(MIN(Table389[[#This Row],[DIst1]:[DIst3]])=Table389[[#This Row],[DIst2]],"Cluster2","Cluster3"))</f>
        <v>Cluster1</v>
      </c>
    </row>
    <row r="191" spans="7:15" x14ac:dyDescent="0.3">
      <c r="G191">
        <v>190</v>
      </c>
      <c r="H191">
        <v>1.6199105739999999</v>
      </c>
      <c r="I191">
        <v>1.3509903130000001</v>
      </c>
      <c r="K191">
        <f>SQRT((Table389[[#This Row],[Annual Income (k$)]]-$B$3)^2+(Table389[[#This Row],[Spending Score (1-100)]]-$C$3)^2)</f>
        <v>2.3478390399015039</v>
      </c>
      <c r="L191">
        <f>SQRT((Table389[[#This Row],[Annual Income (k$)]]-$B$4)^2+(Table389[[#This Row],[Spending Score (1-100)]]-$C$4)^2)</f>
        <v>0.80592544740477812</v>
      </c>
      <c r="M191">
        <f>SQRT((Table389[[#This Row],[Annual Income (k$)]]-$B$5)^2+(Table389[[#This Row],[Spending Score (1-100)]]-$C$5)^2)</f>
        <v>2.6745748447911883</v>
      </c>
      <c r="N191">
        <f>MIN(Table389[[#This Row],[DIst1]:[DIst3]])</f>
        <v>0.80592544740477812</v>
      </c>
      <c r="O191" t="str">
        <f>IF(MIN(Table389[[#This Row],[DIst1]:[DIst3]])=Table389[[#This Row],[DIst1]],"Cluster1",IF(MIN(Table389[[#This Row],[DIst1]:[DIst3]])=Table389[[#This Row],[DIst2]],"Cluster2","Cluster3"))</f>
        <v>Cluster2</v>
      </c>
    </row>
    <row r="192" spans="7:15" x14ac:dyDescent="0.3">
      <c r="G192">
        <v>191</v>
      </c>
      <c r="H192">
        <v>1.6199105739999999</v>
      </c>
      <c r="I192">
        <v>-1.0559464510000001</v>
      </c>
      <c r="K192">
        <f>SQRT((Table389[[#This Row],[Annual Income (k$)]]-$B$3)^2+(Table389[[#This Row],[Spending Score (1-100)]]-$C$3)^2)</f>
        <v>1.8576679437434203</v>
      </c>
      <c r="L192">
        <f>SQRT((Table389[[#This Row],[Annual Income (k$)]]-$B$4)^2+(Table389[[#This Row],[Spending Score (1-100)]]-$C$4)^2)</f>
        <v>2.4474604102926327</v>
      </c>
      <c r="M192">
        <f>SQRT((Table389[[#This Row],[Annual Income (k$)]]-$B$5)^2+(Table389[[#This Row],[Spending Score (1-100)]]-$C$5)^2)</f>
        <v>3.2717136462355283</v>
      </c>
      <c r="N192">
        <f>MIN(Table389[[#This Row],[DIst1]:[DIst3]])</f>
        <v>1.8576679437434203</v>
      </c>
      <c r="O192" t="str">
        <f>IF(MIN(Table389[[#This Row],[DIst1]:[DIst3]])=Table389[[#This Row],[DIst1]],"Cluster1",IF(MIN(Table389[[#This Row],[DIst1]:[DIst3]])=Table389[[#This Row],[DIst2]],"Cluster2","Cluster3"))</f>
        <v>Cluster1</v>
      </c>
    </row>
    <row r="193" spans="7:15" x14ac:dyDescent="0.3">
      <c r="G193">
        <v>192</v>
      </c>
      <c r="H193">
        <v>1.6199105739999999</v>
      </c>
      <c r="I193">
        <v>0.72984534099999998</v>
      </c>
      <c r="K193">
        <f>SQRT((Table389[[#This Row],[Annual Income (k$)]]-$B$3)^2+(Table389[[#This Row],[Spending Score (1-100)]]-$C$3)^2)</f>
        <v>1.9675196907839989</v>
      </c>
      <c r="L193">
        <f>SQRT((Table389[[#This Row],[Annual Income (k$)]]-$B$4)^2+(Table389[[#This Row],[Spending Score (1-100)]]-$C$4)^2)</f>
        <v>0.95837665785499138</v>
      </c>
      <c r="M193">
        <f>SQRT((Table389[[#This Row],[Annual Income (k$)]]-$B$5)^2+(Table389[[#This Row],[Spending Score (1-100)]]-$C$5)^2)</f>
        <v>2.6382645929226602</v>
      </c>
      <c r="N193">
        <f>MIN(Table389[[#This Row],[DIst1]:[DIst3]])</f>
        <v>0.95837665785499138</v>
      </c>
      <c r="O193" t="str">
        <f>IF(MIN(Table389[[#This Row],[DIst1]:[DIst3]])=Table389[[#This Row],[DIst1]],"Cluster1",IF(MIN(Table389[[#This Row],[DIst1]:[DIst3]])=Table389[[#This Row],[DIst2]],"Cluster2","Cluster3"))</f>
        <v>Cluster2</v>
      </c>
    </row>
    <row r="194" spans="7:15" x14ac:dyDescent="0.3">
      <c r="G194">
        <v>193</v>
      </c>
      <c r="H194">
        <v>2.0016048660000001</v>
      </c>
      <c r="I194">
        <v>-1.638269862</v>
      </c>
      <c r="K194">
        <f>SQRT((Table389[[#This Row],[Annual Income (k$)]]-$B$3)^2+(Table389[[#This Row],[Spending Score (1-100)]]-$C$3)^2)</f>
        <v>2.4753461338219349</v>
      </c>
      <c r="L194">
        <f>SQRT((Table389[[#This Row],[Annual Income (k$)]]-$B$4)^2+(Table389[[#This Row],[Spending Score (1-100)]]-$C$4)^2)</f>
        <v>3.127229856132101</v>
      </c>
      <c r="M194">
        <f>SQRT((Table389[[#This Row],[Annual Income (k$)]]-$B$5)^2+(Table389[[#This Row],[Spending Score (1-100)]]-$C$5)^2)</f>
        <v>3.9319334916776953</v>
      </c>
      <c r="N194">
        <f>MIN(Table389[[#This Row],[DIst1]:[DIst3]])</f>
        <v>2.4753461338219349</v>
      </c>
      <c r="O194" t="str">
        <f>IF(MIN(Table389[[#This Row],[DIst1]:[DIst3]])=Table389[[#This Row],[DIst1]],"Cluster1",IF(MIN(Table389[[#This Row],[DIst1]:[DIst3]])=Table389[[#This Row],[DIst2]],"Cluster2","Cluster3"))</f>
        <v>Cluster1</v>
      </c>
    </row>
    <row r="195" spans="7:15" x14ac:dyDescent="0.3">
      <c r="G195">
        <v>194</v>
      </c>
      <c r="H195">
        <v>2.0016048660000001</v>
      </c>
      <c r="I195">
        <v>1.5839196769999999</v>
      </c>
      <c r="K195">
        <f>SQRT((Table389[[#This Row],[Annual Income (k$)]]-$B$3)^2+(Table389[[#This Row],[Spending Score (1-100)]]-$C$3)^2)</f>
        <v>2.7858867209820688</v>
      </c>
      <c r="L195">
        <f>SQRT((Table389[[#This Row],[Annual Income (k$)]]-$B$4)^2+(Table389[[#This Row],[Spending Score (1-100)]]-$C$4)^2)</f>
        <v>1.2265036767560149</v>
      </c>
      <c r="M195">
        <f>SQRT((Table389[[#This Row],[Annual Income (k$)]]-$B$5)^2+(Table389[[#This Row],[Spending Score (1-100)]]-$C$5)^2)</f>
        <v>3.0952949656245106</v>
      </c>
      <c r="N195">
        <f>MIN(Table389[[#This Row],[DIst1]:[DIst3]])</f>
        <v>1.2265036767560149</v>
      </c>
      <c r="O195" t="str">
        <f>IF(MIN(Table389[[#This Row],[DIst1]:[DIst3]])=Table389[[#This Row],[DIst1]],"Cluster1",IF(MIN(Table389[[#This Row],[DIst1]:[DIst3]])=Table389[[#This Row],[DIst2]],"Cluster2","Cluster3"))</f>
        <v>Cluster2</v>
      </c>
    </row>
    <row r="196" spans="7:15" x14ac:dyDescent="0.3">
      <c r="G196">
        <v>195</v>
      </c>
      <c r="H196">
        <v>2.2687908700000001</v>
      </c>
      <c r="I196">
        <v>-1.3276973759999999</v>
      </c>
      <c r="K196">
        <f>SQRT((Table389[[#This Row],[Annual Income (k$)]]-$B$3)^2+(Table389[[#This Row],[Spending Score (1-100)]]-$C$3)^2)</f>
        <v>2.5608621382625478</v>
      </c>
      <c r="L196">
        <f>SQRT((Table389[[#This Row],[Annual Income (k$)]]-$B$4)^2+(Table389[[#This Row],[Spending Score (1-100)]]-$C$4)^2)</f>
        <v>2.9632346055094922</v>
      </c>
      <c r="M196">
        <f>SQRT((Table389[[#This Row],[Annual Income (k$)]]-$B$5)^2+(Table389[[#This Row],[Spending Score (1-100)]]-$C$5)^2)</f>
        <v>3.9587730143098341</v>
      </c>
      <c r="N196">
        <f>MIN(Table389[[#This Row],[DIst1]:[DIst3]])</f>
        <v>2.5608621382625478</v>
      </c>
      <c r="O196" t="str">
        <f>IF(MIN(Table389[[#This Row],[DIst1]:[DIst3]])=Table389[[#This Row],[DIst1]],"Cluster1",IF(MIN(Table389[[#This Row],[DIst1]:[DIst3]])=Table389[[#This Row],[DIst2]],"Cluster2","Cluster3"))</f>
        <v>Cluster1</v>
      </c>
    </row>
    <row r="197" spans="7:15" x14ac:dyDescent="0.3">
      <c r="G197">
        <v>196</v>
      </c>
      <c r="H197">
        <v>2.2687908700000001</v>
      </c>
      <c r="I197">
        <v>1.1180609480000001</v>
      </c>
      <c r="K197">
        <f>SQRT((Table389[[#This Row],[Annual Income (k$)]]-$B$3)^2+(Table389[[#This Row],[Spending Score (1-100)]]-$C$3)^2)</f>
        <v>2.7236658229912707</v>
      </c>
      <c r="L197">
        <f>SQRT((Table389[[#This Row],[Annual Income (k$)]]-$B$4)^2+(Table389[[#This Row],[Spending Score (1-100)]]-$C$4)^2)</f>
        <v>1.4559357219808964</v>
      </c>
      <c r="M197">
        <f>SQRT((Table389[[#This Row],[Annual Income (k$)]]-$B$5)^2+(Table389[[#This Row],[Spending Score (1-100)]]-$C$5)^2)</f>
        <v>3.2908247995337785</v>
      </c>
      <c r="N197">
        <f>MIN(Table389[[#This Row],[DIst1]:[DIst3]])</f>
        <v>1.4559357219808964</v>
      </c>
      <c r="O197" t="str">
        <f>IF(MIN(Table389[[#This Row],[DIst1]:[DIst3]])=Table389[[#This Row],[DIst1]],"Cluster1",IF(MIN(Table389[[#This Row],[DIst1]:[DIst3]])=Table389[[#This Row],[DIst2]],"Cluster2","Cluster3"))</f>
        <v>Cluster2</v>
      </c>
    </row>
    <row r="198" spans="7:15" x14ac:dyDescent="0.3">
      <c r="G198">
        <v>197</v>
      </c>
      <c r="H198">
        <v>2.4978074449999998</v>
      </c>
      <c r="I198">
        <v>-0.86183864799999998</v>
      </c>
      <c r="K198">
        <f>SQRT((Table389[[#This Row],[Annual Income (k$)]]-$B$3)^2+(Table389[[#This Row],[Spending Score (1-100)]]-$C$3)^2)</f>
        <v>2.6310515207633318</v>
      </c>
      <c r="L198">
        <f>SQRT((Table389[[#This Row],[Annual Income (k$)]]-$B$4)^2+(Table389[[#This Row],[Spending Score (1-100)]]-$C$4)^2)</f>
        <v>2.7029459839245522</v>
      </c>
      <c r="M198">
        <f>SQRT((Table389[[#This Row],[Annual Income (k$)]]-$B$5)^2+(Table389[[#This Row],[Spending Score (1-100)]]-$C$5)^2)</f>
        <v>3.9221361079492869</v>
      </c>
      <c r="N198">
        <f>MIN(Table389[[#This Row],[DIst1]:[DIst3]])</f>
        <v>2.6310515207633318</v>
      </c>
      <c r="O198" t="str">
        <f>IF(MIN(Table389[[#This Row],[DIst1]:[DIst3]])=Table389[[#This Row],[DIst1]],"Cluster1",IF(MIN(Table389[[#This Row],[DIst1]:[DIst3]])=Table389[[#This Row],[DIst2]],"Cluster2","Cluster3"))</f>
        <v>Cluster1</v>
      </c>
    </row>
    <row r="199" spans="7:15" x14ac:dyDescent="0.3">
      <c r="G199">
        <v>198</v>
      </c>
      <c r="H199">
        <v>2.4978074449999998</v>
      </c>
      <c r="I199">
        <v>0.92395314500000003</v>
      </c>
      <c r="K199">
        <f>SQRT((Table389[[#This Row],[Annual Income (k$)]]-$B$3)^2+(Table389[[#This Row],[Spending Score (1-100)]]-$C$3)^2)</f>
        <v>2.8347676967350099</v>
      </c>
      <c r="L199">
        <f>SQRT((Table389[[#This Row],[Annual Income (k$)]]-$B$4)^2+(Table389[[#This Row],[Spending Score (1-100)]]-$C$4)^2)</f>
        <v>1.7110267655535205</v>
      </c>
      <c r="M199">
        <f>SQRT((Table389[[#This Row],[Annual Income (k$)]]-$B$5)^2+(Table389[[#This Row],[Spending Score (1-100)]]-$C$5)^2)</f>
        <v>3.5118020689361074</v>
      </c>
      <c r="N199">
        <f>MIN(Table389[[#This Row],[DIst1]:[DIst3]])</f>
        <v>1.7110267655535205</v>
      </c>
      <c r="O199" t="str">
        <f>IF(MIN(Table389[[#This Row],[DIst1]:[DIst3]])=Table389[[#This Row],[DIst1]],"Cluster1",IF(MIN(Table389[[#This Row],[DIst1]:[DIst3]])=Table389[[#This Row],[DIst2]],"Cluster2","Cluster3"))</f>
        <v>Cluster2</v>
      </c>
    </row>
    <row r="200" spans="7:15" x14ac:dyDescent="0.3">
      <c r="G200">
        <v>199</v>
      </c>
      <c r="H200">
        <v>2.9176711659999999</v>
      </c>
      <c r="I200">
        <v>-1.250054255</v>
      </c>
      <c r="K200">
        <f>SQRT((Table389[[#This Row],[Annual Income (k$)]]-$B$3)^2+(Table389[[#This Row],[Spending Score (1-100)]]-$C$3)^2)</f>
        <v>3.1393375569856348</v>
      </c>
      <c r="L200">
        <f>SQRT((Table389[[#This Row],[Annual Income (k$)]]-$B$4)^2+(Table389[[#This Row],[Spending Score (1-100)]]-$C$4)^2)</f>
        <v>3.2691463972906534</v>
      </c>
      <c r="M200">
        <f>SQRT((Table389[[#This Row],[Annual Income (k$)]]-$B$5)^2+(Table389[[#This Row],[Spending Score (1-100)]]-$C$5)^2)</f>
        <v>4.4738492536474768</v>
      </c>
      <c r="N200">
        <f>MIN(Table389[[#This Row],[DIst1]:[DIst3]])</f>
        <v>3.1393375569856348</v>
      </c>
      <c r="O200" t="str">
        <f>IF(MIN(Table389[[#This Row],[DIst1]:[DIst3]])=Table389[[#This Row],[DIst1]],"Cluster1",IF(MIN(Table389[[#This Row],[DIst1]:[DIst3]])=Table389[[#This Row],[DIst2]],"Cluster2","Cluster3"))</f>
        <v>Cluster1</v>
      </c>
    </row>
    <row r="201" spans="7:15" x14ac:dyDescent="0.3">
      <c r="G201">
        <v>200</v>
      </c>
      <c r="H201">
        <v>2.9176711659999999</v>
      </c>
      <c r="I201">
        <v>1.273347191</v>
      </c>
      <c r="K201">
        <f>SQRT((Table389[[#This Row],[Annual Income (k$)]]-$B$3)^2+(Table389[[#This Row],[Spending Score (1-100)]]-$C$3)^2)</f>
        <v>3.3661354125698413</v>
      </c>
      <c r="L201">
        <f>SQRT((Table389[[#This Row],[Annual Income (k$)]]-$B$4)^2+(Table389[[#This Row],[Spending Score (1-100)]]-$C$4)^2)</f>
        <v>2.0982424330002454</v>
      </c>
      <c r="M201">
        <f>SQRT((Table389[[#This Row],[Annual Income (k$)]]-$B$5)^2+(Table389[[#This Row],[Spending Score (1-100)]]-$C$5)^2)</f>
        <v>3.950572102216884</v>
      </c>
      <c r="N201">
        <f>MIN(Table389[[#This Row],[DIst1]:[DIst3]])</f>
        <v>2.0982424330002454</v>
      </c>
      <c r="O201" t="str">
        <f>IF(MIN(Table389[[#This Row],[DIst1]:[DIst3]])=Table389[[#This Row],[DIst1]],"Cluster1",IF(MIN(Table389[[#This Row],[DIst1]:[DIst3]])=Table389[[#This Row],[DIst2]],"Cluster2","Cluster3"))</f>
        <v>Cluster2</v>
      </c>
    </row>
    <row r="202" spans="7:15" x14ac:dyDescent="0.3">
      <c r="K202" s="1" t="s">
        <v>43</v>
      </c>
      <c r="L202" s="1"/>
      <c r="M202" s="1"/>
      <c r="N202" s="1">
        <f>SUM(N2:N201)</f>
        <v>163.54416024131871</v>
      </c>
    </row>
  </sheetData>
  <phoneticPr fontId="2" type="noConversion"/>
  <conditionalFormatting sqref="G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I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419EE-B06D-4CBB-8D83-D83D7FB05598}">
  <dimension ref="A1:G28"/>
  <sheetViews>
    <sheetView showGridLines="0" workbookViewId="0"/>
  </sheetViews>
  <sheetFormatPr defaultRowHeight="14.4" x14ac:dyDescent="0.3"/>
  <cols>
    <col min="1" max="1" width="2.33203125" customWidth="1"/>
    <col min="2" max="2" width="4" bestFit="1" customWidth="1"/>
    <col min="3" max="3" width="34.5546875" bestFit="1" customWidth="1"/>
    <col min="4" max="5" width="12.6640625" bestFit="1" customWidth="1"/>
    <col min="6" max="6" width="7" bestFit="1" customWidth="1"/>
  </cols>
  <sheetData>
    <row r="1" spans="1:5" x14ac:dyDescent="0.3">
      <c r="A1" s="2" t="s">
        <v>19</v>
      </c>
    </row>
    <row r="2" spans="1:5" x14ac:dyDescent="0.3">
      <c r="A2" s="2" t="s">
        <v>81</v>
      </c>
    </row>
    <row r="3" spans="1:5" x14ac:dyDescent="0.3">
      <c r="A3" s="2" t="s">
        <v>92</v>
      </c>
    </row>
    <row r="4" spans="1:5" x14ac:dyDescent="0.3">
      <c r="A4" s="2" t="s">
        <v>42</v>
      </c>
    </row>
    <row r="5" spans="1:5" x14ac:dyDescent="0.3">
      <c r="A5" s="2" t="s">
        <v>21</v>
      </c>
    </row>
    <row r="6" spans="1:5" x14ac:dyDescent="0.3">
      <c r="A6" s="2"/>
      <c r="B6" t="s">
        <v>22</v>
      </c>
    </row>
    <row r="7" spans="1:5" x14ac:dyDescent="0.3">
      <c r="A7" s="2"/>
      <c r="B7" t="s">
        <v>93</v>
      </c>
    </row>
    <row r="8" spans="1:5" x14ac:dyDescent="0.3">
      <c r="A8" s="2"/>
      <c r="B8" t="s">
        <v>94</v>
      </c>
    </row>
    <row r="9" spans="1:5" x14ac:dyDescent="0.3">
      <c r="A9" s="2" t="s">
        <v>24</v>
      </c>
    </row>
    <row r="10" spans="1:5" x14ac:dyDescent="0.3">
      <c r="B10" t="s">
        <v>44</v>
      </c>
    </row>
    <row r="11" spans="1:5" x14ac:dyDescent="0.3">
      <c r="B11" t="s">
        <v>45</v>
      </c>
    </row>
    <row r="12" spans="1:5" x14ac:dyDescent="0.3">
      <c r="B12" t="s">
        <v>85</v>
      </c>
    </row>
    <row r="14" spans="1:5" ht="15" thickBot="1" x14ac:dyDescent="0.35">
      <c r="A14" t="s">
        <v>27</v>
      </c>
    </row>
    <row r="15" spans="1:5" ht="15" thickBot="1" x14ac:dyDescent="0.35">
      <c r="B15" s="4" t="s">
        <v>28</v>
      </c>
      <c r="C15" s="4" t="s">
        <v>29</v>
      </c>
      <c r="D15" s="4" t="s">
        <v>30</v>
      </c>
      <c r="E15" s="4" t="s">
        <v>31</v>
      </c>
    </row>
    <row r="16" spans="1:5" ht="15" thickBot="1" x14ac:dyDescent="0.35">
      <c r="B16" s="3" t="s">
        <v>49</v>
      </c>
      <c r="C16" s="3" t="s">
        <v>46</v>
      </c>
      <c r="D16" s="6">
        <v>303.78382533029026</v>
      </c>
      <c r="E16" s="6">
        <v>163.54416024131871</v>
      </c>
    </row>
    <row r="19" spans="1:7" ht="15" thickBot="1" x14ac:dyDescent="0.35">
      <c r="A19" t="s">
        <v>32</v>
      </c>
    </row>
    <row r="20" spans="1:7" ht="15" thickBot="1" x14ac:dyDescent="0.35">
      <c r="B20" s="4" t="s">
        <v>28</v>
      </c>
      <c r="C20" s="4" t="s">
        <v>29</v>
      </c>
      <c r="D20" s="4" t="s">
        <v>30</v>
      </c>
      <c r="E20" s="4" t="s">
        <v>31</v>
      </c>
      <c r="F20" s="4" t="s">
        <v>33</v>
      </c>
    </row>
    <row r="21" spans="1:7" x14ac:dyDescent="0.3">
      <c r="B21" s="5" t="s">
        <v>37</v>
      </c>
      <c r="C21" s="5" t="s">
        <v>14</v>
      </c>
      <c r="D21" s="7">
        <v>-1.7008297640000001</v>
      </c>
      <c r="E21" s="7">
        <v>-6.8262081287672083E-2</v>
      </c>
      <c r="F21" s="5" t="s">
        <v>38</v>
      </c>
    </row>
    <row r="22" spans="1:7" x14ac:dyDescent="0.3">
      <c r="B22" s="5" t="s">
        <v>39</v>
      </c>
      <c r="C22" s="5" t="s">
        <v>14</v>
      </c>
      <c r="D22" s="7">
        <v>-1.7159129829999999</v>
      </c>
      <c r="E22" s="7">
        <v>-0.28070244092905561</v>
      </c>
      <c r="F22" s="5" t="s">
        <v>38</v>
      </c>
    </row>
    <row r="23" spans="1:7" x14ac:dyDescent="0.3">
      <c r="B23" s="5" t="s">
        <v>40</v>
      </c>
      <c r="C23" s="5" t="s">
        <v>17</v>
      </c>
      <c r="D23" s="7">
        <v>-1.5481520470000001</v>
      </c>
      <c r="E23" s="7">
        <v>0.81949296584730469</v>
      </c>
      <c r="F23" s="5" t="s">
        <v>38</v>
      </c>
    </row>
    <row r="24" spans="1:7" ht="15" thickBot="1" x14ac:dyDescent="0.35">
      <c r="B24" s="3" t="s">
        <v>41</v>
      </c>
      <c r="C24" s="3" t="s">
        <v>17</v>
      </c>
      <c r="D24" s="6">
        <v>1.040417827</v>
      </c>
      <c r="E24" s="6">
        <v>1.2569292725331302</v>
      </c>
      <c r="F24" s="3" t="s">
        <v>38</v>
      </c>
    </row>
    <row r="27" spans="1:7" ht="15" thickBot="1" x14ac:dyDescent="0.35">
      <c r="A27" t="s">
        <v>34</v>
      </c>
    </row>
    <row r="28" spans="1:7" ht="15" thickBot="1" x14ac:dyDescent="0.35">
      <c r="B28" s="8" t="s">
        <v>35</v>
      </c>
      <c r="C28" s="8"/>
      <c r="D28" s="8"/>
      <c r="E28" s="8"/>
      <c r="F28" s="8"/>
      <c r="G28" s="8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CD4C0-8122-47CD-BE55-CB06FA74B08D}">
  <dimension ref="A1:P202"/>
  <sheetViews>
    <sheetView topLeftCell="B1" workbookViewId="0">
      <selection activeCell="O202" sqref="O202"/>
    </sheetView>
  </sheetViews>
  <sheetFormatPr defaultRowHeight="14.4" x14ac:dyDescent="0.3"/>
  <cols>
    <col min="1" max="1" width="15.77734375" customWidth="1"/>
    <col min="2" max="2" width="18.44140625" customWidth="1"/>
    <col min="3" max="3" width="21.33203125" customWidth="1"/>
    <col min="4" max="4" width="15.44140625" customWidth="1"/>
    <col min="7" max="7" width="12.5546875" customWidth="1"/>
    <col min="8" max="8" width="18.44140625" customWidth="1"/>
    <col min="9" max="9" width="21.33203125" customWidth="1"/>
    <col min="10" max="10" width="14.33203125" customWidth="1"/>
  </cols>
  <sheetData>
    <row r="1" spans="1:16" x14ac:dyDescent="0.3">
      <c r="G1" t="s">
        <v>0</v>
      </c>
      <c r="H1" t="s">
        <v>4</v>
      </c>
      <c r="I1" t="s">
        <v>5</v>
      </c>
      <c r="J1" t="s">
        <v>12</v>
      </c>
      <c r="K1" t="s">
        <v>13</v>
      </c>
      <c r="L1" t="s">
        <v>18</v>
      </c>
      <c r="M1" t="s">
        <v>48</v>
      </c>
      <c r="N1" t="s">
        <v>50</v>
      </c>
      <c r="O1" t="s">
        <v>15</v>
      </c>
      <c r="P1" t="s">
        <v>6</v>
      </c>
    </row>
    <row r="2" spans="1:16" x14ac:dyDescent="0.3">
      <c r="G2">
        <v>1</v>
      </c>
      <c r="H2">
        <v>-1.7389991929999999</v>
      </c>
      <c r="I2">
        <v>-0.43480148000000002</v>
      </c>
      <c r="K2">
        <f>SQRT((Table38910[[#This Row],[Annual Income (k$)]]-$B$3)^2+(Table38910[[#This Row],[Spending Score (1-100)]]-$C$3)^2)</f>
        <v>0.79702087999251714</v>
      </c>
      <c r="L2">
        <f>SQRT((Table38910[[#This Row],[Annual Income (k$)]]-$B$4)^2+(Table38910[[#This Row],[Spending Score (1-100)]]-$C$4)^2)</f>
        <v>1.532977007987735</v>
      </c>
      <c r="M2">
        <f>SQRT((Table38910[[#This Row],[Annual Income (k$)]]-$B$5)^2+(Table38910[[#This Row],[Spending Score (1-100)]]-$C$5)^2)</f>
        <v>1.8380997877186009</v>
      </c>
      <c r="N2">
        <f>SQRT((Table38910[[#This Row],[Annual Income (k$)]]-$B$6)^2+(Table38910[[#This Row],[Spending Score (1-100)]]-$C$6)^2)</f>
        <v>2.816560709297073</v>
      </c>
      <c r="O2">
        <f>MIN(Table38910[[#This Row],[DIst1]:[DIst4]])</f>
        <v>0.79702087999251714</v>
      </c>
      <c r="P2" t="str">
        <f>IF(MIN(Table38910[[#This Row],[DIst1]:[DIst4]])=Table38910[[#This Row],[DIst1]],"Cluster1",IF(MIN(Table38910[[#This Row],[DIst1]:[DIst4]])=Table38910[[#This Row],[DIst2]],"Cluster2",IF(MIN(Table38910[[#This Row],[DIst1]:[DIst4]])=Table38910[[#This Row],[DIst3]],"Cluster3","Cluster4")))</f>
        <v>Cluster1</v>
      </c>
    </row>
    <row r="3" spans="1:16" x14ac:dyDescent="0.3">
      <c r="A3" t="s">
        <v>14</v>
      </c>
      <c r="B3">
        <v>-1.2562589111499833</v>
      </c>
      <c r="C3">
        <v>-1.0689971149766315</v>
      </c>
      <c r="G3">
        <v>2</v>
      </c>
      <c r="H3">
        <v>-1.7389991929999999</v>
      </c>
      <c r="I3">
        <v>1.1957040699999999</v>
      </c>
      <c r="K3">
        <f>SQRT((Table38910[[#This Row],[Annual Income (k$)]]-$B$3)^2+(Table38910[[#This Row],[Spending Score (1-100)]]-$C$3)^2)</f>
        <v>2.3155797625983849</v>
      </c>
      <c r="L3">
        <f>SQRT((Table38910[[#This Row],[Annual Income (k$)]]-$B$4)^2+(Table38910[[#This Row],[Spending Score (1-100)]]-$C$4)^2)</f>
        <v>0.41606530390218927</v>
      </c>
      <c r="M3">
        <f>SQRT((Table38910[[#This Row],[Annual Income (k$)]]-$B$5)^2+(Table38910[[#This Row],[Spending Score (1-100)]]-$C$5)^2)</f>
        <v>2.0226752831649564</v>
      </c>
      <c r="N3">
        <f>SQRT((Table38910[[#This Row],[Annual Income (k$)]]-$B$6)^2+(Table38910[[#This Row],[Spending Score (1-100)]]-$C$6)^2)</f>
        <v>3.6698422724929545</v>
      </c>
      <c r="O3">
        <f>MIN(Table38910[[#This Row],[DIst1]:[DIst4]])</f>
        <v>0.41606530390218927</v>
      </c>
      <c r="P3" t="str">
        <f>IF(MIN(Table38910[[#This Row],[DIst1]:[DIst4]])=Table38910[[#This Row],[DIst1]],"Cluster1",IF(MIN(Table38910[[#This Row],[DIst1]:[DIst4]])=Table38910[[#This Row],[DIst2]],"Cluster2",IF(MIN(Table38910[[#This Row],[DIst1]:[DIst4]])=Table38910[[#This Row],[DIst3]],"Cluster3","Cluster4")))</f>
        <v>Cluster2</v>
      </c>
    </row>
    <row r="4" spans="1:16" x14ac:dyDescent="0.3">
      <c r="A4" t="s">
        <v>17</v>
      </c>
      <c r="B4">
        <v>-1.350031253312439</v>
      </c>
      <c r="C4">
        <v>1.0480074924958647</v>
      </c>
      <c r="G4">
        <v>3</v>
      </c>
      <c r="H4">
        <v>-1.7008297640000001</v>
      </c>
      <c r="I4">
        <v>-1.7159129829999999</v>
      </c>
      <c r="J4">
        <v>1</v>
      </c>
      <c r="K4">
        <f>SQRT((Table38910[[#This Row],[Annual Income (k$)]]-$B$3)^2+(Table38910[[#This Row],[Spending Score (1-100)]]-$C$3)^2)</f>
        <v>0.78494801324942498</v>
      </c>
      <c r="L4">
        <f>SQRT((Table38910[[#This Row],[Annual Income (k$)]]-$B$4)^2+(Table38910[[#This Row],[Spending Score (1-100)]]-$C$4)^2)</f>
        <v>2.7860933203979186</v>
      </c>
      <c r="M4">
        <f>SQRT((Table38910[[#This Row],[Annual Income (k$)]]-$B$5)^2+(Table38910[[#This Row],[Spending Score (1-100)]]-$C$5)^2)</f>
        <v>2.5332887926183978</v>
      </c>
      <c r="N4">
        <f>SQRT((Table38910[[#This Row],[Annual Income (k$)]]-$B$6)^2+(Table38910[[#This Row],[Spending Score (1-100)]]-$C$6)^2)</f>
        <v>2.666770191962399</v>
      </c>
      <c r="O4">
        <f>MIN(Table38910[[#This Row],[DIst1]:[DIst4]])</f>
        <v>0.78494801324942498</v>
      </c>
      <c r="P4" t="str">
        <f>IF(MIN(Table38910[[#This Row],[DIst1]:[DIst4]])=Table38910[[#This Row],[DIst1]],"Cluster1",IF(MIN(Table38910[[#This Row],[DIst1]:[DIst4]])=Table38910[[#This Row],[DIst2]],"Cluster2",IF(MIN(Table38910[[#This Row],[DIst1]:[DIst4]])=Table38910[[#This Row],[DIst3]],"Cluster3","Cluster4")))</f>
        <v>Cluster1</v>
      </c>
    </row>
    <row r="5" spans="1:16" x14ac:dyDescent="0.3">
      <c r="A5" t="s">
        <v>47</v>
      </c>
      <c r="B5">
        <v>-4.5846239402090605E-4</v>
      </c>
      <c r="C5">
        <v>0.16192874182154854</v>
      </c>
      <c r="G5">
        <v>4</v>
      </c>
      <c r="H5">
        <v>-1.7008297640000001</v>
      </c>
      <c r="I5">
        <v>1.040417827</v>
      </c>
      <c r="K5">
        <f>SQRT((Table38910[[#This Row],[Annual Income (k$)]]-$B$3)^2+(Table38910[[#This Row],[Spending Score (1-100)]]-$C$3)^2)</f>
        <v>2.1557538450941163</v>
      </c>
      <c r="L5">
        <f>SQRT((Table38910[[#This Row],[Annual Income (k$)]]-$B$4)^2+(Table38910[[#This Row],[Spending Score (1-100)]]-$C$4)^2)</f>
        <v>0.35088060379985386</v>
      </c>
      <c r="M5">
        <f>SQRT((Table38910[[#This Row],[Annual Income (k$)]]-$B$5)^2+(Table38910[[#This Row],[Spending Score (1-100)]]-$C$5)^2)</f>
        <v>1.9138980213435834</v>
      </c>
      <c r="N5">
        <f>SQRT((Table38910[[#This Row],[Annual Income (k$)]]-$B$6)^2+(Table38910[[#This Row],[Spending Score (1-100)]]-$C$6)^2)</f>
        <v>3.5367784669857918</v>
      </c>
      <c r="O5">
        <f>MIN(Table38910[[#This Row],[DIst1]:[DIst4]])</f>
        <v>0.35088060379985386</v>
      </c>
      <c r="P5" t="str">
        <f>IF(MIN(Table38910[[#This Row],[DIst1]:[DIst4]])=Table38910[[#This Row],[DIst1]],"Cluster1",IF(MIN(Table38910[[#This Row],[DIst1]:[DIst4]])=Table38910[[#This Row],[DIst2]],"Cluster2",IF(MIN(Table38910[[#This Row],[DIst1]:[DIst4]])=Table38910[[#This Row],[DIst3]],"Cluster3","Cluster4")))</f>
        <v>Cluster2</v>
      </c>
    </row>
    <row r="6" spans="1:16" x14ac:dyDescent="0.3">
      <c r="A6" t="s">
        <v>51</v>
      </c>
      <c r="B6">
        <v>0.93590408994047192</v>
      </c>
      <c r="C6">
        <v>-1.3167916477855126</v>
      </c>
      <c r="G6">
        <v>5</v>
      </c>
      <c r="H6">
        <v>-1.662660335</v>
      </c>
      <c r="I6">
        <v>-0.39597991900000001</v>
      </c>
      <c r="K6">
        <f>SQRT((Table38910[[#This Row],[Annual Income (k$)]]-$B$3)^2+(Table38910[[#This Row],[Spending Score (1-100)]]-$C$3)^2)</f>
        <v>0.78620243155790903</v>
      </c>
      <c r="L6">
        <f>SQRT((Table38910[[#This Row],[Annual Income (k$)]]-$B$4)^2+(Table38910[[#This Row],[Spending Score (1-100)]]-$C$4)^2)</f>
        <v>1.4774425834107174</v>
      </c>
      <c r="M6">
        <f>SQRT((Table38910[[#This Row],[Annual Income (k$)]]-$B$5)^2+(Table38910[[#This Row],[Spending Score (1-100)]]-$C$5)^2)</f>
        <v>1.7533331512050176</v>
      </c>
      <c r="N6">
        <f>SQRT((Table38910[[#This Row],[Annual Income (k$)]]-$B$6)^2+(Table38910[[#This Row],[Spending Score (1-100)]]-$C$6)^2)</f>
        <v>2.7568879756774973</v>
      </c>
      <c r="O6">
        <f>MIN(Table38910[[#This Row],[DIst1]:[DIst4]])</f>
        <v>0.78620243155790903</v>
      </c>
      <c r="P6" t="str">
        <f>IF(MIN(Table38910[[#This Row],[DIst1]:[DIst4]])=Table38910[[#This Row],[DIst1]],"Cluster1",IF(MIN(Table38910[[#This Row],[DIst1]:[DIst4]])=Table38910[[#This Row],[DIst2]],"Cluster2",IF(MIN(Table38910[[#This Row],[DIst1]:[DIst4]])=Table38910[[#This Row],[DIst3]],"Cluster3","Cluster4")))</f>
        <v>Cluster1</v>
      </c>
    </row>
    <row r="7" spans="1:16" x14ac:dyDescent="0.3">
      <c r="G7">
        <v>6</v>
      </c>
      <c r="H7">
        <v>-1.662660335</v>
      </c>
      <c r="I7">
        <v>1.001596266</v>
      </c>
      <c r="K7">
        <f>SQRT((Table38910[[#This Row],[Annual Income (k$)]]-$B$3)^2+(Table38910[[#This Row],[Spending Score (1-100)]]-$C$3)^2)</f>
        <v>2.1100993025570047</v>
      </c>
      <c r="L7">
        <f>SQRT((Table38910[[#This Row],[Annual Income (k$)]]-$B$4)^2+(Table38910[[#This Row],[Spending Score (1-100)]]-$C$4)^2)</f>
        <v>0.31605528734963151</v>
      </c>
      <c r="M7">
        <f>SQRT((Table38910[[#This Row],[Annual Income (k$)]]-$B$5)^2+(Table38910[[#This Row],[Spending Score (1-100)]]-$C$5)^2)</f>
        <v>1.8622450473701881</v>
      </c>
      <c r="N7">
        <f>SQRT((Table38910[[#This Row],[Annual Income (k$)]]-$B$6)^2+(Table38910[[#This Row],[Spending Score (1-100)]]-$C$6)^2)</f>
        <v>3.4824502278357037</v>
      </c>
      <c r="O7">
        <f>MIN(Table38910[[#This Row],[DIst1]:[DIst4]])</f>
        <v>0.31605528734963151</v>
      </c>
      <c r="P7" t="str">
        <f>IF(MIN(Table38910[[#This Row],[DIst1]:[DIst4]])=Table38910[[#This Row],[DIst1]],"Cluster1",IF(MIN(Table38910[[#This Row],[DIst1]:[DIst4]])=Table38910[[#This Row],[DIst2]],"Cluster2",IF(MIN(Table38910[[#This Row],[DIst1]:[DIst4]])=Table38910[[#This Row],[DIst3]],"Cluster3","Cluster4")))</f>
        <v>Cluster2</v>
      </c>
    </row>
    <row r="8" spans="1:16" x14ac:dyDescent="0.3">
      <c r="G8">
        <v>7</v>
      </c>
      <c r="H8">
        <v>-1.6244909059999999</v>
      </c>
      <c r="I8">
        <v>-1.7159129829999999</v>
      </c>
      <c r="K8">
        <f>SQRT((Table38910[[#This Row],[Annual Income (k$)]]-$B$3)^2+(Table38910[[#This Row],[Spending Score (1-100)]]-$C$3)^2)</f>
        <v>0.74437553850973026</v>
      </c>
      <c r="L8">
        <f>SQRT((Table38910[[#This Row],[Annual Income (k$)]]-$B$4)^2+(Table38910[[#This Row],[Spending Score (1-100)]]-$C$4)^2)</f>
        <v>2.7775140856202083</v>
      </c>
      <c r="M8">
        <f>SQRT((Table38910[[#This Row],[Annual Income (k$)]]-$B$5)^2+(Table38910[[#This Row],[Spending Score (1-100)]]-$C$5)^2)</f>
        <v>2.4826942867307635</v>
      </c>
      <c r="N8">
        <f>SQRT((Table38910[[#This Row],[Annual Income (k$)]]-$B$6)^2+(Table38910[[#This Row],[Spending Score (1-100)]]-$C$6)^2)</f>
        <v>2.5913163402912436</v>
      </c>
      <c r="O8">
        <f>MIN(Table38910[[#This Row],[DIst1]:[DIst4]])</f>
        <v>0.74437553850973026</v>
      </c>
      <c r="P8" t="str">
        <f>IF(MIN(Table38910[[#This Row],[DIst1]:[DIst4]])=Table38910[[#This Row],[DIst1]],"Cluster1",IF(MIN(Table38910[[#This Row],[DIst1]:[DIst4]])=Table38910[[#This Row],[DIst2]],"Cluster2",IF(MIN(Table38910[[#This Row],[DIst1]:[DIst4]])=Table38910[[#This Row],[DIst3]],"Cluster3","Cluster4")))</f>
        <v>Cluster1</v>
      </c>
    </row>
    <row r="9" spans="1:16" x14ac:dyDescent="0.3">
      <c r="G9">
        <v>8</v>
      </c>
      <c r="H9">
        <v>-1.6244909059999999</v>
      </c>
      <c r="I9">
        <v>1.7003843590000001</v>
      </c>
      <c r="K9">
        <f>SQRT((Table38910[[#This Row],[Annual Income (k$)]]-$B$3)^2+(Table38910[[#This Row],[Spending Score (1-100)]]-$C$3)^2)</f>
        <v>2.7937552774780046</v>
      </c>
      <c r="L9">
        <f>SQRT((Table38910[[#This Row],[Annual Income (k$)]]-$B$4)^2+(Table38910[[#This Row],[Spending Score (1-100)]]-$C$4)^2)</f>
        <v>0.70775961802234177</v>
      </c>
      <c r="M9">
        <f>SQRT((Table38910[[#This Row],[Annual Income (k$)]]-$B$5)^2+(Table38910[[#This Row],[Spending Score (1-100)]]-$C$5)^2)</f>
        <v>2.2370353291606144</v>
      </c>
      <c r="N9">
        <f>SQRT((Table38910[[#This Row],[Annual Income (k$)]]-$B$6)^2+(Table38910[[#This Row],[Spending Score (1-100)]]-$C$6)^2)</f>
        <v>3.9571420989344293</v>
      </c>
      <c r="O9">
        <f>MIN(Table38910[[#This Row],[DIst1]:[DIst4]])</f>
        <v>0.70775961802234177</v>
      </c>
      <c r="P9" t="str">
        <f>IF(MIN(Table38910[[#This Row],[DIst1]:[DIst4]])=Table38910[[#This Row],[DIst1]],"Cluster1",IF(MIN(Table38910[[#This Row],[DIst1]:[DIst4]])=Table38910[[#This Row],[DIst2]],"Cluster2",IF(MIN(Table38910[[#This Row],[DIst1]:[DIst4]])=Table38910[[#This Row],[DIst3]],"Cluster3","Cluster4")))</f>
        <v>Cluster2</v>
      </c>
    </row>
    <row r="10" spans="1:16" x14ac:dyDescent="0.3">
      <c r="G10">
        <v>9</v>
      </c>
      <c r="H10">
        <v>-1.586321476</v>
      </c>
      <c r="I10">
        <v>-1.832377666</v>
      </c>
      <c r="K10">
        <f>SQRT((Table38910[[#This Row],[Annual Income (k$)]]-$B$3)^2+(Table38910[[#This Row],[Spending Score (1-100)]]-$C$3)^2)</f>
        <v>0.8316797234489447</v>
      </c>
      <c r="L10">
        <f>SQRT((Table38910[[#This Row],[Annual Income (k$)]]-$B$4)^2+(Table38910[[#This Row],[Spending Score (1-100)]]-$C$4)^2)</f>
        <v>2.8900608524079532</v>
      </c>
      <c r="M10">
        <f>SQRT((Table38910[[#This Row],[Annual Income (k$)]]-$B$5)^2+(Table38910[[#This Row],[Spending Score (1-100)]]-$C$5)^2)</f>
        <v>2.5479834273796849</v>
      </c>
      <c r="N10">
        <f>SQRT((Table38910[[#This Row],[Annual Income (k$)]]-$B$6)^2+(Table38910[[#This Row],[Spending Score (1-100)]]-$C$6)^2)</f>
        <v>2.574383566538212</v>
      </c>
      <c r="O10">
        <f>MIN(Table38910[[#This Row],[DIst1]:[DIst4]])</f>
        <v>0.8316797234489447</v>
      </c>
      <c r="P10" t="str">
        <f>IF(MIN(Table38910[[#This Row],[DIst1]:[DIst4]])=Table38910[[#This Row],[DIst1]],"Cluster1",IF(MIN(Table38910[[#This Row],[DIst1]:[DIst4]])=Table38910[[#This Row],[DIst2]],"Cluster2",IF(MIN(Table38910[[#This Row],[DIst1]:[DIst4]])=Table38910[[#This Row],[DIst3]],"Cluster3","Cluster4")))</f>
        <v>Cluster1</v>
      </c>
    </row>
    <row r="11" spans="1:16" x14ac:dyDescent="0.3">
      <c r="G11">
        <v>10</v>
      </c>
      <c r="H11">
        <v>-1.586321476</v>
      </c>
      <c r="I11">
        <v>0.84631002399999999</v>
      </c>
      <c r="K11">
        <f>SQRT((Table38910[[#This Row],[Annual Income (k$)]]-$B$3)^2+(Table38910[[#This Row],[Spending Score (1-100)]]-$C$3)^2)</f>
        <v>1.9435387141320908</v>
      </c>
      <c r="L11">
        <f>SQRT((Table38910[[#This Row],[Annual Income (k$)]]-$B$4)^2+(Table38910[[#This Row],[Spending Score (1-100)]]-$C$4)^2)</f>
        <v>0.31066853418937918</v>
      </c>
      <c r="M11">
        <f>SQRT((Table38910[[#This Row],[Annual Income (k$)]]-$B$5)^2+(Table38910[[#This Row],[Spending Score (1-100)]]-$C$5)^2)</f>
        <v>1.7272345634914958</v>
      </c>
      <c r="N11">
        <f>SQRT((Table38910[[#This Row],[Annual Income (k$)]]-$B$6)^2+(Table38910[[#This Row],[Spending Score (1-100)]]-$C$6)^2)</f>
        <v>3.3227444451785657</v>
      </c>
      <c r="O11">
        <f>MIN(Table38910[[#This Row],[DIst1]:[DIst4]])</f>
        <v>0.31066853418937918</v>
      </c>
      <c r="P11" t="str">
        <f>IF(MIN(Table38910[[#This Row],[DIst1]:[DIst4]])=Table38910[[#This Row],[DIst1]],"Cluster1",IF(MIN(Table38910[[#This Row],[DIst1]:[DIst4]])=Table38910[[#This Row],[DIst2]],"Cluster2",IF(MIN(Table38910[[#This Row],[DIst1]:[DIst4]])=Table38910[[#This Row],[DIst3]],"Cluster3","Cluster4")))</f>
        <v>Cluster2</v>
      </c>
    </row>
    <row r="12" spans="1:16" x14ac:dyDescent="0.3">
      <c r="G12">
        <v>11</v>
      </c>
      <c r="H12">
        <v>-1.586321476</v>
      </c>
      <c r="I12">
        <v>-1.4053404979999999</v>
      </c>
      <c r="K12">
        <f>SQRT((Table38910[[#This Row],[Annual Income (k$)]]-$B$3)^2+(Table38910[[#This Row],[Spending Score (1-100)]]-$C$3)^2)</f>
        <v>0.47124109330466474</v>
      </c>
      <c r="L12">
        <f>SQRT((Table38910[[#This Row],[Annual Income (k$)]]-$B$4)^2+(Table38910[[#This Row],[Spending Score (1-100)]]-$C$4)^2)</f>
        <v>2.464700677933902</v>
      </c>
      <c r="M12">
        <f>SQRT((Table38910[[#This Row],[Annual Income (k$)]]-$B$5)^2+(Table38910[[#This Row],[Spending Score (1-100)]]-$C$5)^2)</f>
        <v>2.2296399637641615</v>
      </c>
      <c r="N12">
        <f>SQRT((Table38910[[#This Row],[Annual Income (k$)]]-$B$6)^2+(Table38910[[#This Row],[Spending Score (1-100)]]-$C$6)^2)</f>
        <v>2.5237794484380052</v>
      </c>
      <c r="O12">
        <f>MIN(Table38910[[#This Row],[DIst1]:[DIst4]])</f>
        <v>0.47124109330466474</v>
      </c>
      <c r="P12" t="str">
        <f>IF(MIN(Table38910[[#This Row],[DIst1]:[DIst4]])=Table38910[[#This Row],[DIst1]],"Cluster1",IF(MIN(Table38910[[#This Row],[DIst1]:[DIst4]])=Table38910[[#This Row],[DIst2]],"Cluster2",IF(MIN(Table38910[[#This Row],[DIst1]:[DIst4]])=Table38910[[#This Row],[DIst3]],"Cluster3","Cluster4")))</f>
        <v>Cluster1</v>
      </c>
    </row>
    <row r="13" spans="1:16" x14ac:dyDescent="0.3">
      <c r="G13">
        <v>12</v>
      </c>
      <c r="H13">
        <v>-1.586321476</v>
      </c>
      <c r="I13">
        <v>1.894492163</v>
      </c>
      <c r="K13">
        <f>SQRT((Table38910[[#This Row],[Annual Income (k$)]]-$B$3)^2+(Table38910[[#This Row],[Spending Score (1-100)]]-$C$3)^2)</f>
        <v>2.9818132063222587</v>
      </c>
      <c r="L13">
        <f>SQRT((Table38910[[#This Row],[Annual Income (k$)]]-$B$4)^2+(Table38910[[#This Row],[Spending Score (1-100)]]-$C$4)^2)</f>
        <v>0.878845473753055</v>
      </c>
      <c r="M13">
        <f>SQRT((Table38910[[#This Row],[Annual Income (k$)]]-$B$5)^2+(Table38910[[#This Row],[Spending Score (1-100)]]-$C$5)^2)</f>
        <v>2.348773617513833</v>
      </c>
      <c r="N13">
        <f>SQRT((Table38910[[#This Row],[Annual Income (k$)]]-$B$6)^2+(Table38910[[#This Row],[Spending Score (1-100)]]-$C$6)^2)</f>
        <v>4.0833767299744528</v>
      </c>
      <c r="O13">
        <f>MIN(Table38910[[#This Row],[DIst1]:[DIst4]])</f>
        <v>0.878845473753055</v>
      </c>
      <c r="P13" t="str">
        <f>IF(MIN(Table38910[[#This Row],[DIst1]:[DIst4]])=Table38910[[#This Row],[DIst1]],"Cluster1",IF(MIN(Table38910[[#This Row],[DIst1]:[DIst4]])=Table38910[[#This Row],[DIst2]],"Cluster2",IF(MIN(Table38910[[#This Row],[DIst1]:[DIst4]])=Table38910[[#This Row],[DIst3]],"Cluster3","Cluster4")))</f>
        <v>Cluster2</v>
      </c>
    </row>
    <row r="14" spans="1:16" x14ac:dyDescent="0.3">
      <c r="G14">
        <v>13</v>
      </c>
      <c r="H14">
        <v>-1.5481520470000001</v>
      </c>
      <c r="I14">
        <v>-1.3665189369999999</v>
      </c>
      <c r="K14">
        <f>SQRT((Table38910[[#This Row],[Annual Income (k$)]]-$B$3)^2+(Table38910[[#This Row],[Spending Score (1-100)]]-$C$3)^2)</f>
        <v>0.41679831733880746</v>
      </c>
      <c r="L14">
        <f>SQRT((Table38910[[#This Row],[Annual Income (k$)]]-$B$4)^2+(Table38910[[#This Row],[Spending Score (1-100)]]-$C$4)^2)</f>
        <v>2.4226410645461778</v>
      </c>
      <c r="M14">
        <f>SQRT((Table38910[[#This Row],[Annual Income (k$)]]-$B$5)^2+(Table38910[[#This Row],[Spending Score (1-100)]]-$C$5)^2)</f>
        <v>2.1752029189768676</v>
      </c>
      <c r="N14">
        <f>SQRT((Table38910[[#This Row],[Annual Income (k$)]]-$B$6)^2+(Table38910[[#This Row],[Spending Score (1-100)]]-$C$6)^2)</f>
        <v>2.4845538220703216</v>
      </c>
      <c r="O14">
        <f>MIN(Table38910[[#This Row],[DIst1]:[DIst4]])</f>
        <v>0.41679831733880746</v>
      </c>
      <c r="P14" t="str">
        <f>IF(MIN(Table38910[[#This Row],[DIst1]:[DIst4]])=Table38910[[#This Row],[DIst1]],"Cluster1",IF(MIN(Table38910[[#This Row],[DIst1]:[DIst4]])=Table38910[[#This Row],[DIst2]],"Cluster2",IF(MIN(Table38910[[#This Row],[DIst1]:[DIst4]])=Table38910[[#This Row],[DIst3]],"Cluster3","Cluster4")))</f>
        <v>Cluster1</v>
      </c>
    </row>
    <row r="15" spans="1:16" x14ac:dyDescent="0.3">
      <c r="G15">
        <v>14</v>
      </c>
      <c r="H15">
        <v>-1.5481520470000001</v>
      </c>
      <c r="I15">
        <v>1.040417827</v>
      </c>
      <c r="J15">
        <v>2</v>
      </c>
      <c r="K15">
        <f>SQRT((Table38910[[#This Row],[Annual Income (k$)]]-$B$3)^2+(Table38910[[#This Row],[Spending Score (1-100)]]-$C$3)^2)</f>
        <v>2.1295147334993088</v>
      </c>
      <c r="L15">
        <f>SQRT((Table38910[[#This Row],[Annual Income (k$)]]-$B$4)^2+(Table38910[[#This Row],[Spending Score (1-100)]]-$C$4)^2)</f>
        <v>0.19826611388164206</v>
      </c>
      <c r="M15">
        <f>SQRT((Table38910[[#This Row],[Annual Income (k$)]]-$B$5)^2+(Table38910[[#This Row],[Spending Score (1-100)]]-$C$5)^2)</f>
        <v>1.7796343738555338</v>
      </c>
      <c r="N15">
        <f>SQRT((Table38910[[#This Row],[Annual Income (k$)]]-$B$6)^2+(Table38910[[#This Row],[Spending Score (1-100)]]-$C$6)^2)</f>
        <v>3.4244665861255261</v>
      </c>
      <c r="O15">
        <f>MIN(Table38910[[#This Row],[DIst1]:[DIst4]])</f>
        <v>0.19826611388164206</v>
      </c>
      <c r="P15" t="str">
        <f>IF(MIN(Table38910[[#This Row],[DIst1]:[DIst4]])=Table38910[[#This Row],[DIst1]],"Cluster1",IF(MIN(Table38910[[#This Row],[DIst1]:[DIst4]])=Table38910[[#This Row],[DIst2]],"Cluster2",IF(MIN(Table38910[[#This Row],[DIst1]:[DIst4]])=Table38910[[#This Row],[DIst3]],"Cluster3","Cluster4")))</f>
        <v>Cluster2</v>
      </c>
    </row>
    <row r="16" spans="1:16" x14ac:dyDescent="0.3">
      <c r="G16">
        <v>15</v>
      </c>
      <c r="H16">
        <v>-1.5481520470000001</v>
      </c>
      <c r="I16">
        <v>-1.4441620580000001</v>
      </c>
      <c r="K16">
        <f>SQRT((Table38910[[#This Row],[Annual Income (k$)]]-$B$3)^2+(Table38910[[#This Row],[Spending Score (1-100)]]-$C$3)^2)</f>
        <v>0.47534233687952071</v>
      </c>
      <c r="L16">
        <f>SQRT((Table38910[[#This Row],[Annual Income (k$)]]-$B$4)^2+(Table38910[[#This Row],[Spending Score (1-100)]]-$C$4)^2)</f>
        <v>2.5000321832548775</v>
      </c>
      <c r="M16">
        <f>SQRT((Table38910[[#This Row],[Annual Income (k$)]]-$B$5)^2+(Table38910[[#This Row],[Spending Score (1-100)]]-$C$5)^2)</f>
        <v>2.2304445944927496</v>
      </c>
      <c r="N16">
        <f>SQRT((Table38910[[#This Row],[Annual Income (k$)]]-$B$6)^2+(Table38910[[#This Row],[Spending Score (1-100)]]-$C$6)^2)</f>
        <v>2.4873194633721316</v>
      </c>
      <c r="O16">
        <f>MIN(Table38910[[#This Row],[DIst1]:[DIst4]])</f>
        <v>0.47534233687952071</v>
      </c>
      <c r="P16" t="str">
        <f>IF(MIN(Table38910[[#This Row],[DIst1]:[DIst4]])=Table38910[[#This Row],[DIst1]],"Cluster1",IF(MIN(Table38910[[#This Row],[DIst1]:[DIst4]])=Table38910[[#This Row],[DIst2]],"Cluster2",IF(MIN(Table38910[[#This Row],[DIst1]:[DIst4]])=Table38910[[#This Row],[DIst3]],"Cluster3","Cluster4")))</f>
        <v>Cluster1</v>
      </c>
    </row>
    <row r="17" spans="7:16" x14ac:dyDescent="0.3">
      <c r="G17">
        <v>16</v>
      </c>
      <c r="H17">
        <v>-1.5481520470000001</v>
      </c>
      <c r="I17">
        <v>1.1180609480000001</v>
      </c>
      <c r="K17">
        <f>SQRT((Table38910[[#This Row],[Annual Income (k$)]]-$B$3)^2+(Table38910[[#This Row],[Spending Score (1-100)]]-$C$3)^2)</f>
        <v>2.2064506732731308</v>
      </c>
      <c r="L17">
        <f>SQRT((Table38910[[#This Row],[Annual Income (k$)]]-$B$4)^2+(Table38910[[#This Row],[Spending Score (1-100)]]-$C$4)^2)</f>
        <v>0.2101412275577047</v>
      </c>
      <c r="M17">
        <f>SQRT((Table38910[[#This Row],[Annual Income (k$)]]-$B$5)^2+(Table38910[[#This Row],[Spending Score (1-100)]]-$C$5)^2)</f>
        <v>1.8192152779487585</v>
      </c>
      <c r="N17">
        <f>SQRT((Table38910[[#This Row],[Annual Income (k$)]]-$B$6)^2+(Table38910[[#This Row],[Spending Score (1-100)]]-$C$6)^2)</f>
        <v>3.4783677285006931</v>
      </c>
      <c r="O17">
        <f>MIN(Table38910[[#This Row],[DIst1]:[DIst4]])</f>
        <v>0.2101412275577047</v>
      </c>
      <c r="P17" t="str">
        <f>IF(MIN(Table38910[[#This Row],[DIst1]:[DIst4]])=Table38910[[#This Row],[DIst1]],"Cluster1",IF(MIN(Table38910[[#This Row],[DIst1]:[DIst4]])=Table38910[[#This Row],[DIst2]],"Cluster2",IF(MIN(Table38910[[#This Row],[DIst1]:[DIst4]])=Table38910[[#This Row],[DIst3]],"Cluster3","Cluster4")))</f>
        <v>Cluster2</v>
      </c>
    </row>
    <row r="18" spans="7:16" x14ac:dyDescent="0.3">
      <c r="G18">
        <v>17</v>
      </c>
      <c r="H18">
        <v>-1.509982618</v>
      </c>
      <c r="I18">
        <v>-0.59008772300000001</v>
      </c>
      <c r="K18">
        <f>SQRT((Table38910[[#This Row],[Annual Income (k$)]]-$B$3)^2+(Table38910[[#This Row],[Spending Score (1-100)]]-$C$3)^2)</f>
        <v>0.54196856471675559</v>
      </c>
      <c r="L18">
        <f>SQRT((Table38910[[#This Row],[Annual Income (k$)]]-$B$4)^2+(Table38910[[#This Row],[Spending Score (1-100)]]-$C$4)^2)</f>
        <v>1.6458858934008325</v>
      </c>
      <c r="M18">
        <f>SQRT((Table38910[[#This Row],[Annual Income (k$)]]-$B$5)^2+(Table38910[[#This Row],[Spending Score (1-100)]]-$C$5)^2)</f>
        <v>1.686473225319822</v>
      </c>
      <c r="N18">
        <f>SQRT((Table38910[[#This Row],[Annual Income (k$)]]-$B$6)^2+(Table38910[[#This Row],[Spending Score (1-100)]]-$C$6)^2)</f>
        <v>2.5515603818797912</v>
      </c>
      <c r="O18">
        <f>MIN(Table38910[[#This Row],[DIst1]:[DIst4]])</f>
        <v>0.54196856471675559</v>
      </c>
      <c r="P18" t="str">
        <f>IF(MIN(Table38910[[#This Row],[DIst1]:[DIst4]])=Table38910[[#This Row],[DIst1]],"Cluster1",IF(MIN(Table38910[[#This Row],[DIst1]:[DIst4]])=Table38910[[#This Row],[DIst2]],"Cluster2",IF(MIN(Table38910[[#This Row],[DIst1]:[DIst4]])=Table38910[[#This Row],[DIst3]],"Cluster3","Cluster4")))</f>
        <v>Cluster1</v>
      </c>
    </row>
    <row r="19" spans="7:16" x14ac:dyDescent="0.3">
      <c r="G19">
        <v>18</v>
      </c>
      <c r="H19">
        <v>-1.509982618</v>
      </c>
      <c r="I19">
        <v>0.61338065900000005</v>
      </c>
      <c r="K19">
        <f>SQRT((Table38910[[#This Row],[Annual Income (k$)]]-$B$3)^2+(Table38910[[#This Row],[Spending Score (1-100)]]-$C$3)^2)</f>
        <v>1.7014025666456127</v>
      </c>
      <c r="L19">
        <f>SQRT((Table38910[[#This Row],[Annual Income (k$)]]-$B$4)^2+(Table38910[[#This Row],[Spending Score (1-100)]]-$C$4)^2)</f>
        <v>0.46312517040218742</v>
      </c>
      <c r="M19">
        <f>SQRT((Table38910[[#This Row],[Annual Income (k$)]]-$B$5)^2+(Table38910[[#This Row],[Spending Score (1-100)]]-$C$5)^2)</f>
        <v>1.5755862432383838</v>
      </c>
      <c r="N19">
        <f>SQRT((Table38910[[#This Row],[Annual Income (k$)]]-$B$6)^2+(Table38910[[#This Row],[Spending Score (1-100)]]-$C$6)^2)</f>
        <v>3.11575463121883</v>
      </c>
      <c r="O19">
        <f>MIN(Table38910[[#This Row],[DIst1]:[DIst4]])</f>
        <v>0.46312517040218742</v>
      </c>
      <c r="P19" t="str">
        <f>IF(MIN(Table38910[[#This Row],[DIst1]:[DIst4]])=Table38910[[#This Row],[DIst1]],"Cluster1",IF(MIN(Table38910[[#This Row],[DIst1]:[DIst4]])=Table38910[[#This Row],[DIst2]],"Cluster2",IF(MIN(Table38910[[#This Row],[DIst1]:[DIst4]])=Table38910[[#This Row],[DIst3]],"Cluster3","Cluster4")))</f>
        <v>Cluster2</v>
      </c>
    </row>
    <row r="20" spans="7:16" x14ac:dyDescent="0.3">
      <c r="G20">
        <v>19</v>
      </c>
      <c r="H20">
        <v>-1.43364376</v>
      </c>
      <c r="I20">
        <v>-0.82301708699999998</v>
      </c>
      <c r="K20">
        <f>SQRT((Table38910[[#This Row],[Annual Income (k$)]]-$B$3)^2+(Table38910[[#This Row],[Spending Score (1-100)]]-$C$3)^2)</f>
        <v>0.30326813015041282</v>
      </c>
      <c r="L20">
        <f>SQRT((Table38910[[#This Row],[Annual Income (k$)]]-$B$4)^2+(Table38910[[#This Row],[Spending Score (1-100)]]-$C$4)^2)</f>
        <v>1.8728918891255455</v>
      </c>
      <c r="M20">
        <f>SQRT((Table38910[[#This Row],[Annual Income (k$)]]-$B$5)^2+(Table38910[[#This Row],[Spending Score (1-100)]]-$C$5)^2)</f>
        <v>1.739004997976402</v>
      </c>
      <c r="N20">
        <f>SQRT((Table38910[[#This Row],[Annual Income (k$)]]-$B$6)^2+(Table38910[[#This Row],[Spending Score (1-100)]]-$C$6)^2)</f>
        <v>2.4204483737597959</v>
      </c>
      <c r="O20">
        <f>MIN(Table38910[[#This Row],[DIst1]:[DIst4]])</f>
        <v>0.30326813015041282</v>
      </c>
      <c r="P20" t="str">
        <f>IF(MIN(Table38910[[#This Row],[DIst1]:[DIst4]])=Table38910[[#This Row],[DIst1]],"Cluster1",IF(MIN(Table38910[[#This Row],[DIst1]:[DIst4]])=Table38910[[#This Row],[DIst2]],"Cluster2",IF(MIN(Table38910[[#This Row],[DIst1]:[DIst4]])=Table38910[[#This Row],[DIst3]],"Cluster3","Cluster4")))</f>
        <v>Cluster1</v>
      </c>
    </row>
    <row r="21" spans="7:16" x14ac:dyDescent="0.3">
      <c r="G21">
        <v>20</v>
      </c>
      <c r="H21">
        <v>-1.43364376</v>
      </c>
      <c r="I21">
        <v>1.855670602</v>
      </c>
      <c r="K21">
        <f>SQRT((Table38910[[#This Row],[Annual Income (k$)]]-$B$3)^2+(Table38910[[#This Row],[Spending Score (1-100)]]-$C$3)^2)</f>
        <v>2.9300420883200369</v>
      </c>
      <c r="L21">
        <f>SQRT((Table38910[[#This Row],[Annual Income (k$)]]-$B$4)^2+(Table38910[[#This Row],[Spending Score (1-100)]]-$C$4)^2)</f>
        <v>0.81197952543673557</v>
      </c>
      <c r="M21">
        <f>SQRT((Table38910[[#This Row],[Annual Income (k$)]]-$B$5)^2+(Table38910[[#This Row],[Spending Score (1-100)]]-$C$5)^2)</f>
        <v>2.2187342306357247</v>
      </c>
      <c r="N21">
        <f>SQRT((Table38910[[#This Row],[Annual Income (k$)]]-$B$6)^2+(Table38910[[#This Row],[Spending Score (1-100)]]-$C$6)^2)</f>
        <v>3.9597062693426732</v>
      </c>
      <c r="O21">
        <f>MIN(Table38910[[#This Row],[DIst1]:[DIst4]])</f>
        <v>0.81197952543673557</v>
      </c>
      <c r="P21" t="str">
        <f>IF(MIN(Table38910[[#This Row],[DIst1]:[DIst4]])=Table38910[[#This Row],[DIst1]],"Cluster1",IF(MIN(Table38910[[#This Row],[DIst1]:[DIst4]])=Table38910[[#This Row],[DIst2]],"Cluster2",IF(MIN(Table38910[[#This Row],[DIst1]:[DIst4]])=Table38910[[#This Row],[DIst3]],"Cluster3","Cluster4")))</f>
        <v>Cluster2</v>
      </c>
    </row>
    <row r="22" spans="7:16" x14ac:dyDescent="0.3">
      <c r="G22">
        <v>21</v>
      </c>
      <c r="H22">
        <v>-1.395474331</v>
      </c>
      <c r="I22">
        <v>-0.59008772300000001</v>
      </c>
      <c r="J22">
        <v>3</v>
      </c>
      <c r="K22">
        <f>SQRT((Table38910[[#This Row],[Annual Income (k$)]]-$B$3)^2+(Table38910[[#This Row],[Spending Score (1-100)]]-$C$3)^2)</f>
        <v>0.49873353491362826</v>
      </c>
      <c r="L22">
        <f>SQRT((Table38910[[#This Row],[Annual Income (k$)]]-$B$4)^2+(Table38910[[#This Row],[Spending Score (1-100)]]-$C$4)^2)</f>
        <v>1.6387254218874379</v>
      </c>
      <c r="M22">
        <f>SQRT((Table38910[[#This Row],[Annual Income (k$)]]-$B$5)^2+(Table38910[[#This Row],[Spending Score (1-100)]]-$C$5)^2)</f>
        <v>1.5848022075404848</v>
      </c>
      <c r="N22">
        <f>SQRT((Table38910[[#This Row],[Annual Income (k$)]]-$B$6)^2+(Table38910[[#This Row],[Spending Score (1-100)]]-$C$6)^2)</f>
        <v>2.4420122718621942</v>
      </c>
      <c r="O22">
        <f>MIN(Table38910[[#This Row],[DIst1]:[DIst4]])</f>
        <v>0.49873353491362826</v>
      </c>
      <c r="P22" t="str">
        <f>IF(MIN(Table38910[[#This Row],[DIst1]:[DIst4]])=Table38910[[#This Row],[DIst1]],"Cluster1",IF(MIN(Table38910[[#This Row],[DIst1]:[DIst4]])=Table38910[[#This Row],[DIst2]],"Cluster2",IF(MIN(Table38910[[#This Row],[DIst1]:[DIst4]])=Table38910[[#This Row],[DIst3]],"Cluster3","Cluster4")))</f>
        <v>Cluster1</v>
      </c>
    </row>
    <row r="23" spans="7:16" x14ac:dyDescent="0.3">
      <c r="G23">
        <v>22</v>
      </c>
      <c r="H23">
        <v>-1.395474331</v>
      </c>
      <c r="I23">
        <v>0.88513158400000003</v>
      </c>
      <c r="K23">
        <f>SQRT((Table38910[[#This Row],[Annual Income (k$)]]-$B$3)^2+(Table38910[[#This Row],[Spending Score (1-100)]]-$C$3)^2)</f>
        <v>1.9590813932269682</v>
      </c>
      <c r="L23">
        <f>SQRT((Table38910[[#This Row],[Annual Income (k$)]]-$B$4)^2+(Table38910[[#This Row],[Spending Score (1-100)]]-$C$4)^2)</f>
        <v>0.16909652532820113</v>
      </c>
      <c r="M23">
        <f>SQRT((Table38910[[#This Row],[Annual Income (k$)]]-$B$5)^2+(Table38910[[#This Row],[Spending Score (1-100)]]-$C$5)^2)</f>
        <v>1.571334345261213</v>
      </c>
      <c r="N23">
        <f>SQRT((Table38910[[#This Row],[Annual Income (k$)]]-$B$6)^2+(Table38910[[#This Row],[Spending Score (1-100)]]-$C$6)^2)</f>
        <v>3.2068350846751761</v>
      </c>
      <c r="O23">
        <f>MIN(Table38910[[#This Row],[DIst1]:[DIst4]])</f>
        <v>0.16909652532820113</v>
      </c>
      <c r="P23" t="str">
        <f>IF(MIN(Table38910[[#This Row],[DIst1]:[DIst4]])=Table38910[[#This Row],[DIst1]],"Cluster1",IF(MIN(Table38910[[#This Row],[DIst1]:[DIst4]])=Table38910[[#This Row],[DIst2]],"Cluster2",IF(MIN(Table38910[[#This Row],[DIst1]:[DIst4]])=Table38910[[#This Row],[DIst3]],"Cluster3","Cluster4")))</f>
        <v>Cluster2</v>
      </c>
    </row>
    <row r="24" spans="7:16" x14ac:dyDescent="0.3">
      <c r="G24">
        <v>23</v>
      </c>
      <c r="H24">
        <v>-1.357304901</v>
      </c>
      <c r="I24">
        <v>-1.754734544</v>
      </c>
      <c r="K24">
        <f>SQRT((Table38910[[#This Row],[Annual Income (k$)]]-$B$3)^2+(Table38910[[#This Row],[Spending Score (1-100)]]-$C$3)^2)</f>
        <v>0.69314220303509788</v>
      </c>
      <c r="L24">
        <f>SQRT((Table38910[[#This Row],[Annual Income (k$)]]-$B$4)^2+(Table38910[[#This Row],[Spending Score (1-100)]]-$C$4)^2)</f>
        <v>2.8027514747283013</v>
      </c>
      <c r="M24">
        <f>SQRT((Table38910[[#This Row],[Annual Income (k$)]]-$B$5)^2+(Table38910[[#This Row],[Spending Score (1-100)]]-$C$5)^2)</f>
        <v>2.3483250220474132</v>
      </c>
      <c r="N24">
        <f>SQRT((Table38910[[#This Row],[Annual Income (k$)]]-$B$6)^2+(Table38910[[#This Row],[Spending Score (1-100)]]-$C$6)^2)</f>
        <v>2.33465232025562</v>
      </c>
      <c r="O24">
        <f>MIN(Table38910[[#This Row],[DIst1]:[DIst4]])</f>
        <v>0.69314220303509788</v>
      </c>
      <c r="P24" t="str">
        <f>IF(MIN(Table38910[[#This Row],[DIst1]:[DIst4]])=Table38910[[#This Row],[DIst1]],"Cluster1",IF(MIN(Table38910[[#This Row],[DIst1]:[DIst4]])=Table38910[[#This Row],[DIst2]],"Cluster2",IF(MIN(Table38910[[#This Row],[DIst1]:[DIst4]])=Table38910[[#This Row],[DIst3]],"Cluster3","Cluster4")))</f>
        <v>Cluster1</v>
      </c>
    </row>
    <row r="25" spans="7:16" x14ac:dyDescent="0.3">
      <c r="G25">
        <v>24</v>
      </c>
      <c r="H25">
        <v>-1.357304901</v>
      </c>
      <c r="I25">
        <v>0.88513158400000003</v>
      </c>
      <c r="K25">
        <f>SQRT((Table38910[[#This Row],[Annual Income (k$)]]-$B$3)^2+(Table38910[[#This Row],[Spending Score (1-100)]]-$C$3)^2)</f>
        <v>1.9567394472000794</v>
      </c>
      <c r="L25">
        <f>SQRT((Table38910[[#This Row],[Annual Income (k$)]]-$B$4)^2+(Table38910[[#This Row],[Spending Score (1-100)]]-$C$4)^2)</f>
        <v>0.16303823943797979</v>
      </c>
      <c r="M25">
        <f>SQRT((Table38910[[#This Row],[Annual Income (k$)]]-$B$5)^2+(Table38910[[#This Row],[Spending Score (1-100)]]-$C$5)^2)</f>
        <v>1.537548246037411</v>
      </c>
      <c r="N25">
        <f>SQRT((Table38910[[#This Row],[Annual Income (k$)]]-$B$6)^2+(Table38910[[#This Row],[Spending Score (1-100)]]-$C$6)^2)</f>
        <v>3.1791938278134242</v>
      </c>
      <c r="O25">
        <f>MIN(Table38910[[#This Row],[DIst1]:[DIst4]])</f>
        <v>0.16303823943797979</v>
      </c>
      <c r="P25" t="str">
        <f>IF(MIN(Table38910[[#This Row],[DIst1]:[DIst4]])=Table38910[[#This Row],[DIst1]],"Cluster1",IF(MIN(Table38910[[#This Row],[DIst1]:[DIst4]])=Table38910[[#This Row],[DIst2]],"Cluster2",IF(MIN(Table38910[[#This Row],[DIst1]:[DIst4]])=Table38910[[#This Row],[DIst3]],"Cluster3","Cluster4")))</f>
        <v>Cluster2</v>
      </c>
    </row>
    <row r="26" spans="7:16" x14ac:dyDescent="0.3">
      <c r="G26">
        <v>25</v>
      </c>
      <c r="H26">
        <v>-1.242796614</v>
      </c>
      <c r="I26">
        <v>-1.4053404979999999</v>
      </c>
      <c r="K26">
        <f>SQRT((Table38910[[#This Row],[Annual Income (k$)]]-$B$3)^2+(Table38910[[#This Row],[Spending Score (1-100)]]-$C$3)^2)</f>
        <v>0.33661269249414638</v>
      </c>
      <c r="L26">
        <f>SQRT((Table38910[[#This Row],[Annual Income (k$)]]-$B$4)^2+(Table38910[[#This Row],[Spending Score (1-100)]]-$C$4)^2)</f>
        <v>2.4556904589826805</v>
      </c>
      <c r="M26">
        <f>SQRT((Table38910[[#This Row],[Annual Income (k$)]]-$B$5)^2+(Table38910[[#This Row],[Spending Score (1-100)]]-$C$5)^2)</f>
        <v>1.9999342371754563</v>
      </c>
      <c r="N26">
        <f>SQRT((Table38910[[#This Row],[Annual Income (k$)]]-$B$6)^2+(Table38910[[#This Row],[Spending Score (1-100)]]-$C$6)^2)</f>
        <v>2.1804994052338134</v>
      </c>
      <c r="O26">
        <f>MIN(Table38910[[#This Row],[DIst1]:[DIst4]])</f>
        <v>0.33661269249414638</v>
      </c>
      <c r="P26" t="str">
        <f>IF(MIN(Table38910[[#This Row],[DIst1]:[DIst4]])=Table38910[[#This Row],[DIst1]],"Cluster1",IF(MIN(Table38910[[#This Row],[DIst1]:[DIst4]])=Table38910[[#This Row],[DIst2]],"Cluster2",IF(MIN(Table38910[[#This Row],[DIst1]:[DIst4]])=Table38910[[#This Row],[DIst3]],"Cluster3","Cluster4")))</f>
        <v>Cluster1</v>
      </c>
    </row>
    <row r="27" spans="7:16" x14ac:dyDescent="0.3">
      <c r="G27">
        <v>26</v>
      </c>
      <c r="H27">
        <v>-1.242796614</v>
      </c>
      <c r="I27">
        <v>1.2345256309999999</v>
      </c>
      <c r="K27">
        <f>SQRT((Table38910[[#This Row],[Annual Income (k$)]]-$B$3)^2+(Table38910[[#This Row],[Spending Score (1-100)]]-$C$3)^2)</f>
        <v>2.303562083963937</v>
      </c>
      <c r="L27">
        <f>SQRT((Table38910[[#This Row],[Annual Income (k$)]]-$B$4)^2+(Table38910[[#This Row],[Spending Score (1-100)]]-$C$4)^2)</f>
        <v>0.21514712142977108</v>
      </c>
      <c r="M27">
        <f>SQRT((Table38910[[#This Row],[Annual Income (k$)]]-$B$5)^2+(Table38910[[#This Row],[Spending Score (1-100)]]-$C$5)^2)</f>
        <v>1.6413007553800283</v>
      </c>
      <c r="N27">
        <f>SQRT((Table38910[[#This Row],[Annual Income (k$)]]-$B$6)^2+(Table38910[[#This Row],[Spending Score (1-100)]]-$C$6)^2)</f>
        <v>3.3549898083869376</v>
      </c>
      <c r="O27">
        <f>MIN(Table38910[[#This Row],[DIst1]:[DIst4]])</f>
        <v>0.21514712142977108</v>
      </c>
      <c r="P27" t="str">
        <f>IF(MIN(Table38910[[#This Row],[DIst1]:[DIst4]])=Table38910[[#This Row],[DIst1]],"Cluster1",IF(MIN(Table38910[[#This Row],[DIst1]:[DIst4]])=Table38910[[#This Row],[DIst2]],"Cluster2",IF(MIN(Table38910[[#This Row],[DIst1]:[DIst4]])=Table38910[[#This Row],[DIst3]],"Cluster3","Cluster4")))</f>
        <v>Cluster2</v>
      </c>
    </row>
    <row r="28" spans="7:16" x14ac:dyDescent="0.3">
      <c r="G28">
        <v>27</v>
      </c>
      <c r="H28">
        <v>-1.242796614</v>
      </c>
      <c r="I28">
        <v>-0.70655240500000005</v>
      </c>
      <c r="K28">
        <f>SQRT((Table38910[[#This Row],[Annual Income (k$)]]-$B$3)^2+(Table38910[[#This Row],[Spending Score (1-100)]]-$C$3)^2)</f>
        <v>0.36269463910374933</v>
      </c>
      <c r="L28">
        <f>SQRT((Table38910[[#This Row],[Annual Income (k$)]]-$B$4)^2+(Table38910[[#This Row],[Spending Score (1-100)]]-$C$4)^2)</f>
        <v>1.7578338094851766</v>
      </c>
      <c r="M28">
        <f>SQRT((Table38910[[#This Row],[Annual Income (k$)]]-$B$5)^2+(Table38910[[#This Row],[Spending Score (1-100)]]-$C$5)^2)</f>
        <v>1.5158045999799026</v>
      </c>
      <c r="N28">
        <f>SQRT((Table38910[[#This Row],[Annual Income (k$)]]-$B$6)^2+(Table38910[[#This Row],[Spending Score (1-100)]]-$C$6)^2)</f>
        <v>2.2625491576507555</v>
      </c>
      <c r="O28">
        <f>MIN(Table38910[[#This Row],[DIst1]:[DIst4]])</f>
        <v>0.36269463910374933</v>
      </c>
      <c r="P28" t="str">
        <f>IF(MIN(Table38910[[#This Row],[DIst1]:[DIst4]])=Table38910[[#This Row],[DIst1]],"Cluster1",IF(MIN(Table38910[[#This Row],[DIst1]:[DIst4]])=Table38910[[#This Row],[DIst2]],"Cluster2",IF(MIN(Table38910[[#This Row],[DIst1]:[DIst4]])=Table38910[[#This Row],[DIst3]],"Cluster3","Cluster4")))</f>
        <v>Cluster1</v>
      </c>
    </row>
    <row r="29" spans="7:16" x14ac:dyDescent="0.3">
      <c r="G29">
        <v>28</v>
      </c>
      <c r="H29">
        <v>-1.242796614</v>
      </c>
      <c r="I29">
        <v>0.41927285600000003</v>
      </c>
      <c r="K29">
        <f>SQRT((Table38910[[#This Row],[Annual Income (k$)]]-$B$3)^2+(Table38910[[#This Row],[Spending Score (1-100)]]-$C$3)^2)</f>
        <v>1.4883308570191436</v>
      </c>
      <c r="L29">
        <f>SQRT((Table38910[[#This Row],[Annual Income (k$)]]-$B$4)^2+(Table38910[[#This Row],[Spending Score (1-100)]]-$C$4)^2)</f>
        <v>0.63781385293677639</v>
      </c>
      <c r="M29">
        <f>SQRT((Table38910[[#This Row],[Annual Income (k$)]]-$B$5)^2+(Table38910[[#This Row],[Spending Score (1-100)]]-$C$5)^2)</f>
        <v>1.2687119752087361</v>
      </c>
      <c r="N29">
        <f>SQRT((Table38910[[#This Row],[Annual Income (k$)]]-$B$6)^2+(Table38910[[#This Row],[Spending Score (1-100)]]-$C$6)^2)</f>
        <v>2.7857955270720689</v>
      </c>
      <c r="O29">
        <f>MIN(Table38910[[#This Row],[DIst1]:[DIst4]])</f>
        <v>0.63781385293677639</v>
      </c>
      <c r="P29" t="str">
        <f>IF(MIN(Table38910[[#This Row],[DIst1]:[DIst4]])=Table38910[[#This Row],[DIst1]],"Cluster1",IF(MIN(Table38910[[#This Row],[DIst1]:[DIst4]])=Table38910[[#This Row],[DIst2]],"Cluster2",IF(MIN(Table38910[[#This Row],[DIst1]:[DIst4]])=Table38910[[#This Row],[DIst3]],"Cluster3","Cluster4")))</f>
        <v>Cluster2</v>
      </c>
    </row>
    <row r="30" spans="7:16" x14ac:dyDescent="0.3">
      <c r="G30">
        <v>29</v>
      </c>
      <c r="H30">
        <v>-1.2046271850000001</v>
      </c>
      <c r="I30">
        <v>-0.74537396600000005</v>
      </c>
      <c r="K30">
        <f>SQRT((Table38910[[#This Row],[Annual Income (k$)]]-$B$3)^2+(Table38910[[#This Row],[Spending Score (1-100)]]-$C$3)^2)</f>
        <v>0.32771600159097797</v>
      </c>
      <c r="L30">
        <f>SQRT((Table38910[[#This Row],[Annual Income (k$)]]-$B$4)^2+(Table38910[[#This Row],[Spending Score (1-100)]]-$C$4)^2)</f>
        <v>1.7992663501434587</v>
      </c>
      <c r="M30">
        <f>SQRT((Table38910[[#This Row],[Annual Income (k$)]]-$B$5)^2+(Table38910[[#This Row],[Spending Score (1-100)]]-$C$5)^2)</f>
        <v>1.5077203043412362</v>
      </c>
      <c r="N30">
        <f>SQRT((Table38910[[#This Row],[Annual Income (k$)]]-$B$6)^2+(Table38910[[#This Row],[Spending Score (1-100)]]-$C$6)^2)</f>
        <v>2.2154891798551875</v>
      </c>
      <c r="O30">
        <f>MIN(Table38910[[#This Row],[DIst1]:[DIst4]])</f>
        <v>0.32771600159097797</v>
      </c>
      <c r="P30" t="str">
        <f>IF(MIN(Table38910[[#This Row],[DIst1]:[DIst4]])=Table38910[[#This Row],[DIst1]],"Cluster1",IF(MIN(Table38910[[#This Row],[DIst1]:[DIst4]])=Table38910[[#This Row],[DIst2]],"Cluster2",IF(MIN(Table38910[[#This Row],[DIst1]:[DIst4]])=Table38910[[#This Row],[DIst3]],"Cluster3","Cluster4")))</f>
        <v>Cluster1</v>
      </c>
    </row>
    <row r="31" spans="7:16" x14ac:dyDescent="0.3">
      <c r="G31">
        <v>30</v>
      </c>
      <c r="H31">
        <v>-1.2046271850000001</v>
      </c>
      <c r="I31">
        <v>1.428633434</v>
      </c>
      <c r="K31">
        <f>SQRT((Table38910[[#This Row],[Annual Income (k$)]]-$B$3)^2+(Table38910[[#This Row],[Spending Score (1-100)]]-$C$3)^2)</f>
        <v>2.498164164807136</v>
      </c>
      <c r="L31">
        <f>SQRT((Table38910[[#This Row],[Annual Income (k$)]]-$B$4)^2+(Table38910[[#This Row],[Spending Score (1-100)]]-$C$4)^2)</f>
        <v>0.40745361751703452</v>
      </c>
      <c r="M31">
        <f>SQRT((Table38910[[#This Row],[Annual Income (k$)]]-$B$5)^2+(Table38910[[#This Row],[Spending Score (1-100)]]-$C$5)^2)</f>
        <v>1.7477308401723135</v>
      </c>
      <c r="N31">
        <f>SQRT((Table38910[[#This Row],[Annual Income (k$)]]-$B$6)^2+(Table38910[[#This Row],[Spending Score (1-100)]]-$C$6)^2)</f>
        <v>3.4812688805513532</v>
      </c>
      <c r="O31">
        <f>MIN(Table38910[[#This Row],[DIst1]:[DIst4]])</f>
        <v>0.40745361751703452</v>
      </c>
      <c r="P31" t="str">
        <f>IF(MIN(Table38910[[#This Row],[DIst1]:[DIst4]])=Table38910[[#This Row],[DIst1]],"Cluster1",IF(MIN(Table38910[[#This Row],[DIst1]:[DIst4]])=Table38910[[#This Row],[DIst2]],"Cluster2",IF(MIN(Table38910[[#This Row],[DIst1]:[DIst4]])=Table38910[[#This Row],[DIst3]],"Cluster3","Cluster4")))</f>
        <v>Cluster2</v>
      </c>
    </row>
    <row r="32" spans="7:16" x14ac:dyDescent="0.3">
      <c r="G32">
        <v>31</v>
      </c>
      <c r="H32">
        <v>-1.1664577549999999</v>
      </c>
      <c r="I32">
        <v>-1.793556105</v>
      </c>
      <c r="J32">
        <v>4</v>
      </c>
      <c r="K32">
        <f>SQRT((Table38910[[#This Row],[Annual Income (k$)]]-$B$3)^2+(Table38910[[#This Row],[Spending Score (1-100)]]-$C$3)^2)</f>
        <v>0.73010271720461184</v>
      </c>
      <c r="L32">
        <f>SQRT((Table38910[[#This Row],[Annual Income (k$)]]-$B$4)^2+(Table38910[[#This Row],[Spending Score (1-100)]]-$C$4)^2)</f>
        <v>2.8474871216383595</v>
      </c>
      <c r="M32">
        <f>SQRT((Table38910[[#This Row],[Annual Income (k$)]]-$B$5)^2+(Table38910[[#This Row],[Spending Score (1-100)]]-$C$5)^2)</f>
        <v>2.2767246949304911</v>
      </c>
      <c r="N32">
        <f>SQRT((Table38910[[#This Row],[Annual Income (k$)]]-$B$6)^2+(Table38910[[#This Row],[Spending Score (1-100)]]-$C$6)^2)</f>
        <v>2.1557434157906012</v>
      </c>
      <c r="O32">
        <f>MIN(Table38910[[#This Row],[DIst1]:[DIst4]])</f>
        <v>0.73010271720461184</v>
      </c>
      <c r="P32" t="str">
        <f>IF(MIN(Table38910[[#This Row],[DIst1]:[DIst4]])=Table38910[[#This Row],[DIst1]],"Cluster1",IF(MIN(Table38910[[#This Row],[DIst1]:[DIst4]])=Table38910[[#This Row],[DIst2]],"Cluster2",IF(MIN(Table38910[[#This Row],[DIst1]:[DIst4]])=Table38910[[#This Row],[DIst3]],"Cluster3","Cluster4")))</f>
        <v>Cluster1</v>
      </c>
    </row>
    <row r="33" spans="7:16" x14ac:dyDescent="0.3">
      <c r="G33">
        <v>32</v>
      </c>
      <c r="H33">
        <v>-1.1664577549999999</v>
      </c>
      <c r="I33">
        <v>0.88513158400000003</v>
      </c>
      <c r="K33">
        <f>SQRT((Table38910[[#This Row],[Annual Income (k$)]]-$B$3)^2+(Table38910[[#This Row],[Spending Score (1-100)]]-$C$3)^2)</f>
        <v>1.9561909977836971</v>
      </c>
      <c r="L33">
        <f>SQRT((Table38910[[#This Row],[Annual Income (k$)]]-$B$4)^2+(Table38910[[#This Row],[Spending Score (1-100)]]-$C$4)^2)</f>
        <v>0.24541350991952407</v>
      </c>
      <c r="M33">
        <f>SQRT((Table38910[[#This Row],[Annual Income (k$)]]-$B$5)^2+(Table38910[[#This Row],[Spending Score (1-100)]]-$C$5)^2)</f>
        <v>1.3720702246214054</v>
      </c>
      <c r="N33">
        <f>SQRT((Table38910[[#This Row],[Annual Income (k$)]]-$B$6)^2+(Table38910[[#This Row],[Spending Score (1-100)]]-$C$6)^2)</f>
        <v>3.044403265951845</v>
      </c>
      <c r="O33">
        <f>MIN(Table38910[[#This Row],[DIst1]:[DIst4]])</f>
        <v>0.24541350991952407</v>
      </c>
      <c r="P33" t="str">
        <f>IF(MIN(Table38910[[#This Row],[DIst1]:[DIst4]])=Table38910[[#This Row],[DIst1]],"Cluster1",IF(MIN(Table38910[[#This Row],[DIst1]:[DIst4]])=Table38910[[#This Row],[DIst2]],"Cluster2",IF(MIN(Table38910[[#This Row],[DIst1]:[DIst4]])=Table38910[[#This Row],[DIst3]],"Cluster3","Cluster4")))</f>
        <v>Cluster2</v>
      </c>
    </row>
    <row r="34" spans="7:16" x14ac:dyDescent="0.3">
      <c r="G34">
        <v>33</v>
      </c>
      <c r="H34">
        <v>-1.0519494680000001</v>
      </c>
      <c r="I34">
        <v>-1.793556105</v>
      </c>
      <c r="K34">
        <f>SQRT((Table38910[[#This Row],[Annual Income (k$)]]-$B$3)^2+(Table38910[[#This Row],[Spending Score (1-100)]]-$C$3)^2)</f>
        <v>0.75281344208504941</v>
      </c>
      <c r="L34">
        <f>SQRT((Table38910[[#This Row],[Annual Income (k$)]]-$B$4)^2+(Table38910[[#This Row],[Spending Score (1-100)]]-$C$4)^2)</f>
        <v>2.8571553036803392</v>
      </c>
      <c r="M34">
        <f>SQRT((Table38910[[#This Row],[Annual Income (k$)]]-$B$5)^2+(Table38910[[#This Row],[Spending Score (1-100)]]-$C$5)^2)</f>
        <v>2.22025996699012</v>
      </c>
      <c r="N34">
        <f>SQRT((Table38910[[#This Row],[Annual Income (k$)]]-$B$6)^2+(Table38910[[#This Row],[Spending Score (1-100)]]-$C$6)^2)</f>
        <v>2.0442275106943497</v>
      </c>
      <c r="O34">
        <f>MIN(Table38910[[#This Row],[DIst1]:[DIst4]])</f>
        <v>0.75281344208504941</v>
      </c>
      <c r="P34" t="str">
        <f>IF(MIN(Table38910[[#This Row],[DIst1]:[DIst4]])=Table38910[[#This Row],[DIst1]],"Cluster1",IF(MIN(Table38910[[#This Row],[DIst1]:[DIst4]])=Table38910[[#This Row],[DIst2]],"Cluster2",IF(MIN(Table38910[[#This Row],[DIst1]:[DIst4]])=Table38910[[#This Row],[DIst3]],"Cluster3","Cluster4")))</f>
        <v>Cluster1</v>
      </c>
    </row>
    <row r="35" spans="7:16" x14ac:dyDescent="0.3">
      <c r="G35">
        <v>34</v>
      </c>
      <c r="H35">
        <v>-1.0519494680000001</v>
      </c>
      <c r="I35">
        <v>1.6227412379999999</v>
      </c>
      <c r="K35">
        <f>SQRT((Table38910[[#This Row],[Annual Income (k$)]]-$B$3)^2+(Table38910[[#This Row],[Spending Score (1-100)]]-$C$3)^2)</f>
        <v>2.6994810074245024</v>
      </c>
      <c r="L35">
        <f>SQRT((Table38910[[#This Row],[Annual Income (k$)]]-$B$4)^2+(Table38910[[#This Row],[Spending Score (1-100)]]-$C$4)^2)</f>
        <v>0.6474346522671327</v>
      </c>
      <c r="M35">
        <f>SQRT((Table38910[[#This Row],[Annual Income (k$)]]-$B$5)^2+(Table38910[[#This Row],[Spending Score (1-100)]]-$C$5)^2)</f>
        <v>1.7998906866422171</v>
      </c>
      <c r="N35">
        <f>SQRT((Table38910[[#This Row],[Annual Income (k$)]]-$B$6)^2+(Table38910[[#This Row],[Spending Score (1-100)]]-$C$6)^2)</f>
        <v>3.5485793431218489</v>
      </c>
      <c r="O35">
        <f>MIN(Table38910[[#This Row],[DIst1]:[DIst4]])</f>
        <v>0.6474346522671327</v>
      </c>
      <c r="P35" t="str">
        <f>IF(MIN(Table38910[[#This Row],[DIst1]:[DIst4]])=Table38910[[#This Row],[DIst1]],"Cluster1",IF(MIN(Table38910[[#This Row],[DIst1]:[DIst4]])=Table38910[[#This Row],[DIst2]],"Cluster2",IF(MIN(Table38910[[#This Row],[DIst1]:[DIst4]])=Table38910[[#This Row],[DIst3]],"Cluster3","Cluster4")))</f>
        <v>Cluster2</v>
      </c>
    </row>
    <row r="36" spans="7:16" x14ac:dyDescent="0.3">
      <c r="G36">
        <v>35</v>
      </c>
      <c r="H36">
        <v>-1.0519494680000001</v>
      </c>
      <c r="I36">
        <v>-1.4053404979999999</v>
      </c>
      <c r="K36">
        <f>SQRT((Table38910[[#This Row],[Annual Income (k$)]]-$B$3)^2+(Table38910[[#This Row],[Spending Score (1-100)]]-$C$3)^2)</f>
        <v>0.39353426771230549</v>
      </c>
      <c r="L36">
        <f>SQRT((Table38910[[#This Row],[Annual Income (k$)]]-$B$4)^2+(Table38910[[#This Row],[Spending Score (1-100)]]-$C$4)^2)</f>
        <v>2.4713901175664579</v>
      </c>
      <c r="M36">
        <f>SQRT((Table38910[[#This Row],[Annual Income (k$)]]-$B$5)^2+(Table38910[[#This Row],[Spending Score (1-100)]]-$C$5)^2)</f>
        <v>1.8873171977601135</v>
      </c>
      <c r="N36">
        <f>SQRT((Table38910[[#This Row],[Annual Income (k$)]]-$B$6)^2+(Table38910[[#This Row],[Spending Score (1-100)]]-$C$6)^2)</f>
        <v>1.9898247829120284</v>
      </c>
      <c r="O36">
        <f>MIN(Table38910[[#This Row],[DIst1]:[DIst4]])</f>
        <v>0.39353426771230549</v>
      </c>
      <c r="P36" t="str">
        <f>IF(MIN(Table38910[[#This Row],[DIst1]:[DIst4]])=Table38910[[#This Row],[DIst1]],"Cluster1",IF(MIN(Table38910[[#This Row],[DIst1]:[DIst4]])=Table38910[[#This Row],[DIst2]],"Cluster2",IF(MIN(Table38910[[#This Row],[DIst1]:[DIst4]])=Table38910[[#This Row],[DIst3]],"Cluster3","Cluster4")))</f>
        <v>Cluster1</v>
      </c>
    </row>
    <row r="37" spans="7:16" x14ac:dyDescent="0.3">
      <c r="G37">
        <v>36</v>
      </c>
      <c r="H37">
        <v>-1.0519494680000001</v>
      </c>
      <c r="I37">
        <v>1.1957040699999999</v>
      </c>
      <c r="K37">
        <f>SQRT((Table38910[[#This Row],[Annual Income (k$)]]-$B$3)^2+(Table38910[[#This Row],[Spending Score (1-100)]]-$C$3)^2)</f>
        <v>2.2738983719143686</v>
      </c>
      <c r="L37">
        <f>SQRT((Table38910[[#This Row],[Annual Income (k$)]]-$B$4)^2+(Table38910[[#This Row],[Spending Score (1-100)]]-$C$4)^2)</f>
        <v>0.33266654436760834</v>
      </c>
      <c r="M37">
        <f>SQRT((Table38910[[#This Row],[Annual Income (k$)]]-$B$5)^2+(Table38910[[#This Row],[Spending Score (1-100)]]-$C$5)^2)</f>
        <v>1.4745591761678263</v>
      </c>
      <c r="N37">
        <f>SQRT((Table38910[[#This Row],[Annual Income (k$)]]-$B$6)^2+(Table38910[[#This Row],[Spending Score (1-100)]]-$C$6)^2)</f>
        <v>3.2037784723209453</v>
      </c>
      <c r="O37">
        <f>MIN(Table38910[[#This Row],[DIst1]:[DIst4]])</f>
        <v>0.33266654436760834</v>
      </c>
      <c r="P37" t="str">
        <f>IF(MIN(Table38910[[#This Row],[DIst1]:[DIst4]])=Table38910[[#This Row],[DIst1]],"Cluster1",IF(MIN(Table38910[[#This Row],[DIst1]:[DIst4]])=Table38910[[#This Row],[DIst2]],"Cluster2",IF(MIN(Table38910[[#This Row],[DIst1]:[DIst4]])=Table38910[[#This Row],[DIst3]],"Cluster3","Cluster4")))</f>
        <v>Cluster2</v>
      </c>
    </row>
    <row r="38" spans="7:16" x14ac:dyDescent="0.3">
      <c r="G38">
        <v>37</v>
      </c>
      <c r="H38">
        <v>-1.013780039</v>
      </c>
      <c r="I38">
        <v>-1.288875816</v>
      </c>
      <c r="K38">
        <f>SQRT((Table38910[[#This Row],[Annual Income (k$)]]-$B$3)^2+(Table38910[[#This Row],[Spending Score (1-100)]]-$C$3)^2)</f>
        <v>0.32732651374866018</v>
      </c>
      <c r="L38">
        <f>SQRT((Table38910[[#This Row],[Annual Income (k$)]]-$B$4)^2+(Table38910[[#This Row],[Spending Score (1-100)]]-$C$4)^2)</f>
        <v>2.3609507569310226</v>
      </c>
      <c r="M38">
        <f>SQRT((Table38910[[#This Row],[Annual Income (k$)]]-$B$5)^2+(Table38910[[#This Row],[Spending Score (1-100)]]-$C$5)^2)</f>
        <v>1.7696481239531789</v>
      </c>
      <c r="N38">
        <f>SQRT((Table38910[[#This Row],[Annual Income (k$)]]-$B$6)^2+(Table38910[[#This Row],[Spending Score (1-100)]]-$C$6)^2)</f>
        <v>1.9498839699599164</v>
      </c>
      <c r="O38">
        <f>MIN(Table38910[[#This Row],[DIst1]:[DIst4]])</f>
        <v>0.32732651374866018</v>
      </c>
      <c r="P38" t="str">
        <f>IF(MIN(Table38910[[#This Row],[DIst1]:[DIst4]])=Table38910[[#This Row],[DIst1]],"Cluster1",IF(MIN(Table38910[[#This Row],[DIst1]:[DIst4]])=Table38910[[#This Row],[DIst2]],"Cluster2",IF(MIN(Table38910[[#This Row],[DIst1]:[DIst4]])=Table38910[[#This Row],[DIst3]],"Cluster3","Cluster4")))</f>
        <v>Cluster1</v>
      </c>
    </row>
    <row r="39" spans="7:16" x14ac:dyDescent="0.3">
      <c r="G39">
        <v>38</v>
      </c>
      <c r="H39">
        <v>-1.013780039</v>
      </c>
      <c r="I39">
        <v>0.88513158400000003</v>
      </c>
      <c r="K39">
        <f>SQRT((Table38910[[#This Row],[Annual Income (k$)]]-$B$3)^2+(Table38910[[#This Row],[Spending Score (1-100)]]-$C$3)^2)</f>
        <v>1.9691152773779474</v>
      </c>
      <c r="L39">
        <f>SQRT((Table38910[[#This Row],[Annual Income (k$)]]-$B$4)^2+(Table38910[[#This Row],[Spending Score (1-100)]]-$C$4)^2)</f>
        <v>0.37362205595353043</v>
      </c>
      <c r="M39">
        <f>SQRT((Table38910[[#This Row],[Annual Income (k$)]]-$B$5)^2+(Table38910[[#This Row],[Spending Score (1-100)]]-$C$5)^2)</f>
        <v>1.2449268928536397</v>
      </c>
      <c r="N39">
        <f>SQRT((Table38910[[#This Row],[Annual Income (k$)]]-$B$6)^2+(Table38910[[#This Row],[Spending Score (1-100)]]-$C$6)^2)</f>
        <v>2.9410430328914132</v>
      </c>
      <c r="O39">
        <f>MIN(Table38910[[#This Row],[DIst1]:[DIst4]])</f>
        <v>0.37362205595353043</v>
      </c>
      <c r="P39" t="str">
        <f>IF(MIN(Table38910[[#This Row],[DIst1]:[DIst4]])=Table38910[[#This Row],[DIst1]],"Cluster1",IF(MIN(Table38910[[#This Row],[DIst1]:[DIst4]])=Table38910[[#This Row],[DIst2]],"Cluster2",IF(MIN(Table38910[[#This Row],[DIst1]:[DIst4]])=Table38910[[#This Row],[DIst3]],"Cluster3","Cluster4")))</f>
        <v>Cluster2</v>
      </c>
    </row>
    <row r="40" spans="7:16" x14ac:dyDescent="0.3">
      <c r="G40">
        <v>39</v>
      </c>
      <c r="H40">
        <v>-0.89927175100000001</v>
      </c>
      <c r="I40">
        <v>-0.93948176900000002</v>
      </c>
      <c r="K40">
        <f>SQRT((Table38910[[#This Row],[Annual Income (k$)]]-$B$3)^2+(Table38910[[#This Row],[Spending Score (1-100)]]-$C$3)^2)</f>
        <v>0.37975525981268043</v>
      </c>
      <c r="L40">
        <f>SQRT((Table38910[[#This Row],[Annual Income (k$)]]-$B$4)^2+(Table38910[[#This Row],[Spending Score (1-100)]]-$C$4)^2)</f>
        <v>2.0379641050534563</v>
      </c>
      <c r="M40">
        <f>SQRT((Table38910[[#This Row],[Annual Income (k$)]]-$B$5)^2+(Table38910[[#This Row],[Spending Score (1-100)]]-$C$5)^2)</f>
        <v>1.4216083993571786</v>
      </c>
      <c r="N40">
        <f>SQRT((Table38910[[#This Row],[Annual Income (k$)]]-$B$6)^2+(Table38910[[#This Row],[Spending Score (1-100)]]-$C$6)^2)</f>
        <v>1.8735616114237361</v>
      </c>
      <c r="O40">
        <f>MIN(Table38910[[#This Row],[DIst1]:[DIst4]])</f>
        <v>0.37975525981268043</v>
      </c>
      <c r="P40" t="str">
        <f>IF(MIN(Table38910[[#This Row],[DIst1]:[DIst4]])=Table38910[[#This Row],[DIst1]],"Cluster1",IF(MIN(Table38910[[#This Row],[DIst1]:[DIst4]])=Table38910[[#This Row],[DIst2]],"Cluster2",IF(MIN(Table38910[[#This Row],[DIst1]:[DIst4]])=Table38910[[#This Row],[DIst3]],"Cluster3","Cluster4")))</f>
        <v>Cluster1</v>
      </c>
    </row>
    <row r="41" spans="7:16" x14ac:dyDescent="0.3">
      <c r="G41">
        <v>40</v>
      </c>
      <c r="H41">
        <v>-0.89927175100000001</v>
      </c>
      <c r="I41">
        <v>0.96277470600000004</v>
      </c>
      <c r="K41">
        <f>SQRT((Table38910[[#This Row],[Annual Income (k$)]]-$B$3)^2+(Table38910[[#This Row],[Spending Score (1-100)]]-$C$3)^2)</f>
        <v>2.0628951900246042</v>
      </c>
      <c r="L41">
        <f>SQRT((Table38910[[#This Row],[Annual Income (k$)]]-$B$4)^2+(Table38910[[#This Row],[Spending Score (1-100)]]-$C$4)^2)</f>
        <v>0.45874694202665517</v>
      </c>
      <c r="M41">
        <f>SQRT((Table38910[[#This Row],[Annual Income (k$)]]-$B$5)^2+(Table38910[[#This Row],[Spending Score (1-100)]]-$C$5)^2)</f>
        <v>1.2038353650377649</v>
      </c>
      <c r="N41">
        <f>SQRT((Table38910[[#This Row],[Annual Income (k$)]]-$B$6)^2+(Table38910[[#This Row],[Spending Score (1-100)]]-$C$6)^2)</f>
        <v>2.9264813562506333</v>
      </c>
      <c r="O41">
        <f>MIN(Table38910[[#This Row],[DIst1]:[DIst4]])</f>
        <v>0.45874694202665517</v>
      </c>
      <c r="P41" t="str">
        <f>IF(MIN(Table38910[[#This Row],[DIst1]:[DIst4]])=Table38910[[#This Row],[DIst1]],"Cluster1",IF(MIN(Table38910[[#This Row],[DIst1]:[DIst4]])=Table38910[[#This Row],[DIst2]],"Cluster2",IF(MIN(Table38910[[#This Row],[DIst1]:[DIst4]])=Table38910[[#This Row],[DIst3]],"Cluster3","Cluster4")))</f>
        <v>Cluster2</v>
      </c>
    </row>
    <row r="42" spans="7:16" x14ac:dyDescent="0.3">
      <c r="G42">
        <v>41</v>
      </c>
      <c r="H42">
        <v>-0.86110232200000003</v>
      </c>
      <c r="I42">
        <v>-0.59008772300000001</v>
      </c>
      <c r="K42">
        <f>SQRT((Table38910[[#This Row],[Annual Income (k$)]]-$B$3)^2+(Table38910[[#This Row],[Spending Score (1-100)]]-$C$3)^2)</f>
        <v>0.62088882714385807</v>
      </c>
      <c r="L42">
        <f>SQRT((Table38910[[#This Row],[Annual Income (k$)]]-$B$4)^2+(Table38910[[#This Row],[Spending Score (1-100)]]-$C$4)^2)</f>
        <v>1.709505026288243</v>
      </c>
      <c r="M42">
        <f>SQRT((Table38910[[#This Row],[Annual Income (k$)]]-$B$5)^2+(Table38910[[#This Row],[Spending Score (1-100)]]-$C$5)^2)</f>
        <v>1.1429070900297083</v>
      </c>
      <c r="N42">
        <f>SQRT((Table38910[[#This Row],[Annual Income (k$)]]-$B$6)^2+(Table38910[[#This Row],[Spending Score (1-100)]]-$C$6)^2)</f>
        <v>1.9383835118092181</v>
      </c>
      <c r="O42">
        <f>MIN(Table38910[[#This Row],[DIst1]:[DIst4]])</f>
        <v>0.62088882714385807</v>
      </c>
      <c r="P42" t="str">
        <f>IF(MIN(Table38910[[#This Row],[DIst1]:[DIst4]])=Table38910[[#This Row],[DIst1]],"Cluster1",IF(MIN(Table38910[[#This Row],[DIst1]:[DIst4]])=Table38910[[#This Row],[DIst2]],"Cluster2",IF(MIN(Table38910[[#This Row],[DIst1]:[DIst4]])=Table38910[[#This Row],[DIst3]],"Cluster3","Cluster4")))</f>
        <v>Cluster1</v>
      </c>
    </row>
    <row r="43" spans="7:16" x14ac:dyDescent="0.3">
      <c r="G43">
        <v>42</v>
      </c>
      <c r="H43">
        <v>-0.86110232200000003</v>
      </c>
      <c r="I43">
        <v>1.6227412379999999</v>
      </c>
      <c r="K43">
        <f>SQRT((Table38910[[#This Row],[Annual Income (k$)]]-$B$3)^2+(Table38910[[#This Row],[Spending Score (1-100)]]-$C$3)^2)</f>
        <v>2.7205889235299767</v>
      </c>
      <c r="L43">
        <f>SQRT((Table38910[[#This Row],[Annual Income (k$)]]-$B$4)^2+(Table38910[[#This Row],[Spending Score (1-100)]]-$C$4)^2)</f>
        <v>0.75456635102258285</v>
      </c>
      <c r="M43">
        <f>SQRT((Table38910[[#This Row],[Annual Income (k$)]]-$B$5)^2+(Table38910[[#This Row],[Spending Score (1-100)]]-$C$5)^2)</f>
        <v>1.6954884258138108</v>
      </c>
      <c r="N43">
        <f>SQRT((Table38910[[#This Row],[Annual Income (k$)]]-$B$6)^2+(Table38910[[#This Row],[Spending Score (1-100)]]-$C$6)^2)</f>
        <v>3.4452990626605509</v>
      </c>
      <c r="O43">
        <f>MIN(Table38910[[#This Row],[DIst1]:[DIst4]])</f>
        <v>0.75456635102258285</v>
      </c>
      <c r="P43" t="str">
        <f>IF(MIN(Table38910[[#This Row],[DIst1]:[DIst4]])=Table38910[[#This Row],[DIst1]],"Cluster1",IF(MIN(Table38910[[#This Row],[DIst1]:[DIst4]])=Table38910[[#This Row],[DIst2]],"Cluster2",IF(MIN(Table38910[[#This Row],[DIst1]:[DIst4]])=Table38910[[#This Row],[DIst3]],"Cluster3","Cluster4")))</f>
        <v>Cluster2</v>
      </c>
    </row>
    <row r="44" spans="7:16" x14ac:dyDescent="0.3">
      <c r="G44">
        <v>43</v>
      </c>
      <c r="H44">
        <v>-0.82293289300000005</v>
      </c>
      <c r="I44">
        <v>-0.551266162</v>
      </c>
      <c r="K44">
        <f>SQRT((Table38910[[#This Row],[Annual Income (k$)]]-$B$3)^2+(Table38910[[#This Row],[Spending Score (1-100)]]-$C$3)^2)</f>
        <v>0.67514204259237964</v>
      </c>
      <c r="L44">
        <f>SQRT((Table38910[[#This Row],[Annual Income (k$)]]-$B$4)^2+(Table38910[[#This Row],[Spending Score (1-100)]]-$C$4)^2)</f>
        <v>1.6838969396636543</v>
      </c>
      <c r="M44">
        <f>SQRT((Table38910[[#This Row],[Annual Income (k$)]]-$B$5)^2+(Table38910[[#This Row],[Spending Score (1-100)]]-$C$5)^2)</f>
        <v>1.0886281090609673</v>
      </c>
      <c r="N44">
        <f>SQRT((Table38910[[#This Row],[Annual Income (k$)]]-$B$6)^2+(Table38910[[#This Row],[Spending Score (1-100)]]-$C$6)^2)</f>
        <v>1.9182118761873743</v>
      </c>
      <c r="O44">
        <f>MIN(Table38910[[#This Row],[DIst1]:[DIst4]])</f>
        <v>0.67514204259237964</v>
      </c>
      <c r="P44" t="str">
        <f>IF(MIN(Table38910[[#This Row],[DIst1]:[DIst4]])=Table38910[[#This Row],[DIst1]],"Cluster1",IF(MIN(Table38910[[#This Row],[DIst1]:[DIst4]])=Table38910[[#This Row],[DIst2]],"Cluster2",IF(MIN(Table38910[[#This Row],[DIst1]:[DIst4]])=Table38910[[#This Row],[DIst3]],"Cluster3","Cluster4")))</f>
        <v>Cluster1</v>
      </c>
    </row>
    <row r="45" spans="7:16" x14ac:dyDescent="0.3">
      <c r="G45">
        <v>44</v>
      </c>
      <c r="H45">
        <v>-0.82293289300000005</v>
      </c>
      <c r="I45">
        <v>0.41927285600000003</v>
      </c>
      <c r="K45">
        <f>SQRT((Table38910[[#This Row],[Annual Income (k$)]]-$B$3)^2+(Table38910[[#This Row],[Spending Score (1-100)]]-$C$3)^2)</f>
        <v>1.5500706256543615</v>
      </c>
      <c r="L45">
        <f>SQRT((Table38910[[#This Row],[Annual Income (k$)]]-$B$4)^2+(Table38910[[#This Row],[Spending Score (1-100)]]-$C$4)^2)</f>
        <v>0.82045104946830838</v>
      </c>
      <c r="M45">
        <f>SQRT((Table38910[[#This Row],[Annual Income (k$)]]-$B$5)^2+(Table38910[[#This Row],[Spending Score (1-100)]]-$C$5)^2)</f>
        <v>0.86179474476404272</v>
      </c>
      <c r="N45">
        <f>SQRT((Table38910[[#This Row],[Annual Income (k$)]]-$B$6)^2+(Table38910[[#This Row],[Spending Score (1-100)]]-$C$6)^2)</f>
        <v>2.4713210017849119</v>
      </c>
      <c r="O45">
        <f>MIN(Table38910[[#This Row],[DIst1]:[DIst4]])</f>
        <v>0.82045104946830838</v>
      </c>
      <c r="P45" t="str">
        <f>IF(MIN(Table38910[[#This Row],[DIst1]:[DIst4]])=Table38910[[#This Row],[DIst1]],"Cluster1",IF(MIN(Table38910[[#This Row],[DIst1]:[DIst4]])=Table38910[[#This Row],[DIst2]],"Cluster2",IF(MIN(Table38910[[#This Row],[DIst1]:[DIst4]])=Table38910[[#This Row],[DIst3]],"Cluster3","Cluster4")))</f>
        <v>Cluster2</v>
      </c>
    </row>
    <row r="46" spans="7:16" x14ac:dyDescent="0.3">
      <c r="G46">
        <v>45</v>
      </c>
      <c r="H46">
        <v>-0.82293289300000005</v>
      </c>
      <c r="I46">
        <v>-0.86183864799999998</v>
      </c>
      <c r="K46">
        <f>SQRT((Table38910[[#This Row],[Annual Income (k$)]]-$B$3)^2+(Table38910[[#This Row],[Spending Score (1-100)]]-$C$3)^2)</f>
        <v>0.48029789552508739</v>
      </c>
      <c r="L46">
        <f>SQRT((Table38910[[#This Row],[Annual Income (k$)]]-$B$4)^2+(Table38910[[#This Row],[Spending Score (1-100)]]-$C$4)^2)</f>
        <v>1.9812483342102807</v>
      </c>
      <c r="M46">
        <f>SQRT((Table38910[[#This Row],[Annual Income (k$)]]-$B$5)^2+(Table38910[[#This Row],[Spending Score (1-100)]]-$C$5)^2)</f>
        <v>1.313226506533681</v>
      </c>
      <c r="N46">
        <f>SQRT((Table38910[[#This Row],[Annual Income (k$)]]-$B$6)^2+(Table38910[[#This Row],[Spending Score (1-100)]]-$C$6)^2)</f>
        <v>1.8167250107192829</v>
      </c>
      <c r="O46">
        <f>MIN(Table38910[[#This Row],[DIst1]:[DIst4]])</f>
        <v>0.48029789552508739</v>
      </c>
      <c r="P46" t="str">
        <f>IF(MIN(Table38910[[#This Row],[DIst1]:[DIst4]])=Table38910[[#This Row],[DIst1]],"Cluster1",IF(MIN(Table38910[[#This Row],[DIst1]:[DIst4]])=Table38910[[#This Row],[DIst2]],"Cluster2",IF(MIN(Table38910[[#This Row],[DIst1]:[DIst4]])=Table38910[[#This Row],[DIst3]],"Cluster3","Cluster4")))</f>
        <v>Cluster1</v>
      </c>
    </row>
    <row r="47" spans="7:16" x14ac:dyDescent="0.3">
      <c r="G47">
        <v>46</v>
      </c>
      <c r="H47">
        <v>-0.82293289300000005</v>
      </c>
      <c r="I47">
        <v>0.57455909900000002</v>
      </c>
      <c r="K47">
        <f>SQRT((Table38910[[#This Row],[Annual Income (k$)]]-$B$3)^2+(Table38910[[#This Row],[Spending Score (1-100)]]-$C$3)^2)</f>
        <v>1.6997201141678939</v>
      </c>
      <c r="L47">
        <f>SQRT((Table38910[[#This Row],[Annual Income (k$)]]-$B$4)^2+(Table38910[[#This Row],[Spending Score (1-100)]]-$C$4)^2)</f>
        <v>0.70850974781429565</v>
      </c>
      <c r="M47">
        <f>SQRT((Table38910[[#This Row],[Annual Income (k$)]]-$B$5)^2+(Table38910[[#This Row],[Spending Score (1-100)]]-$C$5)^2)</f>
        <v>0.92017824396463865</v>
      </c>
      <c r="N47">
        <f>SQRT((Table38910[[#This Row],[Annual Income (k$)]]-$B$6)^2+(Table38910[[#This Row],[Spending Score (1-100)]]-$C$6)^2)</f>
        <v>2.5827727697041523</v>
      </c>
      <c r="O47">
        <f>MIN(Table38910[[#This Row],[DIst1]:[DIst4]])</f>
        <v>0.70850974781429565</v>
      </c>
      <c r="P47" t="str">
        <f>IF(MIN(Table38910[[#This Row],[DIst1]:[DIst4]])=Table38910[[#This Row],[DIst1]],"Cluster1",IF(MIN(Table38910[[#This Row],[DIst1]:[DIst4]])=Table38910[[#This Row],[DIst2]],"Cluster2",IF(MIN(Table38910[[#This Row],[DIst1]:[DIst4]])=Table38910[[#This Row],[DIst3]],"Cluster3","Cluster4")))</f>
        <v>Cluster2</v>
      </c>
    </row>
    <row r="48" spans="7:16" x14ac:dyDescent="0.3">
      <c r="G48">
        <v>47</v>
      </c>
      <c r="H48">
        <v>-0.78476346399999997</v>
      </c>
      <c r="I48">
        <v>0.186343491</v>
      </c>
      <c r="K48">
        <f>SQRT((Table38910[[#This Row],[Annual Income (k$)]]-$B$3)^2+(Table38910[[#This Row],[Spending Score (1-100)]]-$C$3)^2)</f>
        <v>1.3409653215862589</v>
      </c>
      <c r="L48">
        <f>SQRT((Table38910[[#This Row],[Annual Income (k$)]]-$B$4)^2+(Table38910[[#This Row],[Spending Score (1-100)]]-$C$4)^2)</f>
        <v>1.0305302155240463</v>
      </c>
      <c r="M48">
        <f>SQRT((Table38910[[#This Row],[Annual Income (k$)]]-$B$5)^2+(Table38910[[#This Row],[Spending Score (1-100)]]-$C$5)^2)</f>
        <v>0.78468491480440827</v>
      </c>
      <c r="N48">
        <f>SQRT((Table38910[[#This Row],[Annual Income (k$)]]-$B$6)^2+(Table38910[[#This Row],[Spending Score (1-100)]]-$C$6)^2)</f>
        <v>2.2847564589328178</v>
      </c>
      <c r="O48">
        <f>MIN(Table38910[[#This Row],[DIst1]:[DIst4]])</f>
        <v>0.78468491480440827</v>
      </c>
      <c r="P48" t="str">
        <f>IF(MIN(Table38910[[#This Row],[DIst1]:[DIst4]])=Table38910[[#This Row],[DIst1]],"Cluster1",IF(MIN(Table38910[[#This Row],[DIst1]:[DIst4]])=Table38910[[#This Row],[DIst2]],"Cluster2",IF(MIN(Table38910[[#This Row],[DIst1]:[DIst4]])=Table38910[[#This Row],[DIst3]],"Cluster3","Cluster4")))</f>
        <v>Cluster3</v>
      </c>
    </row>
    <row r="49" spans="7:16" x14ac:dyDescent="0.3">
      <c r="G49">
        <v>48</v>
      </c>
      <c r="H49">
        <v>-0.78476346399999997</v>
      </c>
      <c r="I49">
        <v>-0.124228994</v>
      </c>
      <c r="K49">
        <f>SQRT((Table38910[[#This Row],[Annual Income (k$)]]-$B$3)^2+(Table38910[[#This Row],[Spending Score (1-100)]]-$C$3)^2)</f>
        <v>1.0558857699092634</v>
      </c>
      <c r="L49">
        <f>SQRT((Table38910[[#This Row],[Annual Income (k$)]]-$B$4)^2+(Table38910[[#This Row],[Spending Score (1-100)]]-$C$4)^2)</f>
        <v>1.3014092568851436</v>
      </c>
      <c r="M49">
        <f>SQRT((Table38910[[#This Row],[Annual Income (k$)]]-$B$5)^2+(Table38910[[#This Row],[Spending Score (1-100)]]-$C$5)^2)</f>
        <v>0.83487758702379233</v>
      </c>
      <c r="N49">
        <f>SQRT((Table38910[[#This Row],[Annual Income (k$)]]-$B$6)^2+(Table38910[[#This Row],[Spending Score (1-100)]]-$C$6)^2)</f>
        <v>2.093538276312958</v>
      </c>
      <c r="O49">
        <f>MIN(Table38910[[#This Row],[DIst1]:[DIst4]])</f>
        <v>0.83487758702379233</v>
      </c>
      <c r="P49" t="str">
        <f>IF(MIN(Table38910[[#This Row],[DIst1]:[DIst4]])=Table38910[[#This Row],[DIst1]],"Cluster1",IF(MIN(Table38910[[#This Row],[DIst1]:[DIst4]])=Table38910[[#This Row],[DIst2]],"Cluster2",IF(MIN(Table38910[[#This Row],[DIst1]:[DIst4]])=Table38910[[#This Row],[DIst3]],"Cluster3","Cluster4")))</f>
        <v>Cluster3</v>
      </c>
    </row>
    <row r="50" spans="7:16" x14ac:dyDescent="0.3">
      <c r="G50">
        <v>49</v>
      </c>
      <c r="H50">
        <v>-0.78476346399999997</v>
      </c>
      <c r="I50">
        <v>-0.31833679799999998</v>
      </c>
      <c r="K50">
        <f>SQRT((Table38910[[#This Row],[Annual Income (k$)]]-$B$3)^2+(Table38910[[#This Row],[Spending Score (1-100)]]-$C$3)^2)</f>
        <v>0.88645297008167312</v>
      </c>
      <c r="L50">
        <f>SQRT((Table38910[[#This Row],[Annual Income (k$)]]-$B$4)^2+(Table38910[[#This Row],[Spending Score (1-100)]]-$C$4)^2)</f>
        <v>1.4786562798043432</v>
      </c>
      <c r="M50">
        <f>SQRT((Table38910[[#This Row],[Annual Income (k$)]]-$B$5)^2+(Table38910[[#This Row],[Spending Score (1-100)]]-$C$5)^2)</f>
        <v>0.91966805113814742</v>
      </c>
      <c r="N50">
        <f>SQRT((Table38910[[#This Row],[Annual Income (k$)]]-$B$6)^2+(Table38910[[#This Row],[Spending Score (1-100)]]-$C$6)^2)</f>
        <v>1.9893740016004275</v>
      </c>
      <c r="O50">
        <f>MIN(Table38910[[#This Row],[DIst1]:[DIst4]])</f>
        <v>0.88645297008167312</v>
      </c>
      <c r="P50" t="str">
        <f>IF(MIN(Table38910[[#This Row],[DIst1]:[DIst4]])=Table38910[[#This Row],[DIst1]],"Cluster1",IF(MIN(Table38910[[#This Row],[DIst1]:[DIst4]])=Table38910[[#This Row],[DIst2]],"Cluster2",IF(MIN(Table38910[[#This Row],[DIst1]:[DIst4]])=Table38910[[#This Row],[DIst3]],"Cluster3","Cluster4")))</f>
        <v>Cluster1</v>
      </c>
    </row>
    <row r="51" spans="7:16" x14ac:dyDescent="0.3">
      <c r="G51">
        <v>50</v>
      </c>
      <c r="H51">
        <v>-0.78476346399999997</v>
      </c>
      <c r="I51">
        <v>-0.31833679799999998</v>
      </c>
      <c r="K51">
        <f>SQRT((Table38910[[#This Row],[Annual Income (k$)]]-$B$3)^2+(Table38910[[#This Row],[Spending Score (1-100)]]-$C$3)^2)</f>
        <v>0.88645297008167312</v>
      </c>
      <c r="L51">
        <f>SQRT((Table38910[[#This Row],[Annual Income (k$)]]-$B$4)^2+(Table38910[[#This Row],[Spending Score (1-100)]]-$C$4)^2)</f>
        <v>1.4786562798043432</v>
      </c>
      <c r="M51">
        <f>SQRT((Table38910[[#This Row],[Annual Income (k$)]]-$B$5)^2+(Table38910[[#This Row],[Spending Score (1-100)]]-$C$5)^2)</f>
        <v>0.91966805113814742</v>
      </c>
      <c r="N51">
        <f>SQRT((Table38910[[#This Row],[Annual Income (k$)]]-$B$6)^2+(Table38910[[#This Row],[Spending Score (1-100)]]-$C$6)^2)</f>
        <v>1.9893740016004275</v>
      </c>
      <c r="O51">
        <f>MIN(Table38910[[#This Row],[DIst1]:[DIst4]])</f>
        <v>0.88645297008167312</v>
      </c>
      <c r="P51" t="str">
        <f>IF(MIN(Table38910[[#This Row],[DIst1]:[DIst4]])=Table38910[[#This Row],[DIst1]],"Cluster1",IF(MIN(Table38910[[#This Row],[DIst1]:[DIst4]])=Table38910[[#This Row],[DIst2]],"Cluster2",IF(MIN(Table38910[[#This Row],[DIst1]:[DIst4]])=Table38910[[#This Row],[DIst3]],"Cluster3","Cluster4")))</f>
        <v>Cluster1</v>
      </c>
    </row>
    <row r="52" spans="7:16" x14ac:dyDescent="0.3">
      <c r="G52">
        <v>51</v>
      </c>
      <c r="H52">
        <v>-0.70842460500000004</v>
      </c>
      <c r="I52">
        <v>6.9878809E-2</v>
      </c>
      <c r="K52">
        <f>SQRT((Table38910[[#This Row],[Annual Income (k$)]]-$B$3)^2+(Table38910[[#This Row],[Spending Score (1-100)]]-$C$3)^2)</f>
        <v>1.2637882723021525</v>
      </c>
      <c r="L52">
        <f>SQRT((Table38910[[#This Row],[Annual Income (k$)]]-$B$4)^2+(Table38910[[#This Row],[Spending Score (1-100)]]-$C$4)^2)</f>
        <v>1.1697840880419237</v>
      </c>
      <c r="M52">
        <f>SQRT((Table38910[[#This Row],[Annual Income (k$)]]-$B$5)^2+(Table38910[[#This Row],[Spending Score (1-100)]]-$C$5)^2)</f>
        <v>0.71392524063016649</v>
      </c>
      <c r="N52">
        <f>SQRT((Table38910[[#This Row],[Annual Income (k$)]]-$B$6)^2+(Table38910[[#This Row],[Spending Score (1-100)]]-$C$6)^2)</f>
        <v>2.1509699702056229</v>
      </c>
      <c r="O52">
        <f>MIN(Table38910[[#This Row],[DIst1]:[DIst4]])</f>
        <v>0.71392524063016649</v>
      </c>
      <c r="P52" t="str">
        <f>IF(MIN(Table38910[[#This Row],[DIst1]:[DIst4]])=Table38910[[#This Row],[DIst1]],"Cluster1",IF(MIN(Table38910[[#This Row],[DIst1]:[DIst4]])=Table38910[[#This Row],[DIst2]],"Cluster2",IF(MIN(Table38910[[#This Row],[DIst1]:[DIst4]])=Table38910[[#This Row],[DIst3]],"Cluster3","Cluster4")))</f>
        <v>Cluster3</v>
      </c>
    </row>
    <row r="53" spans="7:16" x14ac:dyDescent="0.3">
      <c r="G53">
        <v>52</v>
      </c>
      <c r="H53">
        <v>-0.70842460500000004</v>
      </c>
      <c r="I53">
        <v>0.38045129500000002</v>
      </c>
      <c r="K53">
        <f>SQRT((Table38910[[#This Row],[Annual Income (k$)]]-$B$3)^2+(Table38910[[#This Row],[Spending Score (1-100)]]-$C$3)^2)</f>
        <v>1.54952351391601</v>
      </c>
      <c r="L53">
        <f>SQRT((Table38910[[#This Row],[Annual Income (k$)]]-$B$4)^2+(Table38910[[#This Row],[Spending Score (1-100)]]-$C$4)^2)</f>
        <v>0.92589976129916973</v>
      </c>
      <c r="M53">
        <f>SQRT((Table38910[[#This Row],[Annual Income (k$)]]-$B$5)^2+(Table38910[[#This Row],[Spending Score (1-100)]]-$C$5)^2)</f>
        <v>0.74092385932970106</v>
      </c>
      <c r="N53">
        <f>SQRT((Table38910[[#This Row],[Annual Income (k$)]]-$B$6)^2+(Table38910[[#This Row],[Spending Score (1-100)]]-$C$6)^2)</f>
        <v>2.3631441902346677</v>
      </c>
      <c r="O53">
        <f>MIN(Table38910[[#This Row],[DIst1]:[DIst4]])</f>
        <v>0.74092385932970106</v>
      </c>
      <c r="P53" t="str">
        <f>IF(MIN(Table38910[[#This Row],[DIst1]:[DIst4]])=Table38910[[#This Row],[DIst1]],"Cluster1",IF(MIN(Table38910[[#This Row],[DIst1]:[DIst4]])=Table38910[[#This Row],[DIst2]],"Cluster2",IF(MIN(Table38910[[#This Row],[DIst1]:[DIst4]])=Table38910[[#This Row],[DIst3]],"Cluster3","Cluster4")))</f>
        <v>Cluster3</v>
      </c>
    </row>
    <row r="54" spans="7:16" x14ac:dyDescent="0.3">
      <c r="G54">
        <v>53</v>
      </c>
      <c r="H54">
        <v>-0.67025517599999995</v>
      </c>
      <c r="I54">
        <v>0.147521931</v>
      </c>
      <c r="K54">
        <f>SQRT((Table38910[[#This Row],[Annual Income (k$)]]-$B$3)^2+(Table38910[[#This Row],[Spending Score (1-100)]]-$C$3)^2)</f>
        <v>1.3503032869817158</v>
      </c>
      <c r="L54">
        <f>SQRT((Table38910[[#This Row],[Annual Income (k$)]]-$B$4)^2+(Table38910[[#This Row],[Spending Score (1-100)]]-$C$4)^2)</f>
        <v>1.1282596162890923</v>
      </c>
      <c r="M54">
        <f>SQRT((Table38910[[#This Row],[Annual Income (k$)]]-$B$5)^2+(Table38910[[#This Row],[Spending Score (1-100)]]-$C$5)^2)</f>
        <v>0.66995163538528502</v>
      </c>
      <c r="N54">
        <f>SQRT((Table38910[[#This Row],[Annual Income (k$)]]-$B$6)^2+(Table38910[[#This Row],[Spending Score (1-100)]]-$C$6)^2)</f>
        <v>2.1734677003769969</v>
      </c>
      <c r="O54">
        <f>MIN(Table38910[[#This Row],[DIst1]:[DIst4]])</f>
        <v>0.66995163538528502</v>
      </c>
      <c r="P54" t="str">
        <f>IF(MIN(Table38910[[#This Row],[DIst1]:[DIst4]])=Table38910[[#This Row],[DIst1]],"Cluster1",IF(MIN(Table38910[[#This Row],[DIst1]:[DIst4]])=Table38910[[#This Row],[DIst2]],"Cluster2",IF(MIN(Table38910[[#This Row],[DIst1]:[DIst4]])=Table38910[[#This Row],[DIst3]],"Cluster3","Cluster4")))</f>
        <v>Cluster3</v>
      </c>
    </row>
    <row r="55" spans="7:16" x14ac:dyDescent="0.3">
      <c r="G55">
        <v>54</v>
      </c>
      <c r="H55">
        <v>-0.67025517599999995</v>
      </c>
      <c r="I55">
        <v>0.38045129500000002</v>
      </c>
      <c r="K55">
        <f>SQRT((Table38910[[#This Row],[Annual Income (k$)]]-$B$3)^2+(Table38910[[#This Row],[Spending Score (1-100)]]-$C$3)^2)</f>
        <v>1.5634260682211736</v>
      </c>
      <c r="L55">
        <f>SQRT((Table38910[[#This Row],[Annual Income (k$)]]-$B$4)^2+(Table38910[[#This Row],[Spending Score (1-100)]]-$C$4)^2)</f>
        <v>0.95274697170939615</v>
      </c>
      <c r="M55">
        <f>SQRT((Table38910[[#This Row],[Annual Income (k$)]]-$B$5)^2+(Table38910[[#This Row],[Spending Score (1-100)]]-$C$5)^2)</f>
        <v>0.70454222286886325</v>
      </c>
      <c r="N55">
        <f>SQRT((Table38910[[#This Row],[Annual Income (k$)]]-$B$6)^2+(Table38910[[#This Row],[Spending Score (1-100)]]-$C$6)^2)</f>
        <v>2.3367458557578877</v>
      </c>
      <c r="O55">
        <f>MIN(Table38910[[#This Row],[DIst1]:[DIst4]])</f>
        <v>0.70454222286886325</v>
      </c>
      <c r="P55" t="str">
        <f>IF(MIN(Table38910[[#This Row],[DIst1]:[DIst4]])=Table38910[[#This Row],[DIst1]],"Cluster1",IF(MIN(Table38910[[#This Row],[DIst1]:[DIst4]])=Table38910[[#This Row],[DIst2]],"Cluster2",IF(MIN(Table38910[[#This Row],[DIst1]:[DIst4]])=Table38910[[#This Row],[DIst3]],"Cluster3","Cluster4")))</f>
        <v>Cluster3</v>
      </c>
    </row>
    <row r="56" spans="7:16" x14ac:dyDescent="0.3">
      <c r="G56">
        <v>55</v>
      </c>
      <c r="H56">
        <v>-0.67025517599999995</v>
      </c>
      <c r="I56">
        <v>-0.20187211599999999</v>
      </c>
      <c r="K56">
        <f>SQRT((Table38910[[#This Row],[Annual Income (k$)]]-$B$3)^2+(Table38910[[#This Row],[Spending Score (1-100)]]-$C$3)^2)</f>
        <v>1.046568746647804</v>
      </c>
      <c r="L56">
        <f>SQRT((Table38910[[#This Row],[Annual Income (k$)]]-$B$4)^2+(Table38910[[#This Row],[Spending Score (1-100)]]-$C$4)^2)</f>
        <v>1.4227770559789272</v>
      </c>
      <c r="M56">
        <f>SQRT((Table38910[[#This Row],[Annual Income (k$)]]-$B$5)^2+(Table38910[[#This Row],[Spending Score (1-100)]]-$C$5)^2)</f>
        <v>0.7622195889040535</v>
      </c>
      <c r="N56">
        <f>SQRT((Table38910[[#This Row],[Annual Income (k$)]]-$B$6)^2+(Table38910[[#This Row],[Spending Score (1-100)]]-$C$6)^2)</f>
        <v>1.9551964479108646</v>
      </c>
      <c r="O56">
        <f>MIN(Table38910[[#This Row],[DIst1]:[DIst4]])</f>
        <v>0.7622195889040535</v>
      </c>
      <c r="P56" t="str">
        <f>IF(MIN(Table38910[[#This Row],[DIst1]:[DIst4]])=Table38910[[#This Row],[DIst1]],"Cluster1",IF(MIN(Table38910[[#This Row],[DIst1]:[DIst4]])=Table38910[[#This Row],[DIst2]],"Cluster2",IF(MIN(Table38910[[#This Row],[DIst1]:[DIst4]])=Table38910[[#This Row],[DIst3]],"Cluster3","Cluster4")))</f>
        <v>Cluster3</v>
      </c>
    </row>
    <row r="57" spans="7:16" x14ac:dyDescent="0.3">
      <c r="G57">
        <v>56</v>
      </c>
      <c r="H57">
        <v>-0.67025517599999995</v>
      </c>
      <c r="I57">
        <v>-0.35715835899999998</v>
      </c>
      <c r="K57">
        <f>SQRT((Table38910[[#This Row],[Annual Income (k$)]]-$B$3)^2+(Table38910[[#This Row],[Spending Score (1-100)]]-$C$3)^2)</f>
        <v>0.92201669839547384</v>
      </c>
      <c r="L57">
        <f>SQRT((Table38910[[#This Row],[Annual Income (k$)]]-$B$4)^2+(Table38910[[#This Row],[Spending Score (1-100)]]-$C$4)^2)</f>
        <v>1.5609569454332768</v>
      </c>
      <c r="M57">
        <f>SQRT((Table38910[[#This Row],[Annual Income (k$)]]-$B$5)^2+(Table38910[[#This Row],[Spending Score (1-100)]]-$C$5)^2)</f>
        <v>0.84739545419874085</v>
      </c>
      <c r="N57">
        <f>SQRT((Table38910[[#This Row],[Annual Income (k$)]]-$B$6)^2+(Table38910[[#This Row],[Spending Score (1-100)]]-$C$6)^2)</f>
        <v>1.8710007045727519</v>
      </c>
      <c r="O57">
        <f>MIN(Table38910[[#This Row],[DIst1]:[DIst4]])</f>
        <v>0.84739545419874085</v>
      </c>
      <c r="P57" t="str">
        <f>IF(MIN(Table38910[[#This Row],[DIst1]:[DIst4]])=Table38910[[#This Row],[DIst1]],"Cluster1",IF(MIN(Table38910[[#This Row],[DIst1]:[DIst4]])=Table38910[[#This Row],[DIst2]],"Cluster2",IF(MIN(Table38910[[#This Row],[DIst1]:[DIst4]])=Table38910[[#This Row],[DIst3]],"Cluster3","Cluster4")))</f>
        <v>Cluster3</v>
      </c>
    </row>
    <row r="58" spans="7:16" x14ac:dyDescent="0.3">
      <c r="G58">
        <v>57</v>
      </c>
      <c r="H58">
        <v>-0.63208574699999998</v>
      </c>
      <c r="I58">
        <v>-7.7643119999999998E-3</v>
      </c>
      <c r="K58">
        <f>SQRT((Table38910[[#This Row],[Annual Income (k$)]]-$B$3)^2+(Table38910[[#This Row],[Spending Score (1-100)]]-$C$3)^2)</f>
        <v>1.2311812218185592</v>
      </c>
      <c r="L58">
        <f>SQRT((Table38910[[#This Row],[Annual Income (k$)]]-$B$4)^2+(Table38910[[#This Row],[Spending Score (1-100)]]-$C$4)^2)</f>
        <v>1.2767536384137226</v>
      </c>
      <c r="M58">
        <f>SQRT((Table38910[[#This Row],[Annual Income (k$)]]-$B$5)^2+(Table38910[[#This Row],[Spending Score (1-100)]]-$C$5)^2)</f>
        <v>0.65402504476052403</v>
      </c>
      <c r="N58">
        <f>SQRT((Table38910[[#This Row],[Annual Income (k$)]]-$B$6)^2+(Table38910[[#This Row],[Spending Score (1-100)]]-$C$6)^2)</f>
        <v>2.0425828488906701</v>
      </c>
      <c r="O58">
        <f>MIN(Table38910[[#This Row],[DIst1]:[DIst4]])</f>
        <v>0.65402504476052403</v>
      </c>
      <c r="P58" t="str">
        <f>IF(MIN(Table38910[[#This Row],[DIst1]:[DIst4]])=Table38910[[#This Row],[DIst1]],"Cluster1",IF(MIN(Table38910[[#This Row],[DIst1]:[DIst4]])=Table38910[[#This Row],[DIst2]],"Cluster2",IF(MIN(Table38910[[#This Row],[DIst1]:[DIst4]])=Table38910[[#This Row],[DIst3]],"Cluster3","Cluster4")))</f>
        <v>Cluster3</v>
      </c>
    </row>
    <row r="59" spans="7:16" x14ac:dyDescent="0.3">
      <c r="G59">
        <v>58</v>
      </c>
      <c r="H59">
        <v>-0.63208574699999998</v>
      </c>
      <c r="I59">
        <v>-0.16305055500000001</v>
      </c>
      <c r="K59">
        <f>SQRT((Table38910[[#This Row],[Annual Income (k$)]]-$B$3)^2+(Table38910[[#This Row],[Spending Score (1-100)]]-$C$3)^2)</f>
        <v>1.1001505844103772</v>
      </c>
      <c r="L59">
        <f>SQRT((Table38910[[#This Row],[Annual Income (k$)]]-$B$4)^2+(Table38910[[#This Row],[Spending Score (1-100)]]-$C$4)^2)</f>
        <v>1.4078733410497979</v>
      </c>
      <c r="M59">
        <f>SQRT((Table38910[[#This Row],[Annual Income (k$)]]-$B$5)^2+(Table38910[[#This Row],[Spending Score (1-100)]]-$C$5)^2)</f>
        <v>0.71032708664484323</v>
      </c>
      <c r="N59">
        <f>SQRT((Table38910[[#This Row],[Annual Income (k$)]]-$B$6)^2+(Table38910[[#This Row],[Spending Score (1-100)]]-$C$6)^2)</f>
        <v>1.9467179143189997</v>
      </c>
      <c r="O59">
        <f>MIN(Table38910[[#This Row],[DIst1]:[DIst4]])</f>
        <v>0.71032708664484323</v>
      </c>
      <c r="P59" t="str">
        <f>IF(MIN(Table38910[[#This Row],[DIst1]:[DIst4]])=Table38910[[#This Row],[DIst1]],"Cluster1",IF(MIN(Table38910[[#This Row],[DIst1]:[DIst4]])=Table38910[[#This Row],[DIst2]],"Cluster2",IF(MIN(Table38910[[#This Row],[DIst1]:[DIst4]])=Table38910[[#This Row],[DIst3]],"Cluster3","Cluster4")))</f>
        <v>Cluster3</v>
      </c>
    </row>
    <row r="60" spans="7:16" x14ac:dyDescent="0.3">
      <c r="G60">
        <v>59</v>
      </c>
      <c r="H60">
        <v>-0.55574688900000002</v>
      </c>
      <c r="I60">
        <v>3.1057248999999999E-2</v>
      </c>
      <c r="K60">
        <f>SQRT((Table38910[[#This Row],[Annual Income (k$)]]-$B$3)^2+(Table38910[[#This Row],[Spending Score (1-100)]]-$C$3)^2)</f>
        <v>1.3041613001775088</v>
      </c>
      <c r="L60">
        <f>SQRT((Table38910[[#This Row],[Annual Income (k$)]]-$B$4)^2+(Table38910[[#This Row],[Spending Score (1-100)]]-$C$4)^2)</f>
        <v>1.2903780256721338</v>
      </c>
      <c r="M60">
        <f>SQRT((Table38910[[#This Row],[Annual Income (k$)]]-$B$5)^2+(Table38910[[#This Row],[Spending Score (1-100)]]-$C$5)^2)</f>
        <v>0.57050204588229514</v>
      </c>
      <c r="N60">
        <f>SQRT((Table38910[[#This Row],[Annual Income (k$)]]-$B$6)^2+(Table38910[[#This Row],[Spending Score (1-100)]]-$C$6)^2)</f>
        <v>2.0104027684869497</v>
      </c>
      <c r="O60">
        <f>MIN(Table38910[[#This Row],[DIst1]:[DIst4]])</f>
        <v>0.57050204588229514</v>
      </c>
      <c r="P60" t="str">
        <f>IF(MIN(Table38910[[#This Row],[DIst1]:[DIst4]])=Table38910[[#This Row],[DIst1]],"Cluster1",IF(MIN(Table38910[[#This Row],[DIst1]:[DIst4]])=Table38910[[#This Row],[DIst2]],"Cluster2",IF(MIN(Table38910[[#This Row],[DIst1]:[DIst4]])=Table38910[[#This Row],[DIst3]],"Cluster3","Cluster4")))</f>
        <v>Cluster3</v>
      </c>
    </row>
    <row r="61" spans="7:16" x14ac:dyDescent="0.3">
      <c r="G61">
        <v>60</v>
      </c>
      <c r="H61">
        <v>-0.55574688900000002</v>
      </c>
      <c r="I61">
        <v>-0.16305055500000001</v>
      </c>
      <c r="K61">
        <f>SQRT((Table38910[[#This Row],[Annual Income (k$)]]-$B$3)^2+(Table38910[[#This Row],[Spending Score (1-100)]]-$C$3)^2)</f>
        <v>1.1451883088427646</v>
      </c>
      <c r="L61">
        <f>SQRT((Table38910[[#This Row],[Annual Income (k$)]]-$B$4)^2+(Table38910[[#This Row],[Spending Score (1-100)]]-$C$4)^2)</f>
        <v>1.4482918372329907</v>
      </c>
      <c r="M61">
        <f>SQRT((Table38910[[#This Row],[Annual Income (k$)]]-$B$5)^2+(Table38910[[#This Row],[Spending Score (1-100)]]-$C$5)^2)</f>
        <v>0.64339473116056212</v>
      </c>
      <c r="N61">
        <f>SQRT((Table38910[[#This Row],[Annual Income (k$)]]-$B$6)^2+(Table38910[[#This Row],[Spending Score (1-100)]]-$C$6)^2)</f>
        <v>1.8857733565187458</v>
      </c>
      <c r="O61">
        <f>MIN(Table38910[[#This Row],[DIst1]:[DIst4]])</f>
        <v>0.64339473116056212</v>
      </c>
      <c r="P61" t="str">
        <f>IF(MIN(Table38910[[#This Row],[DIst1]:[DIst4]])=Table38910[[#This Row],[DIst1]],"Cluster1",IF(MIN(Table38910[[#This Row],[DIst1]:[DIst4]])=Table38910[[#This Row],[DIst2]],"Cluster2",IF(MIN(Table38910[[#This Row],[DIst1]:[DIst4]])=Table38910[[#This Row],[DIst3]],"Cluster3","Cluster4")))</f>
        <v>Cluster3</v>
      </c>
    </row>
    <row r="62" spans="7:16" x14ac:dyDescent="0.3">
      <c r="G62">
        <v>61</v>
      </c>
      <c r="H62">
        <v>-0.55574688900000002</v>
      </c>
      <c r="I62">
        <v>0.225165052</v>
      </c>
      <c r="K62">
        <f>SQRT((Table38910[[#This Row],[Annual Income (k$)]]-$B$3)^2+(Table38910[[#This Row],[Spending Score (1-100)]]-$C$3)^2)</f>
        <v>1.4715885320327518</v>
      </c>
      <c r="L62">
        <f>SQRT((Table38910[[#This Row],[Annual Income (k$)]]-$B$4)^2+(Table38910[[#This Row],[Spending Score (1-100)]]-$C$4)^2)</f>
        <v>1.1436596229964604</v>
      </c>
      <c r="M62">
        <f>SQRT((Table38910[[#This Row],[Annual Income (k$)]]-$B$5)^2+(Table38910[[#This Row],[Spending Score (1-100)]]-$C$5)^2)</f>
        <v>0.55887750683627369</v>
      </c>
      <c r="N62">
        <f>SQRT((Table38910[[#This Row],[Annual Income (k$)]]-$B$6)^2+(Table38910[[#This Row],[Spending Score (1-100)]]-$C$6)^2)</f>
        <v>2.1453794785509386</v>
      </c>
      <c r="O62">
        <f>MIN(Table38910[[#This Row],[DIst1]:[DIst4]])</f>
        <v>0.55887750683627369</v>
      </c>
      <c r="P62" t="str">
        <f>IF(MIN(Table38910[[#This Row],[DIst1]:[DIst4]])=Table38910[[#This Row],[DIst1]],"Cluster1",IF(MIN(Table38910[[#This Row],[DIst1]:[DIst4]])=Table38910[[#This Row],[DIst2]],"Cluster2",IF(MIN(Table38910[[#This Row],[DIst1]:[DIst4]])=Table38910[[#This Row],[DIst3]],"Cluster3","Cluster4")))</f>
        <v>Cluster3</v>
      </c>
    </row>
    <row r="63" spans="7:16" x14ac:dyDescent="0.3">
      <c r="G63">
        <v>62</v>
      </c>
      <c r="H63">
        <v>-0.55574688900000002</v>
      </c>
      <c r="I63">
        <v>0.186343491</v>
      </c>
      <c r="K63">
        <f>SQRT((Table38910[[#This Row],[Annual Income (k$)]]-$B$3)^2+(Table38910[[#This Row],[Spending Score (1-100)]]-$C$3)^2)</f>
        <v>1.4375663915765544</v>
      </c>
      <c r="L63">
        <f>SQRT((Table38910[[#This Row],[Annual Income (k$)]]-$B$4)^2+(Table38910[[#This Row],[Spending Score (1-100)]]-$C$4)^2)</f>
        <v>1.1719012342621202</v>
      </c>
      <c r="M63">
        <f>SQRT((Table38910[[#This Row],[Annual Income (k$)]]-$B$5)^2+(Table38910[[#This Row],[Spending Score (1-100)]]-$C$5)^2)</f>
        <v>0.55582489751718622</v>
      </c>
      <c r="N63">
        <f>SQRT((Table38910[[#This Row],[Annual Income (k$)]]-$B$6)^2+(Table38910[[#This Row],[Spending Score (1-100)]]-$C$6)^2)</f>
        <v>2.1176491419557233</v>
      </c>
      <c r="O63">
        <f>MIN(Table38910[[#This Row],[DIst1]:[DIst4]])</f>
        <v>0.55582489751718622</v>
      </c>
      <c r="P63" t="str">
        <f>IF(MIN(Table38910[[#This Row],[DIst1]:[DIst4]])=Table38910[[#This Row],[DIst1]],"Cluster1",IF(MIN(Table38910[[#This Row],[DIst1]:[DIst4]])=Table38910[[#This Row],[DIst2]],"Cluster2",IF(MIN(Table38910[[#This Row],[DIst1]:[DIst4]])=Table38910[[#This Row],[DIst3]],"Cluster3","Cluster4")))</f>
        <v>Cluster3</v>
      </c>
    </row>
    <row r="64" spans="7:16" x14ac:dyDescent="0.3">
      <c r="G64">
        <v>63</v>
      </c>
      <c r="H64">
        <v>-0.51757746000000004</v>
      </c>
      <c r="I64">
        <v>6.9878809E-2</v>
      </c>
      <c r="K64">
        <f>SQRT((Table38910[[#This Row],[Annual Income (k$)]]-$B$3)^2+(Table38910[[#This Row],[Spending Score (1-100)]]-$C$3)^2)</f>
        <v>1.3574566867810816</v>
      </c>
      <c r="L64">
        <f>SQRT((Table38910[[#This Row],[Annual Income (k$)]]-$B$4)^2+(Table38910[[#This Row],[Spending Score (1-100)]]-$C$4)^2)</f>
        <v>1.2844123323441043</v>
      </c>
      <c r="M64">
        <f>SQRT((Table38910[[#This Row],[Annual Income (k$)]]-$B$5)^2+(Table38910[[#This Row],[Spending Score (1-100)]]-$C$5)^2)</f>
        <v>0.52524779658506349</v>
      </c>
      <c r="N64">
        <f>SQRT((Table38910[[#This Row],[Annual Income (k$)]]-$B$6)^2+(Table38910[[#This Row],[Spending Score (1-100)]]-$C$6)^2)</f>
        <v>2.0088463285525595</v>
      </c>
      <c r="O64">
        <f>MIN(Table38910[[#This Row],[DIst1]:[DIst4]])</f>
        <v>0.52524779658506349</v>
      </c>
      <c r="P64" t="str">
        <f>IF(MIN(Table38910[[#This Row],[DIst1]:[DIst4]])=Table38910[[#This Row],[DIst1]],"Cluster1",IF(MIN(Table38910[[#This Row],[DIst1]:[DIst4]])=Table38910[[#This Row],[DIst2]],"Cluster2",IF(MIN(Table38910[[#This Row],[DIst1]:[DIst4]])=Table38910[[#This Row],[DIst3]],"Cluster3","Cluster4")))</f>
        <v>Cluster3</v>
      </c>
    </row>
    <row r="65" spans="7:16" x14ac:dyDescent="0.3">
      <c r="G65">
        <v>64</v>
      </c>
      <c r="H65">
        <v>-0.51757746000000004</v>
      </c>
      <c r="I65">
        <v>0.34162973400000002</v>
      </c>
      <c r="K65">
        <f>SQRT((Table38910[[#This Row],[Annual Income (k$)]]-$B$3)^2+(Table38910[[#This Row],[Spending Score (1-100)]]-$C$3)^2)</f>
        <v>1.592331119248376</v>
      </c>
      <c r="L65">
        <f>SQRT((Table38910[[#This Row],[Annual Income (k$)]]-$B$4)^2+(Table38910[[#This Row],[Spending Score (1-100)]]-$C$4)^2)</f>
        <v>1.0917641025871434</v>
      </c>
      <c r="M65">
        <f>SQRT((Table38910[[#This Row],[Annual Income (k$)]]-$B$5)^2+(Table38910[[#This Row],[Spending Score (1-100)]]-$C$5)^2)</f>
        <v>0.54745274159047963</v>
      </c>
      <c r="N65">
        <f>SQRT((Table38910[[#This Row],[Annual Income (k$)]]-$B$6)^2+(Table38910[[#This Row],[Spending Score (1-100)]]-$C$6)^2)</f>
        <v>2.2052142969744972</v>
      </c>
      <c r="O65">
        <f>MIN(Table38910[[#This Row],[DIst1]:[DIst4]])</f>
        <v>0.54745274159047963</v>
      </c>
      <c r="P65" t="str">
        <f>IF(MIN(Table38910[[#This Row],[DIst1]:[DIst4]])=Table38910[[#This Row],[DIst1]],"Cluster1",IF(MIN(Table38910[[#This Row],[DIst1]:[DIst4]])=Table38910[[#This Row],[DIst2]],"Cluster2",IF(MIN(Table38910[[#This Row],[DIst1]:[DIst4]])=Table38910[[#This Row],[DIst3]],"Cluster3","Cluster4")))</f>
        <v>Cluster3</v>
      </c>
    </row>
    <row r="66" spans="7:16" x14ac:dyDescent="0.3">
      <c r="G66">
        <v>65</v>
      </c>
      <c r="H66">
        <v>-0.47940802999999999</v>
      </c>
      <c r="I66">
        <v>3.1057248999999999E-2</v>
      </c>
      <c r="K66">
        <f>SQRT((Table38910[[#This Row],[Annual Income (k$)]]-$B$3)^2+(Table38910[[#This Row],[Spending Score (1-100)]]-$C$3)^2)</f>
        <v>1.3467059423822028</v>
      </c>
      <c r="L66">
        <f>SQRT((Table38910[[#This Row],[Annual Income (k$)]]-$B$4)^2+(Table38910[[#This Row],[Spending Score (1-100)]]-$C$4)^2)</f>
        <v>1.3387205065723164</v>
      </c>
      <c r="M66">
        <f>SQRT((Table38910[[#This Row],[Annual Income (k$)]]-$B$5)^2+(Table38910[[#This Row],[Spending Score (1-100)]]-$C$5)^2)</f>
        <v>0.49650784076718762</v>
      </c>
      <c r="N66">
        <f>SQRT((Table38910[[#This Row],[Annual Income (k$)]]-$B$6)^2+(Table38910[[#This Row],[Spending Score (1-100)]]-$C$6)^2)</f>
        <v>1.954432154211631</v>
      </c>
      <c r="O66">
        <f>MIN(Table38910[[#This Row],[DIst1]:[DIst4]])</f>
        <v>0.49650784076718762</v>
      </c>
      <c r="P66" t="str">
        <f>IF(MIN(Table38910[[#This Row],[DIst1]:[DIst4]])=Table38910[[#This Row],[DIst1]],"Cluster1",IF(MIN(Table38910[[#This Row],[DIst1]:[DIst4]])=Table38910[[#This Row],[DIst2]],"Cluster2",IF(MIN(Table38910[[#This Row],[DIst1]:[DIst4]])=Table38910[[#This Row],[DIst3]],"Cluster3","Cluster4")))</f>
        <v>Cluster3</v>
      </c>
    </row>
    <row r="67" spans="7:16" x14ac:dyDescent="0.3">
      <c r="G67">
        <v>66</v>
      </c>
      <c r="H67">
        <v>-0.47940802999999999</v>
      </c>
      <c r="I67">
        <v>0.34162973400000002</v>
      </c>
      <c r="K67">
        <f>SQRT((Table38910[[#This Row],[Annual Income (k$)]]-$B$3)^2+(Table38910[[#This Row],[Spending Score (1-100)]]-$C$3)^2)</f>
        <v>1.6103929329816515</v>
      </c>
      <c r="L67">
        <f>SQRT((Table38910[[#This Row],[Annual Income (k$)]]-$B$4)^2+(Table38910[[#This Row],[Spending Score (1-100)]]-$C$4)^2)</f>
        <v>1.1211397480548904</v>
      </c>
      <c r="M67">
        <f>SQRT((Table38910[[#This Row],[Annual Income (k$)]]-$B$5)^2+(Table38910[[#This Row],[Spending Score (1-100)]]-$C$5)^2)</f>
        <v>0.51155169328218841</v>
      </c>
      <c r="N67">
        <f>SQRT((Table38910[[#This Row],[Annual Income (k$)]]-$B$6)^2+(Table38910[[#This Row],[Spending Score (1-100)]]-$C$6)^2)</f>
        <v>2.1802453706896756</v>
      </c>
      <c r="O67">
        <f>MIN(Table38910[[#This Row],[DIst1]:[DIst4]])</f>
        <v>0.51155169328218841</v>
      </c>
      <c r="P67" t="str">
        <f>IF(MIN(Table38910[[#This Row],[DIst1]:[DIst4]])=Table38910[[#This Row],[DIst1]],"Cluster1",IF(MIN(Table38910[[#This Row],[DIst1]:[DIst4]])=Table38910[[#This Row],[DIst2]],"Cluster2",IF(MIN(Table38910[[#This Row],[DIst1]:[DIst4]])=Table38910[[#This Row],[DIst3]],"Cluster3","Cluster4")))</f>
        <v>Cluster3</v>
      </c>
    </row>
    <row r="68" spans="7:16" x14ac:dyDescent="0.3">
      <c r="G68">
        <v>67</v>
      </c>
      <c r="H68">
        <v>-0.47940802999999999</v>
      </c>
      <c r="I68">
        <v>-7.7643119999999998E-3</v>
      </c>
      <c r="K68">
        <f>SQRT((Table38910[[#This Row],[Annual Income (k$)]]-$B$3)^2+(Table38910[[#This Row],[Spending Score (1-100)]]-$C$3)^2)</f>
        <v>1.3151852925185652</v>
      </c>
      <c r="L68">
        <f>SQRT((Table38910[[#This Row],[Annual Income (k$)]]-$B$4)^2+(Table38910[[#This Row],[Spending Score (1-100)]]-$C$4)^2)</f>
        <v>1.3684439704055826</v>
      </c>
      <c r="M68">
        <f>SQRT((Table38910[[#This Row],[Annual Income (k$)]]-$B$5)^2+(Table38910[[#This Row],[Spending Score (1-100)]]-$C$5)^2)</f>
        <v>0.50812244668508522</v>
      </c>
      <c r="N68">
        <f>SQRT((Table38910[[#This Row],[Annual Income (k$)]]-$B$6)^2+(Table38910[[#This Row],[Spending Score (1-100)]]-$C$6)^2)</f>
        <v>1.9278643527707311</v>
      </c>
      <c r="O68">
        <f>MIN(Table38910[[#This Row],[DIst1]:[DIst4]])</f>
        <v>0.50812244668508522</v>
      </c>
      <c r="P68" t="str">
        <f>IF(MIN(Table38910[[#This Row],[DIst1]:[DIst4]])=Table38910[[#This Row],[DIst1]],"Cluster1",IF(MIN(Table38910[[#This Row],[DIst1]:[DIst4]])=Table38910[[#This Row],[DIst2]],"Cluster2",IF(MIN(Table38910[[#This Row],[DIst1]:[DIst4]])=Table38910[[#This Row],[DIst3]],"Cluster3","Cluster4")))</f>
        <v>Cluster3</v>
      </c>
    </row>
    <row r="69" spans="7:16" x14ac:dyDescent="0.3">
      <c r="G69">
        <v>68</v>
      </c>
      <c r="H69">
        <v>-0.47940802999999999</v>
      </c>
      <c r="I69">
        <v>-8.5407434000000004E-2</v>
      </c>
      <c r="K69">
        <f>SQRT((Table38910[[#This Row],[Annual Income (k$)]]-$B$3)^2+(Table38910[[#This Row],[Spending Score (1-100)]]-$C$3)^2)</f>
        <v>1.2533738277414355</v>
      </c>
      <c r="L69">
        <f>SQRT((Table38910[[#This Row],[Annual Income (k$)]]-$B$4)^2+(Table38910[[#This Row],[Spending Score (1-100)]]-$C$4)^2)</f>
        <v>1.4292005431620041</v>
      </c>
      <c r="M69">
        <f>SQRT((Table38910[[#This Row],[Annual Income (k$)]]-$B$5)^2+(Table38910[[#This Row],[Spending Score (1-100)]]-$C$5)^2)</f>
        <v>0.53904347893280591</v>
      </c>
      <c r="N69">
        <f>SQRT((Table38910[[#This Row],[Annual Income (k$)]]-$B$6)^2+(Table38910[[#This Row],[Spending Score (1-100)]]-$C$6)^2)</f>
        <v>1.8760105220415364</v>
      </c>
      <c r="O69">
        <f>MIN(Table38910[[#This Row],[DIst1]:[DIst4]])</f>
        <v>0.53904347893280591</v>
      </c>
      <c r="P69" t="str">
        <f>IF(MIN(Table38910[[#This Row],[DIst1]:[DIst4]])=Table38910[[#This Row],[DIst1]],"Cluster1",IF(MIN(Table38910[[#This Row],[DIst1]:[DIst4]])=Table38910[[#This Row],[DIst2]],"Cluster2",IF(MIN(Table38910[[#This Row],[DIst1]:[DIst4]])=Table38910[[#This Row],[DIst3]],"Cluster3","Cluster4")))</f>
        <v>Cluster3</v>
      </c>
    </row>
    <row r="70" spans="7:16" x14ac:dyDescent="0.3">
      <c r="G70">
        <v>69</v>
      </c>
      <c r="H70">
        <v>-0.47940802999999999</v>
      </c>
      <c r="I70">
        <v>0.34162973400000002</v>
      </c>
      <c r="K70">
        <f>SQRT((Table38910[[#This Row],[Annual Income (k$)]]-$B$3)^2+(Table38910[[#This Row],[Spending Score (1-100)]]-$C$3)^2)</f>
        <v>1.6103929329816515</v>
      </c>
      <c r="L70">
        <f>SQRT((Table38910[[#This Row],[Annual Income (k$)]]-$B$4)^2+(Table38910[[#This Row],[Spending Score (1-100)]]-$C$4)^2)</f>
        <v>1.1211397480548904</v>
      </c>
      <c r="M70">
        <f>SQRT((Table38910[[#This Row],[Annual Income (k$)]]-$B$5)^2+(Table38910[[#This Row],[Spending Score (1-100)]]-$C$5)^2)</f>
        <v>0.51155169328218841</v>
      </c>
      <c r="N70">
        <f>SQRT((Table38910[[#This Row],[Annual Income (k$)]]-$B$6)^2+(Table38910[[#This Row],[Spending Score (1-100)]]-$C$6)^2)</f>
        <v>2.1802453706896756</v>
      </c>
      <c r="O70">
        <f>MIN(Table38910[[#This Row],[DIst1]:[DIst4]])</f>
        <v>0.51155169328218841</v>
      </c>
      <c r="P70" t="str">
        <f>IF(MIN(Table38910[[#This Row],[DIst1]:[DIst4]])=Table38910[[#This Row],[DIst1]],"Cluster1",IF(MIN(Table38910[[#This Row],[DIst1]:[DIst4]])=Table38910[[#This Row],[DIst2]],"Cluster2",IF(MIN(Table38910[[#This Row],[DIst1]:[DIst4]])=Table38910[[#This Row],[DIst3]],"Cluster3","Cluster4")))</f>
        <v>Cluster3</v>
      </c>
    </row>
    <row r="71" spans="7:16" x14ac:dyDescent="0.3">
      <c r="G71">
        <v>70</v>
      </c>
      <c r="H71">
        <v>-0.47940802999999999</v>
      </c>
      <c r="I71">
        <v>-0.124228994</v>
      </c>
      <c r="K71">
        <f>SQRT((Table38910[[#This Row],[Annual Income (k$)]]-$B$3)^2+(Table38910[[#This Row],[Spending Score (1-100)]]-$C$3)^2)</f>
        <v>1.2231451647115401</v>
      </c>
      <c r="L71">
        <f>SQRT((Table38910[[#This Row],[Annual Income (k$)]]-$B$4)^2+(Table38910[[#This Row],[Spending Score (1-100)]]-$C$4)^2)</f>
        <v>1.4601791592962525</v>
      </c>
      <c r="M71">
        <f>SQRT((Table38910[[#This Row],[Annual Income (k$)]]-$B$5)^2+(Table38910[[#This Row],[Spending Score (1-100)]]-$C$5)^2)</f>
        <v>0.55792377443560282</v>
      </c>
      <c r="N71">
        <f>SQRT((Table38910[[#This Row],[Annual Income (k$)]]-$B$6)^2+(Table38910[[#This Row],[Spending Score (1-100)]]-$C$6)^2)</f>
        <v>1.8507604059019462</v>
      </c>
      <c r="O71">
        <f>MIN(Table38910[[#This Row],[DIst1]:[DIst4]])</f>
        <v>0.55792377443560282</v>
      </c>
      <c r="P71" t="str">
        <f>IF(MIN(Table38910[[#This Row],[DIst1]:[DIst4]])=Table38910[[#This Row],[DIst1]],"Cluster1",IF(MIN(Table38910[[#This Row],[DIst1]:[DIst4]])=Table38910[[#This Row],[DIst2]],"Cluster2",IF(MIN(Table38910[[#This Row],[DIst1]:[DIst4]])=Table38910[[#This Row],[DIst3]],"Cluster3","Cluster4")))</f>
        <v>Cluster3</v>
      </c>
    </row>
    <row r="72" spans="7:16" x14ac:dyDescent="0.3">
      <c r="G72">
        <v>71</v>
      </c>
      <c r="H72">
        <v>-0.44123860100000001</v>
      </c>
      <c r="I72">
        <v>0.186343491</v>
      </c>
      <c r="K72">
        <f>SQRT((Table38910[[#This Row],[Annual Income (k$)]]-$B$3)^2+(Table38910[[#This Row],[Spending Score (1-100)]]-$C$3)^2)</f>
        <v>1.4967091043254701</v>
      </c>
      <c r="L72">
        <f>SQRT((Table38910[[#This Row],[Annual Income (k$)]]-$B$4)^2+(Table38910[[#This Row],[Spending Score (1-100)]]-$C$4)^2)</f>
        <v>1.252345374236254</v>
      </c>
      <c r="M72">
        <f>SQRT((Table38910[[#This Row],[Annual Income (k$)]]-$B$5)^2+(Table38910[[#This Row],[Spending Score (1-100)]]-$C$5)^2)</f>
        <v>0.44145578551759046</v>
      </c>
      <c r="N72">
        <f>SQRT((Table38910[[#This Row],[Annual Income (k$)]]-$B$6)^2+(Table38910[[#This Row],[Spending Score (1-100)]]-$C$6)^2)</f>
        <v>2.0386115953419148</v>
      </c>
      <c r="O72">
        <f>MIN(Table38910[[#This Row],[DIst1]:[DIst4]])</f>
        <v>0.44145578551759046</v>
      </c>
      <c r="P72" t="str">
        <f>IF(MIN(Table38910[[#This Row],[DIst1]:[DIst4]])=Table38910[[#This Row],[DIst1]],"Cluster1",IF(MIN(Table38910[[#This Row],[DIst1]:[DIst4]])=Table38910[[#This Row],[DIst2]],"Cluster2",IF(MIN(Table38910[[#This Row],[DIst1]:[DIst4]])=Table38910[[#This Row],[DIst3]],"Cluster3","Cluster4")))</f>
        <v>Cluster3</v>
      </c>
    </row>
    <row r="73" spans="7:16" x14ac:dyDescent="0.3">
      <c r="G73">
        <v>72</v>
      </c>
      <c r="H73">
        <v>-0.44123860100000001</v>
      </c>
      <c r="I73">
        <v>-0.31833679799999998</v>
      </c>
      <c r="K73">
        <f>SQRT((Table38910[[#This Row],[Annual Income (k$)]]-$B$3)^2+(Table38910[[#This Row],[Spending Score (1-100)]]-$C$3)^2)</f>
        <v>1.108038364606764</v>
      </c>
      <c r="L73">
        <f>SQRT((Table38910[[#This Row],[Annual Income (k$)]]-$B$4)^2+(Table38910[[#This Row],[Spending Score (1-100)]]-$C$4)^2)</f>
        <v>1.6409755650428575</v>
      </c>
      <c r="M73">
        <f>SQRT((Table38910[[#This Row],[Annual Income (k$)]]-$B$5)^2+(Table38910[[#This Row],[Spending Score (1-100)]]-$C$5)^2)</f>
        <v>0.6518758465609763</v>
      </c>
      <c r="N73">
        <f>SQRT((Table38910[[#This Row],[Annual Income (k$)]]-$B$6)^2+(Table38910[[#This Row],[Spending Score (1-100)]]-$C$6)^2)</f>
        <v>1.7010097231559187</v>
      </c>
      <c r="O73">
        <f>MIN(Table38910[[#This Row],[DIst1]:[DIst4]])</f>
        <v>0.6518758465609763</v>
      </c>
      <c r="P73" t="str">
        <f>IF(MIN(Table38910[[#This Row],[DIst1]:[DIst4]])=Table38910[[#This Row],[DIst1]],"Cluster1",IF(MIN(Table38910[[#This Row],[DIst1]:[DIst4]])=Table38910[[#This Row],[DIst2]],"Cluster2",IF(MIN(Table38910[[#This Row],[DIst1]:[DIst4]])=Table38910[[#This Row],[DIst3]],"Cluster3","Cluster4")))</f>
        <v>Cluster3</v>
      </c>
    </row>
    <row r="74" spans="7:16" x14ac:dyDescent="0.3">
      <c r="G74">
        <v>73</v>
      </c>
      <c r="H74">
        <v>-0.40306917199999998</v>
      </c>
      <c r="I74">
        <v>-4.6585873E-2</v>
      </c>
      <c r="K74">
        <f>SQRT((Table38910[[#This Row],[Annual Income (k$)]]-$B$3)^2+(Table38910[[#This Row],[Spending Score (1-100)]]-$C$3)^2)</f>
        <v>1.3316371422842692</v>
      </c>
      <c r="L74">
        <f>SQRT((Table38910[[#This Row],[Annual Income (k$)]]-$B$4)^2+(Table38910[[#This Row],[Spending Score (1-100)]]-$C$4)^2)</f>
        <v>1.4473672026238367</v>
      </c>
      <c r="M74">
        <f>SQRT((Table38910[[#This Row],[Annual Income (k$)]]-$B$5)^2+(Table38910[[#This Row],[Spending Score (1-100)]]-$C$5)^2)</f>
        <v>0.45340239091077666</v>
      </c>
      <c r="N74">
        <f>SQRT((Table38910[[#This Row],[Annual Income (k$)]]-$B$6)^2+(Table38910[[#This Row],[Spending Score (1-100)]]-$C$6)^2)</f>
        <v>1.8456088714811631</v>
      </c>
      <c r="O74">
        <f>MIN(Table38910[[#This Row],[DIst1]:[DIst4]])</f>
        <v>0.45340239091077666</v>
      </c>
      <c r="P74" t="str">
        <f>IF(MIN(Table38910[[#This Row],[DIst1]:[DIst4]])=Table38910[[#This Row],[DIst1]],"Cluster1",IF(MIN(Table38910[[#This Row],[DIst1]:[DIst4]])=Table38910[[#This Row],[DIst2]],"Cluster2",IF(MIN(Table38910[[#This Row],[DIst1]:[DIst4]])=Table38910[[#This Row],[DIst3]],"Cluster3","Cluster4")))</f>
        <v>Cluster3</v>
      </c>
    </row>
    <row r="75" spans="7:16" x14ac:dyDescent="0.3">
      <c r="G75">
        <v>74</v>
      </c>
      <c r="H75">
        <v>-0.40306917199999998</v>
      </c>
      <c r="I75">
        <v>0.225165052</v>
      </c>
      <c r="K75">
        <f>SQRT((Table38910[[#This Row],[Annual Income (k$)]]-$B$3)^2+(Table38910[[#This Row],[Spending Score (1-100)]]-$C$3)^2)</f>
        <v>1.5500930441184708</v>
      </c>
      <c r="L75">
        <f>SQRT((Table38910[[#This Row],[Annual Income (k$)]]-$B$4)^2+(Table38910[[#This Row],[Spending Score (1-100)]]-$C$4)^2)</f>
        <v>1.2545145935080935</v>
      </c>
      <c r="M75">
        <f>SQRT((Table38910[[#This Row],[Annual Income (k$)]]-$B$5)^2+(Table38910[[#This Row],[Spending Score (1-100)]]-$C$5)^2)</f>
        <v>0.40754657944143674</v>
      </c>
      <c r="N75">
        <f>SQRT((Table38910[[#This Row],[Annual Income (k$)]]-$B$6)^2+(Table38910[[#This Row],[Spending Score (1-100)]]-$C$6)^2)</f>
        <v>2.042175276562944</v>
      </c>
      <c r="O75">
        <f>MIN(Table38910[[#This Row],[DIst1]:[DIst4]])</f>
        <v>0.40754657944143674</v>
      </c>
      <c r="P75" t="str">
        <f>IF(MIN(Table38910[[#This Row],[DIst1]:[DIst4]])=Table38910[[#This Row],[DIst1]],"Cluster1",IF(MIN(Table38910[[#This Row],[DIst1]:[DIst4]])=Table38910[[#This Row],[DIst2]],"Cluster2",IF(MIN(Table38910[[#This Row],[DIst1]:[DIst4]])=Table38910[[#This Row],[DIst3]],"Cluster3","Cluster4")))</f>
        <v>Cluster3</v>
      </c>
    </row>
    <row r="76" spans="7:16" x14ac:dyDescent="0.3">
      <c r="G76">
        <v>75</v>
      </c>
      <c r="H76">
        <v>-0.25039145499999999</v>
      </c>
      <c r="I76">
        <v>-0.124228994</v>
      </c>
      <c r="K76">
        <f>SQRT((Table38910[[#This Row],[Annual Income (k$)]]-$B$3)^2+(Table38910[[#This Row],[Spending Score (1-100)]]-$C$3)^2)</f>
        <v>1.3799841092401586</v>
      </c>
      <c r="L76">
        <f>SQRT((Table38910[[#This Row],[Annual Income (k$)]]-$B$4)^2+(Table38910[[#This Row],[Spending Score (1-100)]]-$C$4)^2)</f>
        <v>1.6072790878701781</v>
      </c>
      <c r="M76">
        <f>SQRT((Table38910[[#This Row],[Annual Income (k$)]]-$B$5)^2+(Table38910[[#This Row],[Spending Score (1-100)]]-$C$5)^2)</f>
        <v>0.37993782460225722</v>
      </c>
      <c r="N76">
        <f>SQRT((Table38910[[#This Row],[Annual Income (k$)]]-$B$6)^2+(Table38910[[#This Row],[Spending Score (1-100)]]-$C$6)^2)</f>
        <v>1.6821126012100247</v>
      </c>
      <c r="O76">
        <f>MIN(Table38910[[#This Row],[DIst1]:[DIst4]])</f>
        <v>0.37993782460225722</v>
      </c>
      <c r="P76" t="str">
        <f>IF(MIN(Table38910[[#This Row],[DIst1]:[DIst4]])=Table38910[[#This Row],[DIst1]],"Cluster1",IF(MIN(Table38910[[#This Row],[DIst1]:[DIst4]])=Table38910[[#This Row],[DIst2]],"Cluster2",IF(MIN(Table38910[[#This Row],[DIst1]:[DIst4]])=Table38910[[#This Row],[DIst3]],"Cluster3","Cluster4")))</f>
        <v>Cluster3</v>
      </c>
    </row>
    <row r="77" spans="7:16" x14ac:dyDescent="0.3">
      <c r="G77">
        <v>76</v>
      </c>
      <c r="H77">
        <v>-0.25039145499999999</v>
      </c>
      <c r="I77">
        <v>0.147521931</v>
      </c>
      <c r="K77">
        <f>SQRT((Table38910[[#This Row],[Annual Income (k$)]]-$B$3)^2+(Table38910[[#This Row],[Spending Score (1-100)]]-$C$3)^2)</f>
        <v>1.5785081338293867</v>
      </c>
      <c r="L77">
        <f>SQRT((Table38910[[#This Row],[Annual Income (k$)]]-$B$4)^2+(Table38910[[#This Row],[Spending Score (1-100)]]-$C$4)^2)</f>
        <v>1.4212958638141266</v>
      </c>
      <c r="M77">
        <f>SQRT((Table38910[[#This Row],[Annual Income (k$)]]-$B$5)^2+(Table38910[[#This Row],[Spending Score (1-100)]]-$C$5)^2)</f>
        <v>0.25034787195226621</v>
      </c>
      <c r="N77">
        <f>SQRT((Table38910[[#This Row],[Annual Income (k$)]]-$B$6)^2+(Table38910[[#This Row],[Spending Score (1-100)]]-$C$6)^2)</f>
        <v>1.8845454032634095</v>
      </c>
      <c r="O77">
        <f>MIN(Table38910[[#This Row],[DIst1]:[DIst4]])</f>
        <v>0.25034787195226621</v>
      </c>
      <c r="P77" t="str">
        <f>IF(MIN(Table38910[[#This Row],[DIst1]:[DIst4]])=Table38910[[#This Row],[DIst1]],"Cluster1",IF(MIN(Table38910[[#This Row],[DIst1]:[DIst4]])=Table38910[[#This Row],[DIst2]],"Cluster2",IF(MIN(Table38910[[#This Row],[DIst1]:[DIst4]])=Table38910[[#This Row],[DIst3]],"Cluster3","Cluster4")))</f>
        <v>Cluster3</v>
      </c>
    </row>
    <row r="78" spans="7:16" x14ac:dyDescent="0.3">
      <c r="G78">
        <v>77</v>
      </c>
      <c r="H78">
        <v>-0.25039145499999999</v>
      </c>
      <c r="I78">
        <v>0.10870037</v>
      </c>
      <c r="K78">
        <f>SQRT((Table38910[[#This Row],[Annual Income (k$)]]-$B$3)^2+(Table38910[[#This Row],[Spending Score (1-100)]]-$C$3)^2)</f>
        <v>1.5487868495896786</v>
      </c>
      <c r="L78">
        <f>SQRT((Table38910[[#This Row],[Annual Income (k$)]]-$B$4)^2+(Table38910[[#This Row],[Spending Score (1-100)]]-$C$4)^2)</f>
        <v>1.4462038433098161</v>
      </c>
      <c r="M78">
        <f>SQRT((Table38910[[#This Row],[Annual Income (k$)]]-$B$5)^2+(Table38910[[#This Row],[Spending Score (1-100)]]-$C$5)^2)</f>
        <v>0.25553817789080641</v>
      </c>
      <c r="N78">
        <f>SQRT((Table38910[[#This Row],[Annual Income (k$)]]-$B$6)^2+(Table38910[[#This Row],[Spending Score (1-100)]]-$C$6)^2)</f>
        <v>1.8545416179519463</v>
      </c>
      <c r="O78">
        <f>MIN(Table38910[[#This Row],[DIst1]:[DIst4]])</f>
        <v>0.25553817789080641</v>
      </c>
      <c r="P78" t="str">
        <f>IF(MIN(Table38910[[#This Row],[DIst1]:[DIst4]])=Table38910[[#This Row],[DIst1]],"Cluster1",IF(MIN(Table38910[[#This Row],[DIst1]:[DIst4]])=Table38910[[#This Row],[DIst2]],"Cluster2",IF(MIN(Table38910[[#This Row],[DIst1]:[DIst4]])=Table38910[[#This Row],[DIst3]],"Cluster3","Cluster4")))</f>
        <v>Cluster3</v>
      </c>
    </row>
    <row r="79" spans="7:16" x14ac:dyDescent="0.3">
      <c r="G79">
        <v>78</v>
      </c>
      <c r="H79">
        <v>-0.25039145499999999</v>
      </c>
      <c r="I79">
        <v>-8.5407434000000004E-2</v>
      </c>
      <c r="K79">
        <f>SQRT((Table38910[[#This Row],[Annual Income (k$)]]-$B$3)^2+(Table38910[[#This Row],[Spending Score (1-100)]]-$C$3)^2)</f>
        <v>1.4068468288571256</v>
      </c>
      <c r="L79">
        <f>SQRT((Table38910[[#This Row],[Annual Income (k$)]]-$B$4)^2+(Table38910[[#This Row],[Spending Score (1-100)]]-$C$4)^2)</f>
        <v>1.5791887416126826</v>
      </c>
      <c r="M79">
        <f>SQRT((Table38910[[#This Row],[Annual Income (k$)]]-$B$5)^2+(Table38910[[#This Row],[Spending Score (1-100)]]-$C$5)^2)</f>
        <v>0.35162719556798838</v>
      </c>
      <c r="N79">
        <f>SQRT((Table38910[[#This Row],[Annual Income (k$)]]-$B$6)^2+(Table38910[[#This Row],[Spending Score (1-100)]]-$C$6)^2)</f>
        <v>1.7098550236513552</v>
      </c>
      <c r="O79">
        <f>MIN(Table38910[[#This Row],[DIst1]:[DIst4]])</f>
        <v>0.35162719556798838</v>
      </c>
      <c r="P79" t="str">
        <f>IF(MIN(Table38910[[#This Row],[DIst1]:[DIst4]])=Table38910[[#This Row],[DIst1]],"Cluster1",IF(MIN(Table38910[[#This Row],[DIst1]:[DIst4]])=Table38910[[#This Row],[DIst2]],"Cluster2",IF(MIN(Table38910[[#This Row],[DIst1]:[DIst4]])=Table38910[[#This Row],[DIst3]],"Cluster3","Cluster4")))</f>
        <v>Cluster3</v>
      </c>
    </row>
    <row r="80" spans="7:16" x14ac:dyDescent="0.3">
      <c r="G80">
        <v>79</v>
      </c>
      <c r="H80">
        <v>-0.25039145499999999</v>
      </c>
      <c r="I80">
        <v>6.9878809E-2</v>
      </c>
      <c r="K80">
        <f>SQRT((Table38910[[#This Row],[Annual Income (k$)]]-$B$3)^2+(Table38910[[#This Row],[Spending Score (1-100)]]-$C$3)^2)</f>
        <v>1.5194761299721904</v>
      </c>
      <c r="L80">
        <f>SQRT((Table38910[[#This Row],[Annual Income (k$)]]-$B$4)^2+(Table38910[[#This Row],[Spending Score (1-100)]]-$C$4)^2)</f>
        <v>1.4717144449620569</v>
      </c>
      <c r="M80">
        <f>SQRT((Table38910[[#This Row],[Annual Income (k$)]]-$B$5)^2+(Table38910[[#This Row],[Spending Score (1-100)]]-$C$5)^2)</f>
        <v>0.26634505988554019</v>
      </c>
      <c r="N80">
        <f>SQRT((Table38910[[#This Row],[Annual Income (k$)]]-$B$6)^2+(Table38910[[#This Row],[Spending Score (1-100)]]-$C$6)^2)</f>
        <v>1.8248704270899216</v>
      </c>
      <c r="O80">
        <f>MIN(Table38910[[#This Row],[DIst1]:[DIst4]])</f>
        <v>0.26634505988554019</v>
      </c>
      <c r="P80" t="str">
        <f>IF(MIN(Table38910[[#This Row],[DIst1]:[DIst4]])=Table38910[[#This Row],[DIst1]],"Cluster1",IF(MIN(Table38910[[#This Row],[DIst1]:[DIst4]])=Table38910[[#This Row],[DIst2]],"Cluster2",IF(MIN(Table38910[[#This Row],[DIst1]:[DIst4]])=Table38910[[#This Row],[DIst3]],"Cluster3","Cluster4")))</f>
        <v>Cluster3</v>
      </c>
    </row>
    <row r="81" spans="7:16" x14ac:dyDescent="0.3">
      <c r="G81">
        <v>80</v>
      </c>
      <c r="H81">
        <v>-0.25039145499999999</v>
      </c>
      <c r="I81">
        <v>-0.31833679799999998</v>
      </c>
      <c r="K81">
        <f>SQRT((Table38910[[#This Row],[Annual Income (k$)]]-$B$3)^2+(Table38910[[#This Row],[Spending Score (1-100)]]-$C$3)^2)</f>
        <v>1.255093721928803</v>
      </c>
      <c r="L81">
        <f>SQRT((Table38910[[#This Row],[Annual Income (k$)]]-$B$4)^2+(Table38910[[#This Row],[Spending Score (1-100)]]-$C$4)^2)</f>
        <v>1.7538826660307894</v>
      </c>
      <c r="M81">
        <f>SQRT((Table38910[[#This Row],[Annual Income (k$)]]-$B$5)^2+(Table38910[[#This Row],[Spending Score (1-100)]]-$C$5)^2)</f>
        <v>0.54140695371694647</v>
      </c>
      <c r="N81">
        <f>SQRT((Table38910[[#This Row],[Annual Income (k$)]]-$B$6)^2+(Table38910[[#This Row],[Spending Score (1-100)]]-$C$6)^2)</f>
        <v>1.5505512590707287</v>
      </c>
      <c r="O81">
        <f>MIN(Table38910[[#This Row],[DIst1]:[DIst4]])</f>
        <v>0.54140695371694647</v>
      </c>
      <c r="P81" t="str">
        <f>IF(MIN(Table38910[[#This Row],[DIst1]:[DIst4]])=Table38910[[#This Row],[DIst1]],"Cluster1",IF(MIN(Table38910[[#This Row],[DIst1]:[DIst4]])=Table38910[[#This Row],[DIst2]],"Cluster2",IF(MIN(Table38910[[#This Row],[DIst1]:[DIst4]])=Table38910[[#This Row],[DIst3]],"Cluster3","Cluster4")))</f>
        <v>Cluster3</v>
      </c>
    </row>
    <row r="82" spans="7:16" x14ac:dyDescent="0.3">
      <c r="G82">
        <v>81</v>
      </c>
      <c r="H82">
        <v>-0.25039145499999999</v>
      </c>
      <c r="I82">
        <v>3.1057248999999999E-2</v>
      </c>
      <c r="K82">
        <f>SQRT((Table38910[[#This Row],[Annual Income (k$)]]-$B$3)^2+(Table38910[[#This Row],[Spending Score (1-100)]]-$C$3)^2)</f>
        <v>1.4906001955741419</v>
      </c>
      <c r="L82">
        <f>SQRT((Table38910[[#This Row],[Annual Income (k$)]]-$B$4)^2+(Table38910[[#This Row],[Spending Score (1-100)]]-$C$4)^2)</f>
        <v>1.4977968766755123</v>
      </c>
      <c r="M82">
        <f>SQRT((Table38910[[#This Row],[Annual Income (k$)]]-$B$5)^2+(Table38910[[#This Row],[Spending Score (1-100)]]-$C$5)^2)</f>
        <v>0.28212381754527749</v>
      </c>
      <c r="N82">
        <f>SQRT((Table38910[[#This Row],[Annual Income (k$)]]-$B$6)^2+(Table38910[[#This Row],[Spending Score (1-100)]]-$C$6)^2)</f>
        <v>1.7955483197373259</v>
      </c>
      <c r="O82">
        <f>MIN(Table38910[[#This Row],[DIst1]:[DIst4]])</f>
        <v>0.28212381754527749</v>
      </c>
      <c r="P82" t="str">
        <f>IF(MIN(Table38910[[#This Row],[DIst1]:[DIst4]])=Table38910[[#This Row],[DIst1]],"Cluster1",IF(MIN(Table38910[[#This Row],[DIst1]:[DIst4]])=Table38910[[#This Row],[DIst2]],"Cluster2",IF(MIN(Table38910[[#This Row],[DIst1]:[DIst4]])=Table38910[[#This Row],[DIst3]],"Cluster3","Cluster4")))</f>
        <v>Cluster3</v>
      </c>
    </row>
    <row r="83" spans="7:16" x14ac:dyDescent="0.3">
      <c r="G83">
        <v>82</v>
      </c>
      <c r="H83">
        <v>-0.25039145499999999</v>
      </c>
      <c r="I83">
        <v>0.186343491</v>
      </c>
      <c r="K83">
        <f>SQRT((Table38910[[#This Row],[Annual Income (k$)]]-$B$3)^2+(Table38910[[#This Row],[Spending Score (1-100)]]-$C$3)^2)</f>
        <v>1.6086172249343269</v>
      </c>
      <c r="L83">
        <f>SQRT((Table38910[[#This Row],[Annual Income (k$)]]-$B$4)^2+(Table38910[[#This Row],[Spending Score (1-100)]]-$C$4)^2)</f>
        <v>1.3970227405115807</v>
      </c>
      <c r="M83">
        <f>SQRT((Table38910[[#This Row],[Annual Income (k$)]]-$B$5)^2+(Table38910[[#This Row],[Spending Score (1-100)]]-$C$5)^2)</f>
        <v>0.25112264089569281</v>
      </c>
      <c r="N83">
        <f>SQRT((Table38910[[#This Row],[Annual Income (k$)]]-$B$6)^2+(Table38910[[#This Row],[Spending Score (1-100)]]-$C$6)^2)</f>
        <v>1.9148661481673734</v>
      </c>
      <c r="O83">
        <f>MIN(Table38910[[#This Row],[DIst1]:[DIst4]])</f>
        <v>0.25112264089569281</v>
      </c>
      <c r="P83" t="str">
        <f>IF(MIN(Table38910[[#This Row],[DIst1]:[DIst4]])=Table38910[[#This Row],[DIst1]],"Cluster1",IF(MIN(Table38910[[#This Row],[DIst1]:[DIst4]])=Table38910[[#This Row],[DIst2]],"Cluster2",IF(MIN(Table38910[[#This Row],[DIst1]:[DIst4]])=Table38910[[#This Row],[DIst3]],"Cluster3","Cluster4")))</f>
        <v>Cluster3</v>
      </c>
    </row>
    <row r="84" spans="7:16" x14ac:dyDescent="0.3">
      <c r="G84">
        <v>83</v>
      </c>
      <c r="H84">
        <v>-0.25039145499999999</v>
      </c>
      <c r="I84">
        <v>-0.35715835899999998</v>
      </c>
      <c r="K84">
        <f>SQRT((Table38910[[#This Row],[Annual Income (k$)]]-$B$3)^2+(Table38910[[#This Row],[Spending Score (1-100)]]-$C$3)^2)</f>
        <v>1.2322677281548833</v>
      </c>
      <c r="L84">
        <f>SQRT((Table38910[[#This Row],[Annual Income (k$)]]-$B$4)^2+(Table38910[[#This Row],[Spending Score (1-100)]]-$C$4)^2)</f>
        <v>1.7842922283759239</v>
      </c>
      <c r="M84">
        <f>SQRT((Table38910[[#This Row],[Annual Income (k$)]]-$B$5)^2+(Table38910[[#This Row],[Spending Score (1-100)]]-$C$5)^2)</f>
        <v>0.5761231804330571</v>
      </c>
      <c r="N84">
        <f>SQRT((Table38910[[#This Row],[Annual Income (k$)]]-$B$6)^2+(Table38910[[#This Row],[Spending Score (1-100)]]-$C$6)^2)</f>
        <v>1.5258417902557626</v>
      </c>
      <c r="O84">
        <f>MIN(Table38910[[#This Row],[DIst1]:[DIst4]])</f>
        <v>0.5761231804330571</v>
      </c>
      <c r="P84" t="str">
        <f>IF(MIN(Table38910[[#This Row],[DIst1]:[DIst4]])=Table38910[[#This Row],[DIst1]],"Cluster1",IF(MIN(Table38910[[#This Row],[DIst1]:[DIst4]])=Table38910[[#This Row],[DIst2]],"Cluster2",IF(MIN(Table38910[[#This Row],[DIst1]:[DIst4]])=Table38910[[#This Row],[DIst3]],"Cluster3","Cluster4")))</f>
        <v>Cluster3</v>
      </c>
    </row>
    <row r="85" spans="7:16" x14ac:dyDescent="0.3">
      <c r="G85">
        <v>84</v>
      </c>
      <c r="H85">
        <v>-0.25039145499999999</v>
      </c>
      <c r="I85">
        <v>-0.240693676</v>
      </c>
      <c r="K85">
        <f>SQRT((Table38910[[#This Row],[Annual Income (k$)]]-$B$3)^2+(Table38910[[#This Row],[Spending Score (1-100)]]-$C$3)^2)</f>
        <v>1.3030180069216821</v>
      </c>
      <c r="L85">
        <f>SQRT((Table38910[[#This Row],[Annual Income (k$)]]-$B$4)^2+(Table38910[[#This Row],[Spending Score (1-100)]]-$C$4)^2)</f>
        <v>1.6940951530876973</v>
      </c>
      <c r="M85">
        <f>SQRT((Table38910[[#This Row],[Annual Income (k$)]]-$B$5)^2+(Table38910[[#This Row],[Spending Score (1-100)]]-$C$5)^2)</f>
        <v>0.47388955688583173</v>
      </c>
      <c r="N85">
        <f>SQRT((Table38910[[#This Row],[Annual Income (k$)]]-$B$6)^2+(Table38910[[#This Row],[Spending Score (1-100)]]-$C$6)^2)</f>
        <v>1.6016503878270392</v>
      </c>
      <c r="O85">
        <f>MIN(Table38910[[#This Row],[DIst1]:[DIst4]])</f>
        <v>0.47388955688583173</v>
      </c>
      <c r="P85" t="str">
        <f>IF(MIN(Table38910[[#This Row],[DIst1]:[DIst4]])=Table38910[[#This Row],[DIst1]],"Cluster1",IF(MIN(Table38910[[#This Row],[DIst1]:[DIst4]])=Table38910[[#This Row],[DIst2]],"Cluster2",IF(MIN(Table38910[[#This Row],[DIst1]:[DIst4]])=Table38910[[#This Row],[DIst3]],"Cluster3","Cluster4")))</f>
        <v>Cluster3</v>
      </c>
    </row>
    <row r="86" spans="7:16" x14ac:dyDescent="0.3">
      <c r="G86">
        <v>85</v>
      </c>
      <c r="H86">
        <v>-0.25039145499999999</v>
      </c>
      <c r="I86">
        <v>0.26398661299999998</v>
      </c>
      <c r="K86">
        <f>SQRT((Table38910[[#This Row],[Annual Income (k$)]]-$B$3)^2+(Table38910[[#This Row],[Spending Score (1-100)]]-$C$3)^2)</f>
        <v>1.6699146560205156</v>
      </c>
      <c r="L86">
        <f>SQRT((Table38910[[#This Row],[Annual Income (k$)]]-$B$4)^2+(Table38910[[#This Row],[Spending Score (1-100)]]-$C$4)^2)</f>
        <v>1.350517095603788</v>
      </c>
      <c r="M86">
        <f>SQRT((Table38910[[#This Row],[Annual Income (k$)]]-$B$5)^2+(Table38910[[#This Row],[Spending Score (1-100)]]-$C$5)^2)</f>
        <v>0.2699672384984107</v>
      </c>
      <c r="N86">
        <f>SQRT((Table38910[[#This Row],[Annual Income (k$)]]-$B$6)^2+(Table38910[[#This Row],[Spending Score (1-100)]]-$C$6)^2)</f>
        <v>1.9764000176375431</v>
      </c>
      <c r="O86">
        <f>MIN(Table38910[[#This Row],[DIst1]:[DIst4]])</f>
        <v>0.2699672384984107</v>
      </c>
      <c r="P86" t="str">
        <f>IF(MIN(Table38910[[#This Row],[DIst1]:[DIst4]])=Table38910[[#This Row],[DIst1]],"Cluster1",IF(MIN(Table38910[[#This Row],[DIst1]:[DIst4]])=Table38910[[#This Row],[DIst2]],"Cluster2",IF(MIN(Table38910[[#This Row],[DIst1]:[DIst4]])=Table38910[[#This Row],[DIst3]],"Cluster3","Cluster4")))</f>
        <v>Cluster3</v>
      </c>
    </row>
    <row r="87" spans="7:16" x14ac:dyDescent="0.3">
      <c r="G87">
        <v>86</v>
      </c>
      <c r="H87">
        <v>-0.25039145499999999</v>
      </c>
      <c r="I87">
        <v>-0.16305055500000001</v>
      </c>
      <c r="K87">
        <f>SQRT((Table38910[[#This Row],[Annual Income (k$)]]-$B$3)^2+(Table38910[[#This Row],[Spending Score (1-100)]]-$C$3)^2)</f>
        <v>1.3537017798891791</v>
      </c>
      <c r="L87">
        <f>SQRT((Table38910[[#This Row],[Annual Income (k$)]]-$B$4)^2+(Table38910[[#This Row],[Spending Score (1-100)]]-$C$4)^2)</f>
        <v>1.635808448577375</v>
      </c>
      <c r="M87">
        <f>SQRT((Table38910[[#This Row],[Annual Income (k$)]]-$B$5)^2+(Table38910[[#This Row],[Spending Score (1-100)]]-$C$5)^2)</f>
        <v>0.40997322370565686</v>
      </c>
      <c r="N87">
        <f>SQRT((Table38910[[#This Row],[Annual Income (k$)]]-$B$6)^2+(Table38910[[#This Row],[Spending Score (1-100)]]-$C$6)^2)</f>
        <v>1.6548158897978711</v>
      </c>
      <c r="O87">
        <f>MIN(Table38910[[#This Row],[DIst1]:[DIst4]])</f>
        <v>0.40997322370565686</v>
      </c>
      <c r="P87" t="str">
        <f>IF(MIN(Table38910[[#This Row],[DIst1]:[DIst4]])=Table38910[[#This Row],[DIst1]],"Cluster1",IF(MIN(Table38910[[#This Row],[DIst1]:[DIst4]])=Table38910[[#This Row],[DIst2]],"Cluster2",IF(MIN(Table38910[[#This Row],[DIst1]:[DIst4]])=Table38910[[#This Row],[DIst3]],"Cluster3","Cluster4")))</f>
        <v>Cluster3</v>
      </c>
    </row>
    <row r="88" spans="7:16" x14ac:dyDescent="0.3">
      <c r="G88">
        <v>87</v>
      </c>
      <c r="H88">
        <v>-0.135883168</v>
      </c>
      <c r="I88">
        <v>0.30280817399999999</v>
      </c>
      <c r="K88">
        <f>SQRT((Table38910[[#This Row],[Annual Income (k$)]]-$B$3)^2+(Table38910[[#This Row],[Spending Score (1-100)]]-$C$3)^2)</f>
        <v>1.7711836597888817</v>
      </c>
      <c r="L88">
        <f>SQRT((Table38910[[#This Row],[Annual Income (k$)]]-$B$4)^2+(Table38910[[#This Row],[Spending Score (1-100)]]-$C$4)^2)</f>
        <v>1.4245973456926568</v>
      </c>
      <c r="M88">
        <f>SQRT((Table38910[[#This Row],[Annual Income (k$)]]-$B$5)^2+(Table38910[[#This Row],[Spending Score (1-100)]]-$C$5)^2)</f>
        <v>0.19541459848074044</v>
      </c>
      <c r="N88">
        <f>SQRT((Table38910[[#This Row],[Annual Income (k$)]]-$B$6)^2+(Table38910[[#This Row],[Spending Score (1-100)]]-$C$6)^2)</f>
        <v>1.9421203641925027</v>
      </c>
      <c r="O88">
        <f>MIN(Table38910[[#This Row],[DIst1]:[DIst4]])</f>
        <v>0.19541459848074044</v>
      </c>
      <c r="P88" t="str">
        <f>IF(MIN(Table38910[[#This Row],[DIst1]:[DIst4]])=Table38910[[#This Row],[DIst1]],"Cluster1",IF(MIN(Table38910[[#This Row],[DIst1]:[DIst4]])=Table38910[[#This Row],[DIst2]],"Cluster2",IF(MIN(Table38910[[#This Row],[DIst1]:[DIst4]])=Table38910[[#This Row],[DIst3]],"Cluster3","Cluster4")))</f>
        <v>Cluster3</v>
      </c>
    </row>
    <row r="89" spans="7:16" x14ac:dyDescent="0.3">
      <c r="G89">
        <v>88</v>
      </c>
      <c r="H89">
        <v>-0.135883168</v>
      </c>
      <c r="I89">
        <v>0.186343491</v>
      </c>
      <c r="K89">
        <f>SQRT((Table38910[[#This Row],[Annual Income (k$)]]-$B$3)^2+(Table38910[[#This Row],[Spending Score (1-100)]]-$C$3)^2)</f>
        <v>1.6825937842666168</v>
      </c>
      <c r="L89">
        <f>SQRT((Table38910[[#This Row],[Annual Income (k$)]]-$B$4)^2+(Table38910[[#This Row],[Spending Score (1-100)]]-$C$4)^2)</f>
        <v>1.4888318993565819</v>
      </c>
      <c r="M89">
        <f>SQRT((Table38910[[#This Row],[Annual Income (k$)]]-$B$5)^2+(Table38910[[#This Row],[Spending Score (1-100)]]-$C$5)^2)</f>
        <v>0.13760788809480654</v>
      </c>
      <c r="N89">
        <f>SQRT((Table38910[[#This Row],[Annual Income (k$)]]-$B$6)^2+(Table38910[[#This Row],[Spending Score (1-100)]]-$C$6)^2)</f>
        <v>1.8461156983611016</v>
      </c>
      <c r="O89">
        <f>MIN(Table38910[[#This Row],[DIst1]:[DIst4]])</f>
        <v>0.13760788809480654</v>
      </c>
      <c r="P89" t="str">
        <f>IF(MIN(Table38910[[#This Row],[DIst1]:[DIst4]])=Table38910[[#This Row],[DIst1]],"Cluster1",IF(MIN(Table38910[[#This Row],[DIst1]:[DIst4]])=Table38910[[#This Row],[DIst2]],"Cluster2",IF(MIN(Table38910[[#This Row],[DIst1]:[DIst4]])=Table38910[[#This Row],[DIst3]],"Cluster3","Cluster4")))</f>
        <v>Cluster3</v>
      </c>
    </row>
    <row r="90" spans="7:16" x14ac:dyDescent="0.3">
      <c r="G90">
        <v>89</v>
      </c>
      <c r="H90">
        <v>-9.7713738999999994E-2</v>
      </c>
      <c r="I90">
        <v>0.38045129500000002</v>
      </c>
      <c r="K90">
        <f>SQRT((Table38910[[#This Row],[Annual Income (k$)]]-$B$3)^2+(Table38910[[#This Row],[Spending Score (1-100)]]-$C$3)^2)</f>
        <v>1.8555666544470506</v>
      </c>
      <c r="L90">
        <f>SQRT((Table38910[[#This Row],[Annual Income (k$)]]-$B$4)^2+(Table38910[[#This Row],[Spending Score (1-100)]]-$C$4)^2)</f>
        <v>1.4191301679087875</v>
      </c>
      <c r="M90">
        <f>SQRT((Table38910[[#This Row],[Annual Income (k$)]]-$B$5)^2+(Table38910[[#This Row],[Spending Score (1-100)]]-$C$5)^2)</f>
        <v>0.2391875729952011</v>
      </c>
      <c r="N90">
        <f>SQRT((Table38910[[#This Row],[Annual Income (k$)]]-$B$6)^2+(Table38910[[#This Row],[Spending Score (1-100)]]-$C$6)^2)</f>
        <v>1.9872089530642825</v>
      </c>
      <c r="O90">
        <f>MIN(Table38910[[#This Row],[DIst1]:[DIst4]])</f>
        <v>0.2391875729952011</v>
      </c>
      <c r="P90" t="str">
        <f>IF(MIN(Table38910[[#This Row],[DIst1]:[DIst4]])=Table38910[[#This Row],[DIst1]],"Cluster1",IF(MIN(Table38910[[#This Row],[DIst1]:[DIst4]])=Table38910[[#This Row],[DIst2]],"Cluster2",IF(MIN(Table38910[[#This Row],[DIst1]:[DIst4]])=Table38910[[#This Row],[DIst3]],"Cluster3","Cluster4")))</f>
        <v>Cluster3</v>
      </c>
    </row>
    <row r="91" spans="7:16" x14ac:dyDescent="0.3">
      <c r="G91">
        <v>90</v>
      </c>
      <c r="H91">
        <v>-9.7713738999999994E-2</v>
      </c>
      <c r="I91">
        <v>-0.16305055500000001</v>
      </c>
      <c r="K91">
        <f>SQRT((Table38910[[#This Row],[Annual Income (k$)]]-$B$3)^2+(Table38910[[#This Row],[Spending Score (1-100)]]-$C$3)^2)</f>
        <v>1.4707025822529609</v>
      </c>
      <c r="L91">
        <f>SQRT((Table38910[[#This Row],[Annual Income (k$)]]-$B$4)^2+(Table38910[[#This Row],[Spending Score (1-100)]]-$C$4)^2)</f>
        <v>1.742113874308503</v>
      </c>
      <c r="M91">
        <f>SQRT((Table38910[[#This Row],[Annual Income (k$)]]-$B$5)^2+(Table38910[[#This Row],[Spending Score (1-100)]]-$C$5)^2)</f>
        <v>0.33921988766924277</v>
      </c>
      <c r="N91">
        <f>SQRT((Table38910[[#This Row],[Annual Income (k$)]]-$B$6)^2+(Table38910[[#This Row],[Spending Score (1-100)]]-$C$6)^2)</f>
        <v>1.5490268963079767</v>
      </c>
      <c r="O91">
        <f>MIN(Table38910[[#This Row],[DIst1]:[DIst4]])</f>
        <v>0.33921988766924277</v>
      </c>
      <c r="P91" t="str">
        <f>IF(MIN(Table38910[[#This Row],[DIst1]:[DIst4]])=Table38910[[#This Row],[DIst1]],"Cluster1",IF(MIN(Table38910[[#This Row],[DIst1]:[DIst4]])=Table38910[[#This Row],[DIst2]],"Cluster2",IF(MIN(Table38910[[#This Row],[DIst1]:[DIst4]])=Table38910[[#This Row],[DIst3]],"Cluster3","Cluster4")))</f>
        <v>Cluster3</v>
      </c>
    </row>
    <row r="92" spans="7:16" x14ac:dyDescent="0.3">
      <c r="G92">
        <v>91</v>
      </c>
      <c r="H92">
        <v>-5.9544310000000003E-2</v>
      </c>
      <c r="I92">
        <v>0.186343491</v>
      </c>
      <c r="K92">
        <f>SQRT((Table38910[[#This Row],[Annual Income (k$)]]-$B$3)^2+(Table38910[[#This Row],[Spending Score (1-100)]]-$C$3)^2)</f>
        <v>1.7343603644050853</v>
      </c>
      <c r="L92">
        <f>SQRT((Table38910[[#This Row],[Annual Income (k$)]]-$B$4)^2+(Table38910[[#This Row],[Spending Score (1-100)]]-$C$4)^2)</f>
        <v>1.5517156319164114</v>
      </c>
      <c r="M92">
        <f>SQRT((Table38910[[#This Row],[Annual Income (k$)]]-$B$5)^2+(Table38910[[#This Row],[Spending Score (1-100)]]-$C$5)^2)</f>
        <v>6.3931348842048388E-2</v>
      </c>
      <c r="N92">
        <f>SQRT((Table38910[[#This Row],[Annual Income (k$)]]-$B$6)^2+(Table38910[[#This Row],[Spending Score (1-100)]]-$C$6)^2)</f>
        <v>1.8028679270528354</v>
      </c>
      <c r="O92">
        <f>MIN(Table38910[[#This Row],[DIst1]:[DIst4]])</f>
        <v>6.3931348842048388E-2</v>
      </c>
      <c r="P92" t="str">
        <f>IF(MIN(Table38910[[#This Row],[DIst1]:[DIst4]])=Table38910[[#This Row],[DIst1]],"Cluster1",IF(MIN(Table38910[[#This Row],[DIst1]:[DIst4]])=Table38910[[#This Row],[DIst2]],"Cluster2",IF(MIN(Table38910[[#This Row],[DIst1]:[DIst4]])=Table38910[[#This Row],[DIst3]],"Cluster3","Cluster4")))</f>
        <v>Cluster3</v>
      </c>
    </row>
    <row r="93" spans="7:16" x14ac:dyDescent="0.3">
      <c r="G93">
        <v>92</v>
      </c>
      <c r="H93">
        <v>-5.9544310000000003E-2</v>
      </c>
      <c r="I93">
        <v>-0.35715835899999998</v>
      </c>
      <c r="K93">
        <f>SQRT((Table38910[[#This Row],[Annual Income (k$)]]-$B$3)^2+(Table38910[[#This Row],[Spending Score (1-100)]]-$C$3)^2)</f>
        <v>1.3924224398924063</v>
      </c>
      <c r="L93">
        <f>SQRT((Table38910[[#This Row],[Annual Income (k$)]]-$B$4)^2+(Table38910[[#This Row],[Spending Score (1-100)]]-$C$4)^2)</f>
        <v>1.9078384682855047</v>
      </c>
      <c r="M93">
        <f>SQRT((Table38910[[#This Row],[Annual Income (k$)]]-$B$5)^2+(Table38910[[#This Row],[Spending Score (1-100)]]-$C$5)^2)</f>
        <v>0.52243904489101645</v>
      </c>
      <c r="N93">
        <f>SQRT((Table38910[[#This Row],[Annual Income (k$)]]-$B$6)^2+(Table38910[[#This Row],[Spending Score (1-100)]]-$C$6)^2)</f>
        <v>1.3826834655442093</v>
      </c>
      <c r="O93">
        <f>MIN(Table38910[[#This Row],[DIst1]:[DIst4]])</f>
        <v>0.52243904489101645</v>
      </c>
      <c r="P93" t="str">
        <f>IF(MIN(Table38910[[#This Row],[DIst1]:[DIst4]])=Table38910[[#This Row],[DIst1]],"Cluster1",IF(MIN(Table38910[[#This Row],[DIst1]:[DIst4]])=Table38910[[#This Row],[DIst2]],"Cluster2",IF(MIN(Table38910[[#This Row],[DIst1]:[DIst4]])=Table38910[[#This Row],[DIst3]],"Cluster3","Cluster4")))</f>
        <v>Cluster3</v>
      </c>
    </row>
    <row r="94" spans="7:16" x14ac:dyDescent="0.3">
      <c r="G94">
        <v>93</v>
      </c>
      <c r="H94">
        <v>-2.1374879999999999E-2</v>
      </c>
      <c r="I94">
        <v>-4.6585873E-2</v>
      </c>
      <c r="K94">
        <f>SQRT((Table38910[[#This Row],[Annual Income (k$)]]-$B$3)^2+(Table38910[[#This Row],[Spending Score (1-100)]]-$C$3)^2)</f>
        <v>1.6032040787465056</v>
      </c>
      <c r="L94">
        <f>SQRT((Table38910[[#This Row],[Annual Income (k$)]]-$B$4)^2+(Table38910[[#This Row],[Spending Score (1-100)]]-$C$4)^2)</f>
        <v>1.7214709971798325</v>
      </c>
      <c r="M94">
        <f>SQRT((Table38910[[#This Row],[Annual Income (k$)]]-$B$5)^2+(Table38910[[#This Row],[Spending Score (1-100)]]-$C$5)^2)</f>
        <v>0.20956106775745934</v>
      </c>
      <c r="N94">
        <f>SQRT((Table38910[[#This Row],[Annual Income (k$)]]-$B$6)^2+(Table38910[[#This Row],[Spending Score (1-100)]]-$C$6)^2)</f>
        <v>1.5905363047062948</v>
      </c>
      <c r="O94">
        <f>MIN(Table38910[[#This Row],[DIst1]:[DIst4]])</f>
        <v>0.20956106775745934</v>
      </c>
      <c r="P94" t="str">
        <f>IF(MIN(Table38910[[#This Row],[DIst1]:[DIst4]])=Table38910[[#This Row],[DIst1]],"Cluster1",IF(MIN(Table38910[[#This Row],[DIst1]:[DIst4]])=Table38910[[#This Row],[DIst2]],"Cluster2",IF(MIN(Table38910[[#This Row],[DIst1]:[DIst4]])=Table38910[[#This Row],[DIst3]],"Cluster3","Cluster4")))</f>
        <v>Cluster3</v>
      </c>
    </row>
    <row r="95" spans="7:16" x14ac:dyDescent="0.3">
      <c r="G95">
        <v>94</v>
      </c>
      <c r="H95">
        <v>-2.1374879999999999E-2</v>
      </c>
      <c r="I95">
        <v>-0.39597991900000001</v>
      </c>
      <c r="K95">
        <f>SQRT((Table38910[[#This Row],[Annual Income (k$)]]-$B$3)^2+(Table38910[[#This Row],[Spending Score (1-100)]]-$C$3)^2)</f>
        <v>1.4063750269645294</v>
      </c>
      <c r="L95">
        <f>SQRT((Table38910[[#This Row],[Annual Income (k$)]]-$B$4)^2+(Table38910[[#This Row],[Spending Score (1-100)]]-$C$4)^2)</f>
        <v>1.9622505963567169</v>
      </c>
      <c r="M95">
        <f>SQRT((Table38910[[#This Row],[Annual Income (k$)]]-$B$5)^2+(Table38910[[#This Row],[Spending Score (1-100)]]-$C$5)^2)</f>
        <v>0.5583006093003674</v>
      </c>
      <c r="N95">
        <f>SQRT((Table38910[[#This Row],[Annual Income (k$)]]-$B$6)^2+(Table38910[[#This Row],[Spending Score (1-100)]]-$C$6)^2)</f>
        <v>1.3282609932386238</v>
      </c>
      <c r="O95">
        <f>MIN(Table38910[[#This Row],[DIst1]:[DIst4]])</f>
        <v>0.5583006093003674</v>
      </c>
      <c r="P95" t="str">
        <f>IF(MIN(Table38910[[#This Row],[DIst1]:[DIst4]])=Table38910[[#This Row],[DIst1]],"Cluster1",IF(MIN(Table38910[[#This Row],[DIst1]:[DIst4]])=Table38910[[#This Row],[DIst2]],"Cluster2",IF(MIN(Table38910[[#This Row],[DIst1]:[DIst4]])=Table38910[[#This Row],[DIst3]],"Cluster3","Cluster4")))</f>
        <v>Cluster3</v>
      </c>
    </row>
    <row r="96" spans="7:16" x14ac:dyDescent="0.3">
      <c r="G96">
        <v>95</v>
      </c>
      <c r="H96">
        <v>-2.1374879999999999E-2</v>
      </c>
      <c r="I96">
        <v>-0.31833679799999998</v>
      </c>
      <c r="K96">
        <f>SQRT((Table38910[[#This Row],[Annual Income (k$)]]-$B$3)^2+(Table38910[[#This Row],[Spending Score (1-100)]]-$C$3)^2)</f>
        <v>1.4451399523481072</v>
      </c>
      <c r="L96">
        <f>SQRT((Table38910[[#This Row],[Annual Income (k$)]]-$B$4)^2+(Table38910[[#This Row],[Spending Score (1-100)]]-$C$4)^2)</f>
        <v>1.9058395731315927</v>
      </c>
      <c r="M96">
        <f>SQRT((Table38910[[#This Row],[Annual Income (k$)]]-$B$5)^2+(Table38910[[#This Row],[Spending Score (1-100)]]-$C$5)^2)</f>
        <v>0.48072079762118791</v>
      </c>
      <c r="N96">
        <f>SQRT((Table38910[[#This Row],[Annual Income (k$)]]-$B$6)^2+(Table38910[[#This Row],[Spending Score (1-100)]]-$C$6)^2)</f>
        <v>1.3832191125597206</v>
      </c>
      <c r="O96">
        <f>MIN(Table38910[[#This Row],[DIst1]:[DIst4]])</f>
        <v>0.48072079762118791</v>
      </c>
      <c r="P96" t="str">
        <f>IF(MIN(Table38910[[#This Row],[DIst1]:[DIst4]])=Table38910[[#This Row],[DIst1]],"Cluster1",IF(MIN(Table38910[[#This Row],[DIst1]:[DIst4]])=Table38910[[#This Row],[DIst2]],"Cluster2",IF(MIN(Table38910[[#This Row],[DIst1]:[DIst4]])=Table38910[[#This Row],[DIst3]],"Cluster3","Cluster4")))</f>
        <v>Cluster3</v>
      </c>
    </row>
    <row r="97" spans="7:16" x14ac:dyDescent="0.3">
      <c r="G97">
        <v>96</v>
      </c>
      <c r="H97">
        <v>-2.1374879999999999E-2</v>
      </c>
      <c r="I97">
        <v>6.9878809E-2</v>
      </c>
      <c r="K97">
        <f>SQRT((Table38910[[#This Row],[Annual Income (k$)]]-$B$3)^2+(Table38910[[#This Row],[Spending Score (1-100)]]-$C$3)^2)</f>
        <v>1.6798740847464904</v>
      </c>
      <c r="L97">
        <f>SQRT((Table38910[[#This Row],[Annual Income (k$)]]-$B$4)^2+(Table38910[[#This Row],[Spending Score (1-100)]]-$C$4)^2)</f>
        <v>1.6498677158551582</v>
      </c>
      <c r="M97">
        <f>SQRT((Table38910[[#This Row],[Annual Income (k$)]]-$B$5)^2+(Table38910[[#This Row],[Spending Score (1-100)]]-$C$5)^2)</f>
        <v>9.4396433502115476E-2</v>
      </c>
      <c r="N97">
        <f>SQRT((Table38910[[#This Row],[Annual Income (k$)]]-$B$6)^2+(Table38910[[#This Row],[Spending Score (1-100)]]-$C$6)^2)</f>
        <v>1.6850038522246866</v>
      </c>
      <c r="O97">
        <f>MIN(Table38910[[#This Row],[DIst1]:[DIst4]])</f>
        <v>9.4396433502115476E-2</v>
      </c>
      <c r="P97" t="str">
        <f>IF(MIN(Table38910[[#This Row],[DIst1]:[DIst4]])=Table38910[[#This Row],[DIst1]],"Cluster1",IF(MIN(Table38910[[#This Row],[DIst1]:[DIst4]])=Table38910[[#This Row],[DIst2]],"Cluster2",IF(MIN(Table38910[[#This Row],[DIst1]:[DIst4]])=Table38910[[#This Row],[DIst3]],"Cluster3","Cluster4")))</f>
        <v>Cluster3</v>
      </c>
    </row>
    <row r="98" spans="7:16" x14ac:dyDescent="0.3">
      <c r="G98">
        <v>97</v>
      </c>
      <c r="H98">
        <v>-2.1374879999999999E-2</v>
      </c>
      <c r="I98">
        <v>-0.124228994</v>
      </c>
      <c r="K98">
        <f>SQRT((Table38910[[#This Row],[Annual Income (k$)]]-$B$3)^2+(Table38910[[#This Row],[Spending Score (1-100)]]-$C$3)^2)</f>
        <v>1.5548393398685756</v>
      </c>
      <c r="L98">
        <f>SQRT((Table38910[[#This Row],[Annual Income (k$)]]-$B$4)^2+(Table38910[[#This Row],[Spending Score (1-100)]]-$C$4)^2)</f>
        <v>1.771853870559289</v>
      </c>
      <c r="M98">
        <f>SQRT((Table38910[[#This Row],[Annual Income (k$)]]-$B$5)^2+(Table38910[[#This Row],[Spending Score (1-100)]]-$C$5)^2)</f>
        <v>0.2869211499628127</v>
      </c>
      <c r="N98">
        <f>SQRT((Table38910[[#This Row],[Annual Income (k$)]]-$B$6)^2+(Table38910[[#This Row],[Spending Score (1-100)]]-$C$6)^2)</f>
        <v>1.5292444897707609</v>
      </c>
      <c r="O98">
        <f>MIN(Table38910[[#This Row],[DIst1]:[DIst4]])</f>
        <v>0.2869211499628127</v>
      </c>
      <c r="P98" t="str">
        <f>IF(MIN(Table38910[[#This Row],[DIst1]:[DIst4]])=Table38910[[#This Row],[DIst1]],"Cluster1",IF(MIN(Table38910[[#This Row],[DIst1]:[DIst4]])=Table38910[[#This Row],[DIst2]],"Cluster2",IF(MIN(Table38910[[#This Row],[DIst1]:[DIst4]])=Table38910[[#This Row],[DIst3]],"Cluster3","Cluster4")))</f>
        <v>Cluster3</v>
      </c>
    </row>
    <row r="99" spans="7:16" x14ac:dyDescent="0.3">
      <c r="G99">
        <v>98</v>
      </c>
      <c r="H99">
        <v>-2.1374879999999999E-2</v>
      </c>
      <c r="I99">
        <v>-7.7643119999999998E-3</v>
      </c>
      <c r="K99">
        <f>SQRT((Table38910[[#This Row],[Annual Income (k$)]]-$B$3)^2+(Table38910[[#This Row],[Spending Score (1-100)]]-$C$3)^2)</f>
        <v>1.6282363564614541</v>
      </c>
      <c r="L99">
        <f>SQRT((Table38910[[#This Row],[Annual Income (k$)]]-$B$4)^2+(Table38910[[#This Row],[Spending Score (1-100)]]-$C$4)^2)</f>
        <v>1.6970509307360866</v>
      </c>
      <c r="M99">
        <f>SQRT((Table38910[[#This Row],[Annual Income (k$)]]-$B$5)^2+(Table38910[[#This Row],[Spending Score (1-100)]]-$C$5)^2)</f>
        <v>0.1709772763870997</v>
      </c>
      <c r="N99">
        <f>SQRT((Table38910[[#This Row],[Annual Income (k$)]]-$B$6)^2+(Table38910[[#This Row],[Spending Score (1-100)]]-$C$6)^2)</f>
        <v>1.6217076161022395</v>
      </c>
      <c r="O99">
        <f>MIN(Table38910[[#This Row],[DIst1]:[DIst4]])</f>
        <v>0.1709772763870997</v>
      </c>
      <c r="P99" t="str">
        <f>IF(MIN(Table38910[[#This Row],[DIst1]:[DIst4]])=Table38910[[#This Row],[DIst1]],"Cluster1",IF(MIN(Table38910[[#This Row],[DIst1]:[DIst4]])=Table38910[[#This Row],[DIst2]],"Cluster2",IF(MIN(Table38910[[#This Row],[DIst1]:[DIst4]])=Table38910[[#This Row],[DIst3]],"Cluster3","Cluster4")))</f>
        <v>Cluster3</v>
      </c>
    </row>
    <row r="100" spans="7:16" x14ac:dyDescent="0.3">
      <c r="G100">
        <v>99</v>
      </c>
      <c r="H100">
        <v>1.6794548999999999E-2</v>
      </c>
      <c r="I100">
        <v>-0.31833679799999998</v>
      </c>
      <c r="K100">
        <f>SQRT((Table38910[[#This Row],[Annual Income (k$)]]-$B$3)^2+(Table38910[[#This Row],[Spending Score (1-100)]]-$C$3)^2)</f>
        <v>1.4778890431569287</v>
      </c>
      <c r="L100">
        <f>SQRT((Table38910[[#This Row],[Annual Income (k$)]]-$B$4)^2+(Table38910[[#This Row],[Spending Score (1-100)]]-$C$4)^2)</f>
        <v>1.9326431367527972</v>
      </c>
      <c r="M100">
        <f>SQRT((Table38910[[#This Row],[Annual Income (k$)]]-$B$5)^2+(Table38910[[#This Row],[Spending Score (1-100)]]-$C$5)^2)</f>
        <v>0.48057533763422111</v>
      </c>
      <c r="N100">
        <f>SQRT((Table38910[[#This Row],[Annual Income (k$)]]-$B$6)^2+(Table38910[[#This Row],[Spending Score (1-100)]]-$C$6)^2)</f>
        <v>1.3570830613149718</v>
      </c>
      <c r="O100">
        <f>MIN(Table38910[[#This Row],[DIst1]:[DIst4]])</f>
        <v>0.48057533763422111</v>
      </c>
      <c r="P100" t="str">
        <f>IF(MIN(Table38910[[#This Row],[DIst1]:[DIst4]])=Table38910[[#This Row],[DIst1]],"Cluster1",IF(MIN(Table38910[[#This Row],[DIst1]:[DIst4]])=Table38910[[#This Row],[DIst2]],"Cluster2",IF(MIN(Table38910[[#This Row],[DIst1]:[DIst4]])=Table38910[[#This Row],[DIst3]],"Cluster3","Cluster4")))</f>
        <v>Cluster3</v>
      </c>
    </row>
    <row r="101" spans="7:16" x14ac:dyDescent="0.3">
      <c r="G101">
        <v>100</v>
      </c>
      <c r="H101">
        <v>1.6794548999999999E-2</v>
      </c>
      <c r="I101">
        <v>-4.6585873E-2</v>
      </c>
      <c r="K101">
        <f>SQRT((Table38910[[#This Row],[Annual Income (k$)]]-$B$3)^2+(Table38910[[#This Row],[Spending Score (1-100)]]-$C$3)^2)</f>
        <v>1.6327859198682613</v>
      </c>
      <c r="L101">
        <f>SQRT((Table38910[[#This Row],[Annual Income (k$)]]-$B$4)^2+(Table38910[[#This Row],[Spending Score (1-100)]]-$C$4)^2)</f>
        <v>1.7510989148687766</v>
      </c>
      <c r="M101">
        <f>SQRT((Table38910[[#This Row],[Annual Income (k$)]]-$B$5)^2+(Table38910[[#This Row],[Spending Score (1-100)]]-$C$5)^2)</f>
        <v>0.20922717556842602</v>
      </c>
      <c r="N101">
        <f>SQRT((Table38910[[#This Row],[Annual Income (k$)]]-$B$6)^2+(Table38910[[#This Row],[Spending Score (1-100)]]-$C$6)^2)</f>
        <v>1.5678600251764407</v>
      </c>
      <c r="O101">
        <f>MIN(Table38910[[#This Row],[DIst1]:[DIst4]])</f>
        <v>0.20922717556842602</v>
      </c>
      <c r="P101" t="str">
        <f>IF(MIN(Table38910[[#This Row],[DIst1]:[DIst4]])=Table38910[[#This Row],[DIst1]],"Cluster1",IF(MIN(Table38910[[#This Row],[DIst1]:[DIst4]])=Table38910[[#This Row],[DIst2]],"Cluster2",IF(MIN(Table38910[[#This Row],[DIst1]:[DIst4]])=Table38910[[#This Row],[DIst3]],"Cluster3","Cluster4")))</f>
        <v>Cluster3</v>
      </c>
    </row>
    <row r="102" spans="7:16" x14ac:dyDescent="0.3">
      <c r="G102">
        <v>101</v>
      </c>
      <c r="H102">
        <v>5.4963977999999997E-2</v>
      </c>
      <c r="I102">
        <v>-0.35715835899999998</v>
      </c>
      <c r="K102">
        <f>SQRT((Table38910[[#This Row],[Annual Income (k$)]]-$B$3)^2+(Table38910[[#This Row],[Spending Score (1-100)]]-$C$3)^2)</f>
        <v>1.4919852142501908</v>
      </c>
      <c r="L102">
        <f>SQRT((Table38910[[#This Row],[Annual Income (k$)]]-$B$4)^2+(Table38910[[#This Row],[Spending Score (1-100)]]-$C$4)^2)</f>
        <v>1.9870839615428413</v>
      </c>
      <c r="M102">
        <f>SQRT((Table38910[[#This Row],[Annual Income (k$)]]-$B$5)^2+(Table38910[[#This Row],[Spending Score (1-100)]]-$C$5)^2)</f>
        <v>0.52203741737403198</v>
      </c>
      <c r="N102">
        <f>SQRT((Table38910[[#This Row],[Annual Income (k$)]]-$B$6)^2+(Table38910[[#This Row],[Spending Score (1-100)]]-$C$6)^2)</f>
        <v>1.3026709215189345</v>
      </c>
      <c r="O102">
        <f>MIN(Table38910[[#This Row],[DIst1]:[DIst4]])</f>
        <v>0.52203741737403198</v>
      </c>
      <c r="P102" t="str">
        <f>IF(MIN(Table38910[[#This Row],[DIst1]:[DIst4]])=Table38910[[#This Row],[DIst1]],"Cluster1",IF(MIN(Table38910[[#This Row],[DIst1]:[DIst4]])=Table38910[[#This Row],[DIst2]],"Cluster2",IF(MIN(Table38910[[#This Row],[DIst1]:[DIst4]])=Table38910[[#This Row],[DIst3]],"Cluster3","Cluster4")))</f>
        <v>Cluster3</v>
      </c>
    </row>
    <row r="103" spans="7:16" x14ac:dyDescent="0.3">
      <c r="G103">
        <v>102</v>
      </c>
      <c r="H103">
        <v>5.4963977999999997E-2</v>
      </c>
      <c r="I103">
        <v>-8.5407434000000004E-2</v>
      </c>
      <c r="K103">
        <f>SQRT((Table38910[[#This Row],[Annual Income (k$)]]-$B$3)^2+(Table38910[[#This Row],[Spending Score (1-100)]]-$C$3)^2)</f>
        <v>1.639132125716088</v>
      </c>
      <c r="L103">
        <f>SQRT((Table38910[[#This Row],[Annual Income (k$)]]-$B$4)^2+(Table38910[[#This Row],[Spending Score (1-100)]]-$C$4)^2)</f>
        <v>1.8051706278394628</v>
      </c>
      <c r="M103">
        <f>SQRT((Table38910[[#This Row],[Annual Income (k$)]]-$B$5)^2+(Table38910[[#This Row],[Spending Score (1-100)]]-$C$5)^2)</f>
        <v>0.25346958549154724</v>
      </c>
      <c r="N103">
        <f>SQRT((Table38910[[#This Row],[Annual Income (k$)]]-$B$6)^2+(Table38910[[#This Row],[Spending Score (1-100)]]-$C$6)^2)</f>
        <v>1.5140550065258054</v>
      </c>
      <c r="O103">
        <f>MIN(Table38910[[#This Row],[DIst1]:[DIst4]])</f>
        <v>0.25346958549154724</v>
      </c>
      <c r="P103" t="str">
        <f>IF(MIN(Table38910[[#This Row],[DIst1]:[DIst4]])=Table38910[[#This Row],[DIst1]],"Cluster1",IF(MIN(Table38910[[#This Row],[DIst1]:[DIst4]])=Table38910[[#This Row],[DIst2]],"Cluster2",IF(MIN(Table38910[[#This Row],[DIst1]:[DIst4]])=Table38910[[#This Row],[DIst3]],"Cluster3","Cluster4")))</f>
        <v>Cluster3</v>
      </c>
    </row>
    <row r="104" spans="7:16" x14ac:dyDescent="0.3">
      <c r="G104">
        <v>103</v>
      </c>
      <c r="H104">
        <v>5.4963977999999997E-2</v>
      </c>
      <c r="I104">
        <v>0.34162973400000002</v>
      </c>
      <c r="K104">
        <f>SQRT((Table38910[[#This Row],[Annual Income (k$)]]-$B$3)^2+(Table38910[[#This Row],[Spending Score (1-100)]]-$C$3)^2)</f>
        <v>1.925921486479802</v>
      </c>
      <c r="L104">
        <f>SQRT((Table38910[[#This Row],[Annual Income (k$)]]-$B$4)^2+(Table38910[[#This Row],[Spending Score (1-100)]]-$C$4)^2)</f>
        <v>1.5725715047998092</v>
      </c>
      <c r="M104">
        <f>SQRT((Table38910[[#This Row],[Annual Income (k$)]]-$B$5)^2+(Table38910[[#This Row],[Spending Score (1-100)]]-$C$5)^2)</f>
        <v>0.18805343253753354</v>
      </c>
      <c r="N104">
        <f>SQRT((Table38910[[#This Row],[Annual Income (k$)]]-$B$6)^2+(Table38910[[#This Row],[Spending Score (1-100)]]-$C$6)^2)</f>
        <v>1.8778756509388634</v>
      </c>
      <c r="O104">
        <f>MIN(Table38910[[#This Row],[DIst1]:[DIst4]])</f>
        <v>0.18805343253753354</v>
      </c>
      <c r="P104" t="str">
        <f>IF(MIN(Table38910[[#This Row],[DIst1]:[DIst4]])=Table38910[[#This Row],[DIst1]],"Cluster1",IF(MIN(Table38910[[#This Row],[DIst1]:[DIst4]])=Table38910[[#This Row],[DIst2]],"Cluster2",IF(MIN(Table38910[[#This Row],[DIst1]:[DIst4]])=Table38910[[#This Row],[DIst3]],"Cluster3","Cluster4")))</f>
        <v>Cluster3</v>
      </c>
    </row>
    <row r="105" spans="7:16" x14ac:dyDescent="0.3">
      <c r="G105">
        <v>104</v>
      </c>
      <c r="H105">
        <v>5.4963977999999997E-2</v>
      </c>
      <c r="I105">
        <v>0.186343491</v>
      </c>
      <c r="K105">
        <f>SQRT((Table38910[[#This Row],[Annual Income (k$)]]-$B$3)^2+(Table38910[[#This Row],[Spending Score (1-100)]]-$C$3)^2)</f>
        <v>1.8152645818294935</v>
      </c>
      <c r="L105">
        <f>SQRT((Table38910[[#This Row],[Annual Income (k$)]]-$B$4)^2+(Table38910[[#This Row],[Spending Score (1-100)]]-$C$4)^2)</f>
        <v>1.6481736715178286</v>
      </c>
      <c r="M105">
        <f>SQRT((Table38910[[#This Row],[Annual Income (k$)]]-$B$5)^2+(Table38910[[#This Row],[Spending Score (1-100)]]-$C$5)^2)</f>
        <v>6.0561760845235471E-2</v>
      </c>
      <c r="N105">
        <f>SQRT((Table38910[[#This Row],[Annual Income (k$)]]-$B$6)^2+(Table38910[[#This Row],[Spending Score (1-100)]]-$C$6)^2)</f>
        <v>1.7422602349469591</v>
      </c>
      <c r="O105">
        <f>MIN(Table38910[[#This Row],[DIst1]:[DIst4]])</f>
        <v>6.0561760845235471E-2</v>
      </c>
      <c r="P105" t="str">
        <f>IF(MIN(Table38910[[#This Row],[DIst1]:[DIst4]])=Table38910[[#This Row],[DIst1]],"Cluster1",IF(MIN(Table38910[[#This Row],[DIst1]:[DIst4]])=Table38910[[#This Row],[DIst2]],"Cluster2",IF(MIN(Table38910[[#This Row],[DIst1]:[DIst4]])=Table38910[[#This Row],[DIst3]],"Cluster3","Cluster4")))</f>
        <v>Cluster3</v>
      </c>
    </row>
    <row r="106" spans="7:16" x14ac:dyDescent="0.3">
      <c r="G106">
        <v>105</v>
      </c>
      <c r="H106">
        <v>5.4963977999999997E-2</v>
      </c>
      <c r="I106">
        <v>0.225165052</v>
      </c>
      <c r="K106">
        <f>SQRT((Table38910[[#This Row],[Annual Income (k$)]]-$B$3)^2+(Table38910[[#This Row],[Spending Score (1-100)]]-$C$3)^2)</f>
        <v>1.8423249386208937</v>
      </c>
      <c r="L106">
        <f>SQRT((Table38910[[#This Row],[Annual Income (k$)]]-$B$4)^2+(Table38910[[#This Row],[Spending Score (1-100)]]-$C$4)^2)</f>
        <v>1.6282141388318321</v>
      </c>
      <c r="M106">
        <f>SQRT((Table38910[[#This Row],[Annual Income (k$)]]-$B$5)^2+(Table38910[[#This Row],[Spending Score (1-100)]]-$C$5)^2)</f>
        <v>8.408613336462871E-2</v>
      </c>
      <c r="N106">
        <f>SQRT((Table38910[[#This Row],[Annual Income (k$)]]-$B$6)^2+(Table38910[[#This Row],[Spending Score (1-100)]]-$C$6)^2)</f>
        <v>1.7758620286607629</v>
      </c>
      <c r="O106">
        <f>MIN(Table38910[[#This Row],[DIst1]:[DIst4]])</f>
        <v>8.408613336462871E-2</v>
      </c>
      <c r="P106" t="str">
        <f>IF(MIN(Table38910[[#This Row],[DIst1]:[DIst4]])=Table38910[[#This Row],[DIst1]],"Cluster1",IF(MIN(Table38910[[#This Row],[DIst1]:[DIst4]])=Table38910[[#This Row],[DIst2]],"Cluster2",IF(MIN(Table38910[[#This Row],[DIst1]:[DIst4]])=Table38910[[#This Row],[DIst3]],"Cluster3","Cluster4")))</f>
        <v>Cluster3</v>
      </c>
    </row>
    <row r="107" spans="7:16" x14ac:dyDescent="0.3">
      <c r="G107">
        <v>106</v>
      </c>
      <c r="H107">
        <v>5.4963977999999997E-2</v>
      </c>
      <c r="I107">
        <v>-0.31833679799999998</v>
      </c>
      <c r="K107">
        <f>SQRT((Table38910[[#This Row],[Annual Income (k$)]]-$B$3)^2+(Table38910[[#This Row],[Spending Score (1-100)]]-$C$3)^2)</f>
        <v>1.5108925761000636</v>
      </c>
      <c r="L107">
        <f>SQRT((Table38910[[#This Row],[Annual Income (k$)]]-$B$4)^2+(Table38910[[#This Row],[Spending Score (1-100)]]-$C$4)^2)</f>
        <v>1.9598235431235491</v>
      </c>
      <c r="M107">
        <f>SQRT((Table38910[[#This Row],[Annual Income (k$)]]-$B$5)^2+(Table38910[[#This Row],[Spending Score (1-100)]]-$C$5)^2)</f>
        <v>0.48345282669492395</v>
      </c>
      <c r="N107">
        <f>SQRT((Table38910[[#This Row],[Annual Income (k$)]]-$B$6)^2+(Table38910[[#This Row],[Spending Score (1-100)]]-$C$6)^2)</f>
        <v>1.331528282796089</v>
      </c>
      <c r="O107">
        <f>MIN(Table38910[[#This Row],[DIst1]:[DIst4]])</f>
        <v>0.48345282669492395</v>
      </c>
      <c r="P107" t="str">
        <f>IF(MIN(Table38910[[#This Row],[DIst1]:[DIst4]])=Table38910[[#This Row],[DIst1]],"Cluster1",IF(MIN(Table38910[[#This Row],[DIst1]:[DIst4]])=Table38910[[#This Row],[DIst2]],"Cluster2",IF(MIN(Table38910[[#This Row],[DIst1]:[DIst4]])=Table38910[[#This Row],[DIst3]],"Cluster3","Cluster4")))</f>
        <v>Cluster3</v>
      </c>
    </row>
    <row r="108" spans="7:16" x14ac:dyDescent="0.3">
      <c r="G108">
        <v>107</v>
      </c>
      <c r="H108">
        <v>9.3133407000000001E-2</v>
      </c>
      <c r="I108">
        <v>-7.7643119999999998E-3</v>
      </c>
      <c r="K108">
        <f>SQRT((Table38910[[#This Row],[Annual Income (k$)]]-$B$3)^2+(Table38910[[#This Row],[Spending Score (1-100)]]-$C$3)^2)</f>
        <v>1.7167046019615093</v>
      </c>
      <c r="L108">
        <f>SQRT((Table38910[[#This Row],[Annual Income (k$)]]-$B$4)^2+(Table38910[[#This Row],[Spending Score (1-100)]]-$C$4)^2)</f>
        <v>1.7881214555905234</v>
      </c>
      <c r="M108">
        <f>SQRT((Table38910[[#This Row],[Annual Income (k$)]]-$B$5)^2+(Table38910[[#This Row],[Spending Score (1-100)]]-$C$5)^2)</f>
        <v>0.1937915646563349</v>
      </c>
      <c r="N108">
        <f>SQRT((Table38910[[#This Row],[Annual Income (k$)]]-$B$6)^2+(Table38910[[#This Row],[Spending Score (1-100)]]-$C$6)^2)</f>
        <v>1.5568606199199937</v>
      </c>
      <c r="O108">
        <f>MIN(Table38910[[#This Row],[DIst1]:[DIst4]])</f>
        <v>0.1937915646563349</v>
      </c>
      <c r="P108" t="str">
        <f>IF(MIN(Table38910[[#This Row],[DIst1]:[DIst4]])=Table38910[[#This Row],[DIst1]],"Cluster1",IF(MIN(Table38910[[#This Row],[DIst1]:[DIst4]])=Table38910[[#This Row],[DIst2]],"Cluster2",IF(MIN(Table38910[[#This Row],[DIst1]:[DIst4]])=Table38910[[#This Row],[DIst3]],"Cluster3","Cluster4")))</f>
        <v>Cluster3</v>
      </c>
    </row>
    <row r="109" spans="7:16" x14ac:dyDescent="0.3">
      <c r="G109">
        <v>108</v>
      </c>
      <c r="H109">
        <v>9.3133407000000001E-2</v>
      </c>
      <c r="I109">
        <v>-0.16305055500000001</v>
      </c>
      <c r="K109">
        <f>SQRT((Table38910[[#This Row],[Annual Income (k$)]]-$B$3)^2+(Table38910[[#This Row],[Spending Score (1-100)]]-$C$3)^2)</f>
        <v>1.6252996024781643</v>
      </c>
      <c r="L109">
        <f>SQRT((Table38910[[#This Row],[Annual Income (k$)]]-$B$4)^2+(Table38910[[#This Row],[Spending Score (1-100)]]-$C$4)^2)</f>
        <v>1.8839813776094534</v>
      </c>
      <c r="M109">
        <f>SQRT((Table38910[[#This Row],[Annual Income (k$)]]-$B$5)^2+(Table38910[[#This Row],[Spending Score (1-100)]]-$C$5)^2)</f>
        <v>0.33818779010971944</v>
      </c>
      <c r="N109">
        <f>SQRT((Table38910[[#This Row],[Annual Income (k$)]]-$B$6)^2+(Table38910[[#This Row],[Spending Score (1-100)]]-$C$6)^2)</f>
        <v>1.4287690272419324</v>
      </c>
      <c r="O109">
        <f>MIN(Table38910[[#This Row],[DIst1]:[DIst4]])</f>
        <v>0.33818779010971944</v>
      </c>
      <c r="P109" t="str">
        <f>IF(MIN(Table38910[[#This Row],[DIst1]:[DIst4]])=Table38910[[#This Row],[DIst1]],"Cluster1",IF(MIN(Table38910[[#This Row],[DIst1]:[DIst4]])=Table38910[[#This Row],[DIst2]],"Cluster2",IF(MIN(Table38910[[#This Row],[DIst1]:[DIst4]])=Table38910[[#This Row],[DIst3]],"Cluster3","Cluster4")))</f>
        <v>Cluster3</v>
      </c>
    </row>
    <row r="110" spans="7:16" x14ac:dyDescent="0.3">
      <c r="G110">
        <v>109</v>
      </c>
      <c r="H110">
        <v>9.3133407000000001E-2</v>
      </c>
      <c r="I110">
        <v>-0.27951523700000003</v>
      </c>
      <c r="K110">
        <f>SQRT((Table38910[[#This Row],[Annual Income (k$)]]-$B$3)^2+(Table38910[[#This Row],[Spending Score (1-100)]]-$C$3)^2)</f>
        <v>1.5633749594821118</v>
      </c>
      <c r="L110">
        <f>SQRT((Table38910[[#This Row],[Annual Income (k$)]]-$B$4)^2+(Table38910[[#This Row],[Spending Score (1-100)]]-$C$4)^2)</f>
        <v>1.960877567341436</v>
      </c>
      <c r="M110">
        <f>SQRT((Table38910[[#This Row],[Annual Income (k$)]]-$B$5)^2+(Table38910[[#This Row],[Spending Score (1-100)]]-$C$5)^2)</f>
        <v>0.45125627359014886</v>
      </c>
      <c r="N110">
        <f>SQRT((Table38910[[#This Row],[Annual Income (k$)]]-$B$6)^2+(Table38910[[#This Row],[Spending Score (1-100)]]-$C$6)^2)</f>
        <v>1.3364897217696905</v>
      </c>
      <c r="O110">
        <f>MIN(Table38910[[#This Row],[DIst1]:[DIst4]])</f>
        <v>0.45125627359014886</v>
      </c>
      <c r="P110" t="str">
        <f>IF(MIN(Table38910[[#This Row],[DIst1]:[DIst4]])=Table38910[[#This Row],[DIst1]],"Cluster1",IF(MIN(Table38910[[#This Row],[DIst1]:[DIst4]])=Table38910[[#This Row],[DIst2]],"Cluster2",IF(MIN(Table38910[[#This Row],[DIst1]:[DIst4]])=Table38910[[#This Row],[DIst3]],"Cluster3","Cluster4")))</f>
        <v>Cluster3</v>
      </c>
    </row>
    <row r="111" spans="7:16" x14ac:dyDescent="0.3">
      <c r="G111">
        <v>110</v>
      </c>
      <c r="H111">
        <v>9.3133407000000001E-2</v>
      </c>
      <c r="I111">
        <v>-8.5407434000000004E-2</v>
      </c>
      <c r="K111">
        <f>SQRT((Table38910[[#This Row],[Annual Income (k$)]]-$B$3)^2+(Table38910[[#This Row],[Spending Score (1-100)]]-$C$3)^2)</f>
        <v>1.6698228315620487</v>
      </c>
      <c r="L111">
        <f>SQRT((Table38910[[#This Row],[Annual Income (k$)]]-$B$4)^2+(Table38910[[#This Row],[Spending Score (1-100)]]-$C$4)^2)</f>
        <v>1.8350350493596419</v>
      </c>
      <c r="M111">
        <f>SQRT((Table38910[[#This Row],[Annual Income (k$)]]-$B$5)^2+(Table38910[[#This Row],[Spending Score (1-100)]]-$C$5)^2)</f>
        <v>0.26445154922347391</v>
      </c>
      <c r="N111">
        <f>SQRT((Table38910[[#This Row],[Annual Income (k$)]]-$B$6)^2+(Table38910[[#This Row],[Spending Score (1-100)]]-$C$6)^2)</f>
        <v>1.4921693958743809</v>
      </c>
      <c r="O111">
        <f>MIN(Table38910[[#This Row],[DIst1]:[DIst4]])</f>
        <v>0.26445154922347391</v>
      </c>
      <c r="P111" t="str">
        <f>IF(MIN(Table38910[[#This Row],[DIst1]:[DIst4]])=Table38910[[#This Row],[DIst1]],"Cluster1",IF(MIN(Table38910[[#This Row],[DIst1]:[DIst4]])=Table38910[[#This Row],[DIst2]],"Cluster2",IF(MIN(Table38910[[#This Row],[DIst1]:[DIst4]])=Table38910[[#This Row],[DIst3]],"Cluster3","Cluster4")))</f>
        <v>Cluster3</v>
      </c>
    </row>
    <row r="112" spans="7:16" x14ac:dyDescent="0.3">
      <c r="G112">
        <v>111</v>
      </c>
      <c r="H112">
        <v>9.3133407000000001E-2</v>
      </c>
      <c r="I112">
        <v>6.9878809E-2</v>
      </c>
      <c r="K112">
        <f>SQRT((Table38910[[#This Row],[Annual Income (k$)]]-$B$3)^2+(Table38910[[#This Row],[Spending Score (1-100)]]-$C$3)^2)</f>
        <v>1.7657570610069246</v>
      </c>
      <c r="L112">
        <f>SQRT((Table38910[[#This Row],[Annual Income (k$)]]-$B$4)^2+(Table38910[[#This Row],[Spending Score (1-100)]]-$C$4)^2)</f>
        <v>1.7434047029453807</v>
      </c>
      <c r="M112">
        <f>SQRT((Table38910[[#This Row],[Annual Income (k$)]]-$B$5)^2+(Table38910[[#This Row],[Spending Score (1-100)]]-$C$5)^2)</f>
        <v>0.13127310520102381</v>
      </c>
      <c r="N112">
        <f>SQRT((Table38910[[#This Row],[Annual Income (k$)]]-$B$6)^2+(Table38910[[#This Row],[Spending Score (1-100)]]-$C$6)^2)</f>
        <v>1.6226883187308929</v>
      </c>
      <c r="O112">
        <f>MIN(Table38910[[#This Row],[DIst1]:[DIst4]])</f>
        <v>0.13127310520102381</v>
      </c>
      <c r="P112" t="str">
        <f>IF(MIN(Table38910[[#This Row],[DIst1]:[DIst4]])=Table38910[[#This Row],[DIst1]],"Cluster1",IF(MIN(Table38910[[#This Row],[DIst1]:[DIst4]])=Table38910[[#This Row],[DIst2]],"Cluster2",IF(MIN(Table38910[[#This Row],[DIst1]:[DIst4]])=Table38910[[#This Row],[DIst3]],"Cluster3","Cluster4")))</f>
        <v>Cluster3</v>
      </c>
    </row>
    <row r="113" spans="7:16" x14ac:dyDescent="0.3">
      <c r="G113">
        <v>112</v>
      </c>
      <c r="H113">
        <v>9.3133407000000001E-2</v>
      </c>
      <c r="I113">
        <v>0.147521931</v>
      </c>
      <c r="K113">
        <f>SQRT((Table38910[[#This Row],[Annual Income (k$)]]-$B$3)^2+(Table38910[[#This Row],[Spending Score (1-100)]]-$C$3)^2)</f>
        <v>1.8168043971506895</v>
      </c>
      <c r="L113">
        <f>SQRT((Table38910[[#This Row],[Annual Income (k$)]]-$B$4)^2+(Table38910[[#This Row],[Spending Score (1-100)]]-$C$4)^2)</f>
        <v>1.7010580481680337</v>
      </c>
      <c r="M113">
        <f>SQRT((Table38910[[#This Row],[Annual Income (k$)]]-$B$5)^2+(Table38910[[#This Row],[Spending Score (1-100)]]-$C$5)^2)</f>
        <v>9.4694214262093943E-2</v>
      </c>
      <c r="N113">
        <f>SQRT((Table38910[[#This Row],[Annual Income (k$)]]-$B$6)^2+(Table38910[[#This Row],[Spending Score (1-100)]]-$C$6)^2)</f>
        <v>1.6895196598558968</v>
      </c>
      <c r="O113">
        <f>MIN(Table38910[[#This Row],[DIst1]:[DIst4]])</f>
        <v>9.4694214262093943E-2</v>
      </c>
      <c r="P113" t="str">
        <f>IF(MIN(Table38910[[#This Row],[DIst1]:[DIst4]])=Table38910[[#This Row],[DIst1]],"Cluster1",IF(MIN(Table38910[[#This Row],[DIst1]:[DIst4]])=Table38910[[#This Row],[DIst2]],"Cluster2",IF(MIN(Table38910[[#This Row],[DIst1]:[DIst4]])=Table38910[[#This Row],[DIst3]],"Cluster3","Cluster4")))</f>
        <v>Cluster3</v>
      </c>
    </row>
    <row r="114" spans="7:16" x14ac:dyDescent="0.3">
      <c r="G114">
        <v>113</v>
      </c>
      <c r="H114">
        <v>0.13130283600000001</v>
      </c>
      <c r="I114">
        <v>-0.31833679799999998</v>
      </c>
      <c r="K114">
        <f>SQRT((Table38910[[#This Row],[Annual Income (k$)]]-$B$3)^2+(Table38910[[#This Row],[Spending Score (1-100)]]-$C$3)^2)</f>
        <v>1.5775989711068434</v>
      </c>
      <c r="L114">
        <f>SQRT((Table38910[[#This Row],[Annual Income (k$)]]-$B$4)^2+(Table38910[[#This Row],[Spending Score (1-100)]]-$C$4)^2)</f>
        <v>2.0152536823759335</v>
      </c>
      <c r="M114">
        <f>SQRT((Table38910[[#This Row],[Annual Income (k$)]]-$B$5)^2+(Table38910[[#This Row],[Spending Score (1-100)]]-$C$5)^2)</f>
        <v>0.49801207665533737</v>
      </c>
      <c r="N114">
        <f>SQRT((Table38910[[#This Row],[Annual Income (k$)]]-$B$6)^2+(Table38910[[#This Row],[Spending Score (1-100)]]-$C$6)^2)</f>
        <v>1.2823007700624649</v>
      </c>
      <c r="O114">
        <f>MIN(Table38910[[#This Row],[DIst1]:[DIst4]])</f>
        <v>0.49801207665533737</v>
      </c>
      <c r="P114" t="str">
        <f>IF(MIN(Table38910[[#This Row],[DIst1]:[DIst4]])=Table38910[[#This Row],[DIst1]],"Cluster1",IF(MIN(Table38910[[#This Row],[DIst1]:[DIst4]])=Table38910[[#This Row],[DIst2]],"Cluster2",IF(MIN(Table38910[[#This Row],[DIst1]:[DIst4]])=Table38910[[#This Row],[DIst3]],"Cluster3","Cluster4")))</f>
        <v>Cluster3</v>
      </c>
    </row>
    <row r="115" spans="7:16" x14ac:dyDescent="0.3">
      <c r="G115">
        <v>114</v>
      </c>
      <c r="H115">
        <v>0.13130283600000001</v>
      </c>
      <c r="I115">
        <v>-0.16305055500000001</v>
      </c>
      <c r="K115">
        <f>SQRT((Table38910[[#This Row],[Annual Income (k$)]]-$B$3)^2+(Table38910[[#This Row],[Spending Score (1-100)]]-$C$3)^2)</f>
        <v>1.6571260578747189</v>
      </c>
      <c r="L115">
        <f>SQRT((Table38910[[#This Row],[Annual Income (k$)]]-$B$4)^2+(Table38910[[#This Row],[Spending Score (1-100)]]-$C$4)^2)</f>
        <v>1.9133771919210307</v>
      </c>
      <c r="M115">
        <f>SQRT((Table38910[[#This Row],[Annual Income (k$)]]-$B$5)^2+(Table38910[[#This Row],[Spending Score (1-100)]]-$C$5)^2)</f>
        <v>0.35067446886978587</v>
      </c>
      <c r="N115">
        <f>SQRT((Table38910[[#This Row],[Annual Income (k$)]]-$B$6)^2+(Table38910[[#This Row],[Spending Score (1-100)]]-$C$6)^2)</f>
        <v>1.406592224855693</v>
      </c>
      <c r="O115">
        <f>MIN(Table38910[[#This Row],[DIst1]:[DIst4]])</f>
        <v>0.35067446886978587</v>
      </c>
      <c r="P115" t="str">
        <f>IF(MIN(Table38910[[#This Row],[DIst1]:[DIst4]])=Table38910[[#This Row],[DIst1]],"Cluster1",IF(MIN(Table38910[[#This Row],[DIst1]:[DIst4]])=Table38910[[#This Row],[DIst2]],"Cluster2",IF(MIN(Table38910[[#This Row],[DIst1]:[DIst4]])=Table38910[[#This Row],[DIst3]],"Cluster3","Cluster4")))</f>
        <v>Cluster3</v>
      </c>
    </row>
    <row r="116" spans="7:16" x14ac:dyDescent="0.3">
      <c r="G116">
        <v>115</v>
      </c>
      <c r="H116">
        <v>0.16947226600000001</v>
      </c>
      <c r="I116">
        <v>-8.5407434000000004E-2</v>
      </c>
      <c r="K116">
        <f>SQRT((Table38910[[#This Row],[Annual Income (k$)]]-$B$3)^2+(Table38910[[#This Row],[Spending Score (1-100)]]-$C$3)^2)</f>
        <v>1.7320964320791119</v>
      </c>
      <c r="L116">
        <f>SQRT((Table38910[[#This Row],[Annual Income (k$)]]-$B$4)^2+(Table38910[[#This Row],[Spending Score (1-100)]]-$C$4)^2)</f>
        <v>1.8956582869300347</v>
      </c>
      <c r="M116">
        <f>SQRT((Table38910[[#This Row],[Annual Income (k$)]]-$B$5)^2+(Table38910[[#This Row],[Spending Score (1-100)]]-$C$5)^2)</f>
        <v>0.30008604819709711</v>
      </c>
      <c r="N116">
        <f>SQRT((Table38910[[#This Row],[Annual Income (k$)]]-$B$6)^2+(Table38910[[#This Row],[Spending Score (1-100)]]-$C$6)^2)</f>
        <v>1.4504222911651916</v>
      </c>
      <c r="O116">
        <f>MIN(Table38910[[#This Row],[DIst1]:[DIst4]])</f>
        <v>0.30008604819709711</v>
      </c>
      <c r="P116" t="str">
        <f>IF(MIN(Table38910[[#This Row],[DIst1]:[DIst4]])=Table38910[[#This Row],[DIst1]],"Cluster1",IF(MIN(Table38910[[#This Row],[DIst1]:[DIst4]])=Table38910[[#This Row],[DIst2]],"Cluster2",IF(MIN(Table38910[[#This Row],[DIst1]:[DIst4]])=Table38910[[#This Row],[DIst3]],"Cluster3","Cluster4")))</f>
        <v>Cluster3</v>
      </c>
    </row>
    <row r="117" spans="7:16" x14ac:dyDescent="0.3">
      <c r="G117">
        <v>116</v>
      </c>
      <c r="H117">
        <v>0.16947226600000001</v>
      </c>
      <c r="I117">
        <v>-7.7643119999999998E-3</v>
      </c>
      <c r="K117">
        <f>SQRT((Table38910[[#This Row],[Annual Income (k$)]]-$B$3)^2+(Table38910[[#This Row],[Spending Score (1-100)]]-$C$3)^2)</f>
        <v>1.7773363360971146</v>
      </c>
      <c r="L117">
        <f>SQRT((Table38910[[#This Row],[Annual Income (k$)]]-$B$4)^2+(Table38910[[#This Row],[Spending Score (1-100)]]-$C$4)^2)</f>
        <v>1.8502824239481233</v>
      </c>
      <c r="M117">
        <f>SQRT((Table38910[[#This Row],[Annual Income (k$)]]-$B$5)^2+(Table38910[[#This Row],[Spending Score (1-100)]]-$C$5)^2)</f>
        <v>0.24015033826294202</v>
      </c>
      <c r="N117">
        <f>SQRT((Table38910[[#This Row],[Annual Income (k$)]]-$B$6)^2+(Table38910[[#This Row],[Spending Score (1-100)]]-$C$6)^2)</f>
        <v>1.5168949556849465</v>
      </c>
      <c r="O117">
        <f>MIN(Table38910[[#This Row],[DIst1]:[DIst4]])</f>
        <v>0.24015033826294202</v>
      </c>
      <c r="P117" t="str">
        <f>IF(MIN(Table38910[[#This Row],[DIst1]:[DIst4]])=Table38910[[#This Row],[DIst1]],"Cluster1",IF(MIN(Table38910[[#This Row],[DIst1]:[DIst4]])=Table38910[[#This Row],[DIst2]],"Cluster2",IF(MIN(Table38910[[#This Row],[DIst1]:[DIst4]])=Table38910[[#This Row],[DIst3]],"Cluster3","Cluster4")))</f>
        <v>Cluster3</v>
      </c>
    </row>
    <row r="118" spans="7:16" x14ac:dyDescent="0.3">
      <c r="G118">
        <v>117</v>
      </c>
      <c r="H118">
        <v>0.16947226600000001</v>
      </c>
      <c r="I118">
        <v>-0.27951523700000003</v>
      </c>
      <c r="K118">
        <f>SQRT((Table38910[[#This Row],[Annual Income (k$)]]-$B$3)^2+(Table38910[[#This Row],[Spending Score (1-100)]]-$C$3)^2)</f>
        <v>1.6297211495071746</v>
      </c>
      <c r="L118">
        <f>SQRT((Table38910[[#This Row],[Annual Income (k$)]]-$B$4)^2+(Table38910[[#This Row],[Spending Score (1-100)]]-$C$4)^2)</f>
        <v>2.0177233562931858</v>
      </c>
      <c r="M118">
        <f>SQRT((Table38910[[#This Row],[Annual Income (k$)]]-$B$5)^2+(Table38910[[#This Row],[Spending Score (1-100)]]-$C$5)^2)</f>
        <v>0.4730213936920003</v>
      </c>
      <c r="N118">
        <f>SQRT((Table38910[[#This Row],[Annual Income (k$)]]-$B$6)^2+(Table38910[[#This Row],[Spending Score (1-100)]]-$C$6)^2)</f>
        <v>1.2897131825025261</v>
      </c>
      <c r="O118">
        <f>MIN(Table38910[[#This Row],[DIst1]:[DIst4]])</f>
        <v>0.4730213936920003</v>
      </c>
      <c r="P118" t="str">
        <f>IF(MIN(Table38910[[#This Row],[DIst1]:[DIst4]])=Table38910[[#This Row],[DIst1]],"Cluster1",IF(MIN(Table38910[[#This Row],[DIst1]:[DIst4]])=Table38910[[#This Row],[DIst2]],"Cluster2",IF(MIN(Table38910[[#This Row],[DIst1]:[DIst4]])=Table38910[[#This Row],[DIst3]],"Cluster3","Cluster4")))</f>
        <v>Cluster3</v>
      </c>
    </row>
    <row r="119" spans="7:16" x14ac:dyDescent="0.3">
      <c r="G119">
        <v>118</v>
      </c>
      <c r="H119">
        <v>0.16947226600000001</v>
      </c>
      <c r="I119">
        <v>0.34162973400000002</v>
      </c>
      <c r="K119">
        <f>SQRT((Table38910[[#This Row],[Annual Income (k$)]]-$B$3)^2+(Table38910[[#This Row],[Spending Score (1-100)]]-$C$3)^2)</f>
        <v>2.0056364317969542</v>
      </c>
      <c r="L119">
        <f>SQRT((Table38910[[#This Row],[Annual Income (k$)]]-$B$4)^2+(Table38910[[#This Row],[Spending Score (1-100)]]-$C$4)^2)</f>
        <v>1.6756671754559525</v>
      </c>
      <c r="M119">
        <f>SQRT((Table38910[[#This Row],[Annual Income (k$)]]-$B$5)^2+(Table38910[[#This Row],[Spending Score (1-100)]]-$C$5)^2)</f>
        <v>0.24732347046417247</v>
      </c>
      <c r="N119">
        <f>SQRT((Table38910[[#This Row],[Annual Income (k$)]]-$B$6)^2+(Table38910[[#This Row],[Spending Score (1-100)]]-$C$6)^2)</f>
        <v>1.8269590089304379</v>
      </c>
      <c r="O119">
        <f>MIN(Table38910[[#This Row],[DIst1]:[DIst4]])</f>
        <v>0.24732347046417247</v>
      </c>
      <c r="P119" t="str">
        <f>IF(MIN(Table38910[[#This Row],[DIst1]:[DIst4]])=Table38910[[#This Row],[DIst1]],"Cluster1",IF(MIN(Table38910[[#This Row],[DIst1]:[DIst4]])=Table38910[[#This Row],[DIst2]],"Cluster2",IF(MIN(Table38910[[#This Row],[DIst1]:[DIst4]])=Table38910[[#This Row],[DIst3]],"Cluster3","Cluster4")))</f>
        <v>Cluster3</v>
      </c>
    </row>
    <row r="120" spans="7:16" x14ac:dyDescent="0.3">
      <c r="G120">
        <v>119</v>
      </c>
      <c r="H120">
        <v>0.24581112399999999</v>
      </c>
      <c r="I120">
        <v>-0.27951523700000003</v>
      </c>
      <c r="K120">
        <f>SQRT((Table38910[[#This Row],[Annual Income (k$)]]-$B$3)^2+(Table38910[[#This Row],[Spending Score (1-100)]]-$C$3)^2)</f>
        <v>1.6969077836314446</v>
      </c>
      <c r="L120">
        <f>SQRT((Table38910[[#This Row],[Annual Income (k$)]]-$B$4)^2+(Table38910[[#This Row],[Spending Score (1-100)]]-$C$4)^2)</f>
        <v>2.0758201970677441</v>
      </c>
      <c r="M120">
        <f>SQRT((Table38910[[#This Row],[Annual Income (k$)]]-$B$5)^2+(Table38910[[#This Row],[Spending Score (1-100)]]-$C$5)^2)</f>
        <v>0.50549134079673608</v>
      </c>
      <c r="N120">
        <f>SQRT((Table38910[[#This Row],[Annual Income (k$)]]-$B$6)^2+(Table38910[[#This Row],[Spending Score (1-100)]]-$C$6)^2)</f>
        <v>1.2458614104356041</v>
      </c>
      <c r="O120">
        <f>MIN(Table38910[[#This Row],[DIst1]:[DIst4]])</f>
        <v>0.50549134079673608</v>
      </c>
      <c r="P120" t="str">
        <f>IF(MIN(Table38910[[#This Row],[DIst1]:[DIst4]])=Table38910[[#This Row],[DIst1]],"Cluster1",IF(MIN(Table38910[[#This Row],[DIst1]:[DIst4]])=Table38910[[#This Row],[DIst2]],"Cluster2",IF(MIN(Table38910[[#This Row],[DIst1]:[DIst4]])=Table38910[[#This Row],[DIst3]],"Cluster3","Cluster4")))</f>
        <v>Cluster3</v>
      </c>
    </row>
    <row r="121" spans="7:16" x14ac:dyDescent="0.3">
      <c r="G121">
        <v>120</v>
      </c>
      <c r="H121">
        <v>0.24581112399999999</v>
      </c>
      <c r="I121">
        <v>0.26398661299999998</v>
      </c>
      <c r="K121">
        <f>SQRT((Table38910[[#This Row],[Annual Income (k$)]]-$B$3)^2+(Table38910[[#This Row],[Spending Score (1-100)]]-$C$3)^2)</f>
        <v>2.0082479950309797</v>
      </c>
      <c r="L121">
        <f>SQRT((Table38910[[#This Row],[Annual Income (k$)]]-$B$4)^2+(Table38910[[#This Row],[Spending Score (1-100)]]-$C$4)^2)</f>
        <v>1.7780330797574286</v>
      </c>
      <c r="M121">
        <f>SQRT((Table38910[[#This Row],[Annual Income (k$)]]-$B$5)^2+(Table38910[[#This Row],[Spending Score (1-100)]]-$C$5)^2)</f>
        <v>0.26657929074134684</v>
      </c>
      <c r="N121">
        <f>SQRT((Table38910[[#This Row],[Annual Income (k$)]]-$B$6)^2+(Table38910[[#This Row],[Spending Score (1-100)]]-$C$6)^2)</f>
        <v>1.7248444020875007</v>
      </c>
      <c r="O121">
        <f>MIN(Table38910[[#This Row],[DIst1]:[DIst4]])</f>
        <v>0.26657929074134684</v>
      </c>
      <c r="P121" t="str">
        <f>IF(MIN(Table38910[[#This Row],[DIst1]:[DIst4]])=Table38910[[#This Row],[DIst1]],"Cluster1",IF(MIN(Table38910[[#This Row],[DIst1]:[DIst4]])=Table38910[[#This Row],[DIst2]],"Cluster2",IF(MIN(Table38910[[#This Row],[DIst1]:[DIst4]])=Table38910[[#This Row],[DIst3]],"Cluster3","Cluster4")))</f>
        <v>Cluster3</v>
      </c>
    </row>
    <row r="122" spans="7:16" x14ac:dyDescent="0.3">
      <c r="G122">
        <v>121</v>
      </c>
      <c r="H122">
        <v>0.24581112399999999</v>
      </c>
      <c r="I122">
        <v>0.225165052</v>
      </c>
      <c r="K122">
        <f>SQRT((Table38910[[#This Row],[Annual Income (k$)]]-$B$3)^2+(Table38910[[#This Row],[Spending Score (1-100)]]-$C$3)^2)</f>
        <v>1.9826926400552161</v>
      </c>
      <c r="L122">
        <f>SQRT((Table38910[[#This Row],[Annual Income (k$)]]-$B$4)^2+(Table38910[[#This Row],[Spending Score (1-100)]]-$C$4)^2)</f>
        <v>1.795489508492714</v>
      </c>
      <c r="M122">
        <f>SQRT((Table38910[[#This Row],[Annual Income (k$)]]-$B$5)^2+(Table38910[[#This Row],[Spending Score (1-100)]]-$C$5)^2)</f>
        <v>0.25425880536899298</v>
      </c>
      <c r="N122">
        <f>SQRT((Table38910[[#This Row],[Annual Income (k$)]]-$B$6)^2+(Table38910[[#This Row],[Spending Score (1-100)]]-$C$6)^2)</f>
        <v>1.6893367827801378</v>
      </c>
      <c r="O122">
        <f>MIN(Table38910[[#This Row],[DIst1]:[DIst4]])</f>
        <v>0.25425880536899298</v>
      </c>
      <c r="P122" t="str">
        <f>IF(MIN(Table38910[[#This Row],[DIst1]:[DIst4]])=Table38910[[#This Row],[DIst1]],"Cluster1",IF(MIN(Table38910[[#This Row],[DIst1]:[DIst4]])=Table38910[[#This Row],[DIst2]],"Cluster2",IF(MIN(Table38910[[#This Row],[DIst1]:[DIst4]])=Table38910[[#This Row],[DIst3]],"Cluster3","Cluster4")))</f>
        <v>Cluster3</v>
      </c>
    </row>
    <row r="123" spans="7:16" x14ac:dyDescent="0.3">
      <c r="G123">
        <v>122</v>
      </c>
      <c r="H123">
        <v>0.24581112399999999</v>
      </c>
      <c r="I123">
        <v>-0.39597991900000001</v>
      </c>
      <c r="K123">
        <f>SQRT((Table38910[[#This Row],[Annual Income (k$)]]-$B$3)^2+(Table38910[[#This Row],[Spending Score (1-100)]]-$C$3)^2)</f>
        <v>1.6459545973615797</v>
      </c>
      <c r="L123">
        <f>SQRT((Table38910[[#This Row],[Annual Income (k$)]]-$B$4)^2+(Table38910[[#This Row],[Spending Score (1-100)]]-$C$4)^2)</f>
        <v>2.1521646167950874</v>
      </c>
      <c r="M123">
        <f>SQRT((Table38910[[#This Row],[Annual Income (k$)]]-$B$5)^2+(Table38910[[#This Row],[Spending Score (1-100)]]-$C$5)^2)</f>
        <v>0.60984488437829487</v>
      </c>
      <c r="N123">
        <f>SQRT((Table38910[[#This Row],[Annual Income (k$)]]-$B$6)^2+(Table38910[[#This Row],[Spending Score (1-100)]]-$C$6)^2)</f>
        <v>1.1507052365873207</v>
      </c>
      <c r="O123">
        <f>MIN(Table38910[[#This Row],[DIst1]:[DIst4]])</f>
        <v>0.60984488437829487</v>
      </c>
      <c r="P123" t="str">
        <f>IF(MIN(Table38910[[#This Row],[DIst1]:[DIst4]])=Table38910[[#This Row],[DIst1]],"Cluster1",IF(MIN(Table38910[[#This Row],[DIst1]:[DIst4]])=Table38910[[#This Row],[DIst2]],"Cluster2",IF(MIN(Table38910[[#This Row],[DIst1]:[DIst4]])=Table38910[[#This Row],[DIst3]],"Cluster3","Cluster4")))</f>
        <v>Cluster3</v>
      </c>
    </row>
    <row r="124" spans="7:16" x14ac:dyDescent="0.3">
      <c r="G124">
        <v>123</v>
      </c>
      <c r="H124">
        <v>0.322149982</v>
      </c>
      <c r="I124">
        <v>0.30280817399999999</v>
      </c>
      <c r="K124">
        <f>SQRT((Table38910[[#This Row],[Annual Income (k$)]]-$B$3)^2+(Table38910[[#This Row],[Spending Score (1-100)]]-$C$3)^2)</f>
        <v>2.0912255700519768</v>
      </c>
      <c r="L124">
        <f>SQRT((Table38910[[#This Row],[Annual Income (k$)]]-$B$4)^2+(Table38910[[#This Row],[Spending Score (1-100)]]-$C$4)^2)</f>
        <v>1.8307135516015978</v>
      </c>
      <c r="M124">
        <f>SQRT((Table38910[[#This Row],[Annual Income (k$)]]-$B$5)^2+(Table38910[[#This Row],[Spending Score (1-100)]]-$C$5)^2)</f>
        <v>0.35202730406213234</v>
      </c>
      <c r="N124">
        <f>SQRT((Table38910[[#This Row],[Annual Income (k$)]]-$B$6)^2+(Table38910[[#This Row],[Spending Score (1-100)]]-$C$6)^2)</f>
        <v>1.7319924040657535</v>
      </c>
      <c r="O124">
        <f>MIN(Table38910[[#This Row],[DIst1]:[DIst4]])</f>
        <v>0.35202730406213234</v>
      </c>
      <c r="P124" t="str">
        <f>IF(MIN(Table38910[[#This Row],[DIst1]:[DIst4]])=Table38910[[#This Row],[DIst1]],"Cluster1",IF(MIN(Table38910[[#This Row],[DIst1]:[DIst4]])=Table38910[[#This Row],[DIst2]],"Cluster2",IF(MIN(Table38910[[#This Row],[DIst1]:[DIst4]])=Table38910[[#This Row],[DIst3]],"Cluster3","Cluster4")))</f>
        <v>Cluster3</v>
      </c>
    </row>
    <row r="125" spans="7:16" x14ac:dyDescent="0.3">
      <c r="G125">
        <v>124</v>
      </c>
      <c r="H125">
        <v>0.322149982</v>
      </c>
      <c r="I125">
        <v>1.5839196769999999</v>
      </c>
      <c r="K125">
        <f>SQRT((Table38910[[#This Row],[Annual Income (k$)]]-$B$3)^2+(Table38910[[#This Row],[Spending Score (1-100)]]-$C$3)^2)</f>
        <v>3.0869632552277873</v>
      </c>
      <c r="L125">
        <f>SQRT((Table38910[[#This Row],[Annual Income (k$)]]-$B$4)^2+(Table38910[[#This Row],[Spending Score (1-100)]]-$C$4)^2)</f>
        <v>1.7559589839261704</v>
      </c>
      <c r="M125">
        <f>SQRT((Table38910[[#This Row],[Annual Income (k$)]]-$B$5)^2+(Table38910[[#This Row],[Spending Score (1-100)]]-$C$5)^2)</f>
        <v>1.4581270274307438</v>
      </c>
      <c r="N125">
        <f>SQRT((Table38910[[#This Row],[Annual Income (k$)]]-$B$6)^2+(Table38910[[#This Row],[Spending Score (1-100)]]-$C$6)^2)</f>
        <v>2.9649317521239382</v>
      </c>
      <c r="O125">
        <f>MIN(Table38910[[#This Row],[DIst1]:[DIst4]])</f>
        <v>1.4581270274307438</v>
      </c>
      <c r="P125" t="str">
        <f>IF(MIN(Table38910[[#This Row],[DIst1]:[DIst4]])=Table38910[[#This Row],[DIst1]],"Cluster1",IF(MIN(Table38910[[#This Row],[DIst1]:[DIst4]])=Table38910[[#This Row],[DIst2]],"Cluster2",IF(MIN(Table38910[[#This Row],[DIst1]:[DIst4]])=Table38910[[#This Row],[DIst3]],"Cluster3","Cluster4")))</f>
        <v>Cluster3</v>
      </c>
    </row>
    <row r="126" spans="7:16" x14ac:dyDescent="0.3">
      <c r="G126">
        <v>125</v>
      </c>
      <c r="H126">
        <v>0.36031941099999998</v>
      </c>
      <c r="I126">
        <v>-0.82301708699999998</v>
      </c>
      <c r="K126">
        <f>SQRT((Table38910[[#This Row],[Annual Income (k$)]]-$B$3)^2+(Table38910[[#This Row],[Spending Score (1-100)]]-$C$3)^2)</f>
        <v>1.6351855080719861</v>
      </c>
      <c r="L126">
        <f>SQRT((Table38910[[#This Row],[Annual Income (k$)]]-$B$4)^2+(Table38910[[#This Row],[Spending Score (1-100)]]-$C$4)^2)</f>
        <v>2.5349620060252733</v>
      </c>
      <c r="M126">
        <f>SQRT((Table38910[[#This Row],[Annual Income (k$)]]-$B$5)^2+(Table38910[[#This Row],[Spending Score (1-100)]]-$C$5)^2)</f>
        <v>1.0489418285318206</v>
      </c>
      <c r="N126">
        <f>SQRT((Table38910[[#This Row],[Annual Income (k$)]]-$B$6)^2+(Table38910[[#This Row],[Spending Score (1-100)]]-$C$6)^2)</f>
        <v>0.75836075815533333</v>
      </c>
      <c r="O126">
        <f>MIN(Table38910[[#This Row],[DIst1]:[DIst4]])</f>
        <v>0.75836075815533333</v>
      </c>
      <c r="P126" t="str">
        <f>IF(MIN(Table38910[[#This Row],[DIst1]:[DIst4]])=Table38910[[#This Row],[DIst1]],"Cluster1",IF(MIN(Table38910[[#This Row],[DIst1]:[DIst4]])=Table38910[[#This Row],[DIst2]],"Cluster2",IF(MIN(Table38910[[#This Row],[DIst1]:[DIst4]])=Table38910[[#This Row],[DIst3]],"Cluster3","Cluster4")))</f>
        <v>Cluster4</v>
      </c>
    </row>
    <row r="127" spans="7:16" x14ac:dyDescent="0.3">
      <c r="G127">
        <v>126</v>
      </c>
      <c r="H127">
        <v>0.36031941099999998</v>
      </c>
      <c r="I127">
        <v>1.040417827</v>
      </c>
      <c r="K127">
        <f>SQRT((Table38910[[#This Row],[Annual Income (k$)]]-$B$3)^2+(Table38910[[#This Row],[Spending Score (1-100)]]-$C$3)^2)</f>
        <v>2.6576224090490226</v>
      </c>
      <c r="L127">
        <f>SQRT((Table38910[[#This Row],[Annual Income (k$)]]-$B$4)^2+(Table38910[[#This Row],[Spending Score (1-100)]]-$C$4)^2)</f>
        <v>1.710367503765299</v>
      </c>
      <c r="M127">
        <f>SQRT((Table38910[[#This Row],[Annual Income (k$)]]-$B$5)^2+(Table38910[[#This Row],[Spending Score (1-100)]]-$C$5)^2)</f>
        <v>0.94968613062863294</v>
      </c>
      <c r="N127">
        <f>SQRT((Table38910[[#This Row],[Annual Income (k$)]]-$B$6)^2+(Table38910[[#This Row],[Spending Score (1-100)]]-$C$6)^2)</f>
        <v>2.4264653780034853</v>
      </c>
      <c r="O127">
        <f>MIN(Table38910[[#This Row],[DIst1]:[DIst4]])</f>
        <v>0.94968613062863294</v>
      </c>
      <c r="P127" t="str">
        <f>IF(MIN(Table38910[[#This Row],[DIst1]:[DIst4]])=Table38910[[#This Row],[DIst1]],"Cluster1",IF(MIN(Table38910[[#This Row],[DIst1]:[DIst4]])=Table38910[[#This Row],[DIst2]],"Cluster2",IF(MIN(Table38910[[#This Row],[DIst1]:[DIst4]])=Table38910[[#This Row],[DIst3]],"Cluster3","Cluster4")))</f>
        <v>Cluster3</v>
      </c>
    </row>
    <row r="128" spans="7:16" x14ac:dyDescent="0.3">
      <c r="G128">
        <v>127</v>
      </c>
      <c r="H128">
        <v>0.39848884099999998</v>
      </c>
      <c r="I128">
        <v>-0.59008772300000001</v>
      </c>
      <c r="K128">
        <f>SQRT((Table38910[[#This Row],[Annual Income (k$)]]-$B$3)^2+(Table38910[[#This Row],[Spending Score (1-100)]]-$C$3)^2)</f>
        <v>1.7226561842018417</v>
      </c>
      <c r="L128">
        <f>SQRT((Table38910[[#This Row],[Annual Income (k$)]]-$B$4)^2+(Table38910[[#This Row],[Spending Score (1-100)]]-$C$4)^2)</f>
        <v>2.3959712968324189</v>
      </c>
      <c r="M128">
        <f>SQRT((Table38910[[#This Row],[Annual Income (k$)]]-$B$5)^2+(Table38910[[#This Row],[Spending Score (1-100)]]-$C$5)^2)</f>
        <v>0.85128591803697795</v>
      </c>
      <c r="N128">
        <f>SQRT((Table38910[[#This Row],[Annual Income (k$)]]-$B$6)^2+(Table38910[[#This Row],[Spending Score (1-100)]]-$C$6)^2)</f>
        <v>0.90383280759907003</v>
      </c>
      <c r="O128">
        <f>MIN(Table38910[[#This Row],[DIst1]:[DIst4]])</f>
        <v>0.85128591803697795</v>
      </c>
      <c r="P128" t="str">
        <f>IF(MIN(Table38910[[#This Row],[DIst1]:[DIst4]])=Table38910[[#This Row],[DIst1]],"Cluster1",IF(MIN(Table38910[[#This Row],[DIst1]:[DIst4]])=Table38910[[#This Row],[DIst2]],"Cluster2",IF(MIN(Table38910[[#This Row],[DIst1]:[DIst4]])=Table38910[[#This Row],[DIst3]],"Cluster3","Cluster4")))</f>
        <v>Cluster3</v>
      </c>
    </row>
    <row r="129" spans="7:16" x14ac:dyDescent="0.3">
      <c r="G129">
        <v>128</v>
      </c>
      <c r="H129">
        <v>0.39848884099999998</v>
      </c>
      <c r="I129">
        <v>1.7392059200000001</v>
      </c>
      <c r="K129">
        <f>SQRT((Table38910[[#This Row],[Annual Income (k$)]]-$B$3)^2+(Table38910[[#This Row],[Spending Score (1-100)]]-$C$3)^2)</f>
        <v>3.2594776282247113</v>
      </c>
      <c r="L129">
        <f>SQRT((Table38910[[#This Row],[Annual Income (k$)]]-$B$4)^2+(Table38910[[#This Row],[Spending Score (1-100)]]-$C$4)^2)</f>
        <v>1.8801802536987164</v>
      </c>
      <c r="M129">
        <f>SQRT((Table38910[[#This Row],[Annual Income (k$)]]-$B$5)^2+(Table38910[[#This Row],[Spending Score (1-100)]]-$C$5)^2)</f>
        <v>1.6269487538604097</v>
      </c>
      <c r="N129">
        <f>SQRT((Table38910[[#This Row],[Annual Income (k$)]]-$B$6)^2+(Table38910[[#This Row],[Spending Score (1-100)]]-$C$6)^2)</f>
        <v>3.102891600443805</v>
      </c>
      <c r="O129">
        <f>MIN(Table38910[[#This Row],[DIst1]:[DIst4]])</f>
        <v>1.6269487538604097</v>
      </c>
      <c r="P129" t="str">
        <f>IF(MIN(Table38910[[#This Row],[DIst1]:[DIst4]])=Table38910[[#This Row],[DIst1]],"Cluster1",IF(MIN(Table38910[[#This Row],[DIst1]:[DIst4]])=Table38910[[#This Row],[DIst2]],"Cluster2",IF(MIN(Table38910[[#This Row],[DIst1]:[DIst4]])=Table38910[[#This Row],[DIst3]],"Cluster3","Cluster4")))</f>
        <v>Cluster3</v>
      </c>
    </row>
    <row r="130" spans="7:16" x14ac:dyDescent="0.3">
      <c r="G130">
        <v>129</v>
      </c>
      <c r="H130">
        <v>0.39848884099999998</v>
      </c>
      <c r="I130">
        <v>-1.5218051800000001</v>
      </c>
      <c r="K130">
        <f>SQRT((Table38910[[#This Row],[Annual Income (k$)]]-$B$3)^2+(Table38910[[#This Row],[Spending Score (1-100)]]-$C$3)^2)</f>
        <v>1.7155830691038048</v>
      </c>
      <c r="L130">
        <f>SQRT((Table38910[[#This Row],[Annual Income (k$)]]-$B$4)^2+(Table38910[[#This Row],[Spending Score (1-100)]]-$C$4)^2)</f>
        <v>3.1082566965961353</v>
      </c>
      <c r="M130">
        <f>SQRT((Table38910[[#This Row],[Annual Income (k$)]]-$B$5)^2+(Table38910[[#This Row],[Spending Score (1-100)]]-$C$5)^2)</f>
        <v>1.7303522388166905</v>
      </c>
      <c r="N130">
        <f>SQRT((Table38910[[#This Row],[Annual Income (k$)]]-$B$6)^2+(Table38910[[#This Row],[Spending Score (1-100)]]-$C$6)^2)</f>
        <v>0.5751918794496409</v>
      </c>
      <c r="O130">
        <f>MIN(Table38910[[#This Row],[DIst1]:[DIst4]])</f>
        <v>0.5751918794496409</v>
      </c>
      <c r="P130" t="str">
        <f>IF(MIN(Table38910[[#This Row],[DIst1]:[DIst4]])=Table38910[[#This Row],[DIst1]],"Cluster1",IF(MIN(Table38910[[#This Row],[DIst1]:[DIst4]])=Table38910[[#This Row],[DIst2]],"Cluster2",IF(MIN(Table38910[[#This Row],[DIst1]:[DIst4]])=Table38910[[#This Row],[DIst3]],"Cluster3","Cluster4")))</f>
        <v>Cluster4</v>
      </c>
    </row>
    <row r="131" spans="7:16" x14ac:dyDescent="0.3">
      <c r="G131">
        <v>130</v>
      </c>
      <c r="H131">
        <v>0.39848884099999998</v>
      </c>
      <c r="I131">
        <v>0.96277470600000004</v>
      </c>
      <c r="K131">
        <f>SQRT((Table38910[[#This Row],[Annual Income (k$)]]-$B$3)^2+(Table38910[[#This Row],[Spending Score (1-100)]]-$C$3)^2)</f>
        <v>2.6203600622357452</v>
      </c>
      <c r="L131">
        <f>SQRT((Table38910[[#This Row],[Annual Income (k$)]]-$B$4)^2+(Table38910[[#This Row],[Spending Score (1-100)]]-$C$4)^2)</f>
        <v>1.7505962264634956</v>
      </c>
      <c r="M131">
        <f>SQRT((Table38910[[#This Row],[Annual Income (k$)]]-$B$5)^2+(Table38910[[#This Row],[Spending Score (1-100)]]-$C$5)^2)</f>
        <v>0.89471403768258539</v>
      </c>
      <c r="N131">
        <f>SQRT((Table38910[[#This Row],[Annual Income (k$)]]-$B$6)^2+(Table38910[[#This Row],[Spending Score (1-100)]]-$C$6)^2)</f>
        <v>2.3420584773025475</v>
      </c>
      <c r="O131">
        <f>MIN(Table38910[[#This Row],[DIst1]:[DIst4]])</f>
        <v>0.89471403768258539</v>
      </c>
      <c r="P131" t="str">
        <f>IF(MIN(Table38910[[#This Row],[DIst1]:[DIst4]])=Table38910[[#This Row],[DIst1]],"Cluster1",IF(MIN(Table38910[[#This Row],[DIst1]:[DIst4]])=Table38910[[#This Row],[DIst2]],"Cluster2",IF(MIN(Table38910[[#This Row],[DIst1]:[DIst4]])=Table38910[[#This Row],[DIst3]],"Cluster3","Cluster4")))</f>
        <v>Cluster3</v>
      </c>
    </row>
    <row r="132" spans="7:16" x14ac:dyDescent="0.3">
      <c r="G132">
        <v>131</v>
      </c>
      <c r="H132">
        <v>0.39848884099999998</v>
      </c>
      <c r="I132">
        <v>-1.599448301</v>
      </c>
      <c r="K132">
        <f>SQRT((Table38910[[#This Row],[Annual Income (k$)]]-$B$3)^2+(Table38910[[#This Row],[Spending Score (1-100)]]-$C$3)^2)</f>
        <v>1.7376905892589225</v>
      </c>
      <c r="L132">
        <f>SQRT((Table38910[[#This Row],[Annual Income (k$)]]-$B$4)^2+(Table38910[[#This Row],[Spending Score (1-100)]]-$C$4)^2)</f>
        <v>3.172750336652602</v>
      </c>
      <c r="M132">
        <f>SQRT((Table38910[[#This Row],[Annual Income (k$)]]-$B$5)^2+(Table38910[[#This Row],[Spending Score (1-100)]]-$C$5)^2)</f>
        <v>1.8059922585282984</v>
      </c>
      <c r="N132">
        <f>SQRT((Table38910[[#This Row],[Annual Income (k$)]]-$B$6)^2+(Table38910[[#This Row],[Spending Score (1-100)]]-$C$6)^2)</f>
        <v>0.60721489886214464</v>
      </c>
      <c r="O132">
        <f>MIN(Table38910[[#This Row],[DIst1]:[DIst4]])</f>
        <v>0.60721489886214464</v>
      </c>
      <c r="P132" t="str">
        <f>IF(MIN(Table38910[[#This Row],[DIst1]:[DIst4]])=Table38910[[#This Row],[DIst1]],"Cluster1",IF(MIN(Table38910[[#This Row],[DIst1]:[DIst4]])=Table38910[[#This Row],[DIst2]],"Cluster2",IF(MIN(Table38910[[#This Row],[DIst1]:[DIst4]])=Table38910[[#This Row],[DIst3]],"Cluster3","Cluster4")))</f>
        <v>Cluster4</v>
      </c>
    </row>
    <row r="133" spans="7:16" x14ac:dyDescent="0.3">
      <c r="G133">
        <v>132</v>
      </c>
      <c r="H133">
        <v>0.39848884099999998</v>
      </c>
      <c r="I133">
        <v>0.96277470600000004</v>
      </c>
      <c r="K133">
        <f>SQRT((Table38910[[#This Row],[Annual Income (k$)]]-$B$3)^2+(Table38910[[#This Row],[Spending Score (1-100)]]-$C$3)^2)</f>
        <v>2.6203600622357452</v>
      </c>
      <c r="L133">
        <f>SQRT((Table38910[[#This Row],[Annual Income (k$)]]-$B$4)^2+(Table38910[[#This Row],[Spending Score (1-100)]]-$C$4)^2)</f>
        <v>1.7505962264634956</v>
      </c>
      <c r="M133">
        <f>SQRT((Table38910[[#This Row],[Annual Income (k$)]]-$B$5)^2+(Table38910[[#This Row],[Spending Score (1-100)]]-$C$5)^2)</f>
        <v>0.89471403768258539</v>
      </c>
      <c r="N133">
        <f>SQRT((Table38910[[#This Row],[Annual Income (k$)]]-$B$6)^2+(Table38910[[#This Row],[Spending Score (1-100)]]-$C$6)^2)</f>
        <v>2.3420584773025475</v>
      </c>
      <c r="O133">
        <f>MIN(Table38910[[#This Row],[DIst1]:[DIst4]])</f>
        <v>0.89471403768258539</v>
      </c>
      <c r="P133" t="str">
        <f>IF(MIN(Table38910[[#This Row],[DIst1]:[DIst4]])=Table38910[[#This Row],[DIst1]],"Cluster1",IF(MIN(Table38910[[#This Row],[DIst1]:[DIst4]])=Table38910[[#This Row],[DIst2]],"Cluster2",IF(MIN(Table38910[[#This Row],[DIst1]:[DIst4]])=Table38910[[#This Row],[DIst3]],"Cluster3","Cluster4")))</f>
        <v>Cluster3</v>
      </c>
    </row>
    <row r="134" spans="7:16" x14ac:dyDescent="0.3">
      <c r="G134">
        <v>133</v>
      </c>
      <c r="H134">
        <v>0.43665827000000002</v>
      </c>
      <c r="I134">
        <v>-0.62890928400000001</v>
      </c>
      <c r="K134">
        <f>SQRT((Table38910[[#This Row],[Annual Income (k$)]]-$B$3)^2+(Table38910[[#This Row],[Spending Score (1-100)]]-$C$3)^2)</f>
        <v>1.7491843474049618</v>
      </c>
      <c r="L134">
        <f>SQRT((Table38910[[#This Row],[Annual Income (k$)]]-$B$4)^2+(Table38910[[#This Row],[Spending Score (1-100)]]-$C$4)^2)</f>
        <v>2.4503692227922942</v>
      </c>
      <c r="M134">
        <f>SQRT((Table38910[[#This Row],[Annual Income (k$)]]-$B$5)^2+(Table38910[[#This Row],[Spending Score (1-100)]]-$C$5)^2)</f>
        <v>0.90360158301330484</v>
      </c>
      <c r="N134">
        <f>SQRT((Table38910[[#This Row],[Annual Income (k$)]]-$B$6)^2+(Table38910[[#This Row],[Spending Score (1-100)]]-$C$6)^2)</f>
        <v>0.84995796080463792</v>
      </c>
      <c r="O134">
        <f>MIN(Table38910[[#This Row],[DIst1]:[DIst4]])</f>
        <v>0.84995796080463792</v>
      </c>
      <c r="P134" t="str">
        <f>IF(MIN(Table38910[[#This Row],[DIst1]:[DIst4]])=Table38910[[#This Row],[DIst1]],"Cluster1",IF(MIN(Table38910[[#This Row],[DIst1]:[DIst4]])=Table38910[[#This Row],[DIst2]],"Cluster2",IF(MIN(Table38910[[#This Row],[DIst1]:[DIst4]])=Table38910[[#This Row],[DIst3]],"Cluster3","Cluster4")))</f>
        <v>Cluster4</v>
      </c>
    </row>
    <row r="135" spans="7:16" x14ac:dyDescent="0.3">
      <c r="G135">
        <v>134</v>
      </c>
      <c r="H135">
        <v>0.43665827000000002</v>
      </c>
      <c r="I135">
        <v>0.80748846299999999</v>
      </c>
      <c r="K135">
        <f>SQRT((Table38910[[#This Row],[Annual Income (k$)]]-$B$3)^2+(Table38910[[#This Row],[Spending Score (1-100)]]-$C$3)^2)</f>
        <v>2.5272844530418612</v>
      </c>
      <c r="L135">
        <f>SQRT((Table38910[[#This Row],[Annual Income (k$)]]-$B$4)^2+(Table38910[[#This Row],[Spending Score (1-100)]]-$C$4)^2)</f>
        <v>1.8028058287747084</v>
      </c>
      <c r="M135">
        <f>SQRT((Table38910[[#This Row],[Annual Income (k$)]]-$B$5)^2+(Table38910[[#This Row],[Spending Score (1-100)]]-$C$5)^2)</f>
        <v>0.77962708479556175</v>
      </c>
      <c r="N135">
        <f>SQRT((Table38910[[#This Row],[Annual Income (k$)]]-$B$6)^2+(Table38910[[#This Row],[Spending Score (1-100)]]-$C$6)^2)</f>
        <v>2.182157734401192</v>
      </c>
      <c r="O135">
        <f>MIN(Table38910[[#This Row],[DIst1]:[DIst4]])</f>
        <v>0.77962708479556175</v>
      </c>
      <c r="P135" t="str">
        <f>IF(MIN(Table38910[[#This Row],[DIst1]:[DIst4]])=Table38910[[#This Row],[DIst1]],"Cluster1",IF(MIN(Table38910[[#This Row],[DIst1]:[DIst4]])=Table38910[[#This Row],[DIst2]],"Cluster2",IF(MIN(Table38910[[#This Row],[DIst1]:[DIst4]])=Table38910[[#This Row],[DIst3]],"Cluster3","Cluster4")))</f>
        <v>Cluster3</v>
      </c>
    </row>
    <row r="136" spans="7:16" x14ac:dyDescent="0.3">
      <c r="G136">
        <v>135</v>
      </c>
      <c r="H136">
        <v>0.47482769899999999</v>
      </c>
      <c r="I136">
        <v>-1.754734544</v>
      </c>
      <c r="K136">
        <f>SQRT((Table38910[[#This Row],[Annual Income (k$)]]-$B$3)^2+(Table38910[[#This Row],[Spending Score (1-100)]]-$C$3)^2)</f>
        <v>1.8619604381952211</v>
      </c>
      <c r="L136">
        <f>SQRT((Table38910[[#This Row],[Annual Income (k$)]]-$B$4)^2+(Table38910[[#This Row],[Spending Score (1-100)]]-$C$4)^2)</f>
        <v>3.3444690339388461</v>
      </c>
      <c r="M136">
        <f>SQRT((Table38910[[#This Row],[Annual Income (k$)]]-$B$5)^2+(Table38910[[#This Row],[Spending Score (1-100)]]-$C$5)^2)</f>
        <v>1.9747139252126922</v>
      </c>
      <c r="N136">
        <f>SQRT((Table38910[[#This Row],[Annual Income (k$)]]-$B$6)^2+(Table38910[[#This Row],[Spending Score (1-100)]]-$C$6)^2)</f>
        <v>0.63591305901626538</v>
      </c>
      <c r="O136">
        <f>MIN(Table38910[[#This Row],[DIst1]:[DIst4]])</f>
        <v>0.63591305901626538</v>
      </c>
      <c r="P136" t="str">
        <f>IF(MIN(Table38910[[#This Row],[DIst1]:[DIst4]])=Table38910[[#This Row],[DIst1]],"Cluster1",IF(MIN(Table38910[[#This Row],[DIst1]:[DIst4]])=Table38910[[#This Row],[DIst2]],"Cluster2",IF(MIN(Table38910[[#This Row],[DIst1]:[DIst4]])=Table38910[[#This Row],[DIst3]],"Cluster3","Cluster4")))</f>
        <v>Cluster4</v>
      </c>
    </row>
    <row r="137" spans="7:16" x14ac:dyDescent="0.3">
      <c r="G137">
        <v>136</v>
      </c>
      <c r="H137">
        <v>0.47482769899999999</v>
      </c>
      <c r="I137">
        <v>1.467454995</v>
      </c>
      <c r="K137">
        <f>SQRT((Table38910[[#This Row],[Annual Income (k$)]]-$B$3)^2+(Table38910[[#This Row],[Spending Score (1-100)]]-$C$3)^2)</f>
        <v>3.0708712376205987</v>
      </c>
      <c r="L137">
        <f>SQRT((Table38910[[#This Row],[Annual Income (k$)]]-$B$4)^2+(Table38910[[#This Row],[Spending Score (1-100)]]-$C$4)^2)</f>
        <v>1.8724439653009137</v>
      </c>
      <c r="M137">
        <f>SQRT((Table38910[[#This Row],[Annual Income (k$)]]-$B$5)^2+(Table38910[[#This Row],[Spending Score (1-100)]]-$C$5)^2)</f>
        <v>1.3893508314859964</v>
      </c>
      <c r="N137">
        <f>SQRT((Table38910[[#This Row],[Annual Income (k$)]]-$B$6)^2+(Table38910[[#This Row],[Spending Score (1-100)]]-$C$6)^2)</f>
        <v>2.8221659777810886</v>
      </c>
      <c r="O137">
        <f>MIN(Table38910[[#This Row],[DIst1]:[DIst4]])</f>
        <v>1.3893508314859964</v>
      </c>
      <c r="P137" t="str">
        <f>IF(MIN(Table38910[[#This Row],[DIst1]:[DIst4]])=Table38910[[#This Row],[DIst1]],"Cluster1",IF(MIN(Table38910[[#This Row],[DIst1]:[DIst4]])=Table38910[[#This Row],[DIst2]],"Cluster2",IF(MIN(Table38910[[#This Row],[DIst1]:[DIst4]])=Table38910[[#This Row],[DIst3]],"Cluster3","Cluster4")))</f>
        <v>Cluster3</v>
      </c>
    </row>
    <row r="138" spans="7:16" x14ac:dyDescent="0.3">
      <c r="G138">
        <v>137</v>
      </c>
      <c r="H138">
        <v>0.47482769899999999</v>
      </c>
      <c r="I138">
        <v>-1.677091423</v>
      </c>
      <c r="K138">
        <f>SQRT((Table38910[[#This Row],[Annual Income (k$)]]-$B$3)^2+(Table38910[[#This Row],[Spending Score (1-100)]]-$C$3)^2)</f>
        <v>1.8347859655259464</v>
      </c>
      <c r="L138">
        <f>SQRT((Table38910[[#This Row],[Annual Income (k$)]]-$B$4)^2+(Table38910[[#This Row],[Spending Score (1-100)]]-$C$4)^2)</f>
        <v>3.2796759436065619</v>
      </c>
      <c r="M138">
        <f>SQRT((Table38910[[#This Row],[Annual Income (k$)]]-$B$5)^2+(Table38910[[#This Row],[Spending Score (1-100)]]-$C$5)^2)</f>
        <v>1.8994452089578522</v>
      </c>
      <c r="N138">
        <f>SQRT((Table38910[[#This Row],[Annual Income (k$)]]-$B$6)^2+(Table38910[[#This Row],[Spending Score (1-100)]]-$C$6)^2)</f>
        <v>0.5851558478749922</v>
      </c>
      <c r="O138">
        <f>MIN(Table38910[[#This Row],[DIst1]:[DIst4]])</f>
        <v>0.5851558478749922</v>
      </c>
      <c r="P138" t="str">
        <f>IF(MIN(Table38910[[#This Row],[DIst1]:[DIst4]])=Table38910[[#This Row],[DIst1]],"Cluster1",IF(MIN(Table38910[[#This Row],[DIst1]:[DIst4]])=Table38910[[#This Row],[DIst2]],"Cluster2",IF(MIN(Table38910[[#This Row],[DIst1]:[DIst4]])=Table38910[[#This Row],[DIst3]],"Cluster3","Cluster4")))</f>
        <v>Cluster4</v>
      </c>
    </row>
    <row r="139" spans="7:16" x14ac:dyDescent="0.3">
      <c r="G139">
        <v>138</v>
      </c>
      <c r="H139">
        <v>0.47482769899999999</v>
      </c>
      <c r="I139">
        <v>0.88513158400000003</v>
      </c>
      <c r="K139">
        <f>SQRT((Table38910[[#This Row],[Annual Income (k$)]]-$B$3)^2+(Table38910[[#This Row],[Spending Score (1-100)]]-$C$3)^2)</f>
        <v>2.6106090906155717</v>
      </c>
      <c r="L139">
        <f>SQRT((Table38910[[#This Row],[Annual Income (k$)]]-$B$4)^2+(Table38910[[#This Row],[Spending Score (1-100)]]-$C$4)^2)</f>
        <v>1.832113194484229</v>
      </c>
      <c r="M139">
        <f>SQRT((Table38910[[#This Row],[Annual Income (k$)]]-$B$5)^2+(Table38910[[#This Row],[Spending Score (1-100)]]-$C$5)^2)</f>
        <v>0.86540122841815614</v>
      </c>
      <c r="N139">
        <f>SQRT((Table38910[[#This Row],[Annual Income (k$)]]-$B$6)^2+(Table38910[[#This Row],[Spending Score (1-100)]]-$C$6)^2)</f>
        <v>2.2496793898152347</v>
      </c>
      <c r="O139">
        <f>MIN(Table38910[[#This Row],[DIst1]:[DIst4]])</f>
        <v>0.86540122841815614</v>
      </c>
      <c r="P139" t="str">
        <f>IF(MIN(Table38910[[#This Row],[DIst1]:[DIst4]])=Table38910[[#This Row],[DIst1]],"Cluster1",IF(MIN(Table38910[[#This Row],[DIst1]:[DIst4]])=Table38910[[#This Row],[DIst2]],"Cluster2",IF(MIN(Table38910[[#This Row],[DIst1]:[DIst4]])=Table38910[[#This Row],[DIst3]],"Cluster3","Cluster4")))</f>
        <v>Cluster3</v>
      </c>
    </row>
    <row r="140" spans="7:16" x14ac:dyDescent="0.3">
      <c r="G140">
        <v>139</v>
      </c>
      <c r="H140">
        <v>0.51299712799999997</v>
      </c>
      <c r="I140">
        <v>-1.5606267410000001</v>
      </c>
      <c r="K140">
        <f>SQRT((Table38910[[#This Row],[Annual Income (k$)]]-$B$3)^2+(Table38910[[#This Row],[Spending Score (1-100)]]-$C$3)^2)</f>
        <v>1.8362915403749385</v>
      </c>
      <c r="L140">
        <f>SQRT((Table38910[[#This Row],[Annual Income (k$)]]-$B$4)^2+(Table38910[[#This Row],[Spending Score (1-100)]]-$C$4)^2)</f>
        <v>3.2055962493336874</v>
      </c>
      <c r="M140">
        <f>SQRT((Table38910[[#This Row],[Annual Income (k$)]]-$B$5)^2+(Table38910[[#This Row],[Spending Score (1-100)]]-$C$5)^2)</f>
        <v>1.7974520952463382</v>
      </c>
      <c r="N140">
        <f>SQRT((Table38910[[#This Row],[Annual Income (k$)]]-$B$6)^2+(Table38910[[#This Row],[Spending Score (1-100)]]-$C$6)^2)</f>
        <v>0.48816580292011197</v>
      </c>
      <c r="O140">
        <f>MIN(Table38910[[#This Row],[DIst1]:[DIst4]])</f>
        <v>0.48816580292011197</v>
      </c>
      <c r="P140" t="str">
        <f>IF(MIN(Table38910[[#This Row],[DIst1]:[DIst4]])=Table38910[[#This Row],[DIst1]],"Cluster1",IF(MIN(Table38910[[#This Row],[DIst1]:[DIst4]])=Table38910[[#This Row],[DIst2]],"Cluster2",IF(MIN(Table38910[[#This Row],[DIst1]:[DIst4]])=Table38910[[#This Row],[DIst3]],"Cluster3","Cluster4")))</f>
        <v>Cluster4</v>
      </c>
    </row>
    <row r="141" spans="7:16" x14ac:dyDescent="0.3">
      <c r="G141">
        <v>140</v>
      </c>
      <c r="H141">
        <v>0.51299712799999997</v>
      </c>
      <c r="I141">
        <v>0.84631002399999999</v>
      </c>
      <c r="K141">
        <f>SQRT((Table38910[[#This Row],[Annual Income (k$)]]-$B$3)^2+(Table38910[[#This Row],[Spending Score (1-100)]]-$C$3)^2)</f>
        <v>2.6074256209302571</v>
      </c>
      <c r="L141">
        <f>SQRT((Table38910[[#This Row],[Annual Income (k$)]]-$B$4)^2+(Table38910[[#This Row],[Spending Score (1-100)]]-$C$4)^2)</f>
        <v>1.8739147841813102</v>
      </c>
      <c r="M141">
        <f>SQRT((Table38910[[#This Row],[Annual Income (k$)]]-$B$5)^2+(Table38910[[#This Row],[Spending Score (1-100)]]-$C$5)^2)</f>
        <v>0.85557839074107855</v>
      </c>
      <c r="N141">
        <f>SQRT((Table38910[[#This Row],[Annual Income (k$)]]-$B$6)^2+(Table38910[[#This Row],[Spending Score (1-100)]]-$C$6)^2)</f>
        <v>2.2040551583249908</v>
      </c>
      <c r="O141">
        <f>MIN(Table38910[[#This Row],[DIst1]:[DIst4]])</f>
        <v>0.85557839074107855</v>
      </c>
      <c r="P141" t="str">
        <f>IF(MIN(Table38910[[#This Row],[DIst1]:[DIst4]])=Table38910[[#This Row],[DIst1]],"Cluster1",IF(MIN(Table38910[[#This Row],[DIst1]:[DIst4]])=Table38910[[#This Row],[DIst2]],"Cluster2",IF(MIN(Table38910[[#This Row],[DIst1]:[DIst4]])=Table38910[[#This Row],[DIst3]],"Cluster3","Cluster4")))</f>
        <v>Cluster3</v>
      </c>
    </row>
    <row r="142" spans="7:16" x14ac:dyDescent="0.3">
      <c r="G142">
        <v>141</v>
      </c>
      <c r="H142">
        <v>0.55116655699999995</v>
      </c>
      <c r="I142">
        <v>-1.754734544</v>
      </c>
      <c r="K142">
        <f>SQRT((Table38910[[#This Row],[Annual Income (k$)]]-$B$3)^2+(Table38910[[#This Row],[Spending Score (1-100)]]-$C$3)^2)</f>
        <v>1.9331380303746459</v>
      </c>
      <c r="L142">
        <f>SQRT((Table38910[[#This Row],[Annual Income (k$)]]-$B$4)^2+(Table38910[[#This Row],[Spending Score (1-100)]]-$C$4)^2)</f>
        <v>3.3867264485159998</v>
      </c>
      <c r="M142">
        <f>SQRT((Table38910[[#This Row],[Annual Income (k$)]]-$B$5)^2+(Table38910[[#This Row],[Spending Score (1-100)]]-$C$5)^2)</f>
        <v>1.994464417641415</v>
      </c>
      <c r="N142">
        <f>SQRT((Table38910[[#This Row],[Annual Income (k$)]]-$B$6)^2+(Table38910[[#This Row],[Spending Score (1-100)]]-$C$6)^2)</f>
        <v>0.58293820392718643</v>
      </c>
      <c r="O142">
        <f>MIN(Table38910[[#This Row],[DIst1]:[DIst4]])</f>
        <v>0.58293820392718643</v>
      </c>
      <c r="P142" t="str">
        <f>IF(MIN(Table38910[[#This Row],[DIst1]:[DIst4]])=Table38910[[#This Row],[DIst1]],"Cluster1",IF(MIN(Table38910[[#This Row],[DIst1]:[DIst4]])=Table38910[[#This Row],[DIst2]],"Cluster2",IF(MIN(Table38910[[#This Row],[DIst1]:[DIst4]])=Table38910[[#This Row],[DIst3]],"Cluster3","Cluster4")))</f>
        <v>Cluster4</v>
      </c>
    </row>
    <row r="143" spans="7:16" x14ac:dyDescent="0.3">
      <c r="G143">
        <v>142</v>
      </c>
      <c r="H143">
        <v>0.55116655699999995</v>
      </c>
      <c r="I143">
        <v>1.6615627980000001</v>
      </c>
      <c r="K143">
        <f>SQRT((Table38910[[#This Row],[Annual Income (k$)]]-$B$3)^2+(Table38910[[#This Row],[Spending Score (1-100)]]-$C$3)^2)</f>
        <v>3.2745601630252783</v>
      </c>
      <c r="L143">
        <f>SQRT((Table38910[[#This Row],[Annual Income (k$)]]-$B$4)^2+(Table38910[[#This Row],[Spending Score (1-100)]]-$C$4)^2)</f>
        <v>1.9977495405703602</v>
      </c>
      <c r="M143">
        <f>SQRT((Table38910[[#This Row],[Annual Income (k$)]]-$B$5)^2+(Table38910[[#This Row],[Spending Score (1-100)]]-$C$5)^2)</f>
        <v>1.5978712290017896</v>
      </c>
      <c r="N143">
        <f>SQRT((Table38910[[#This Row],[Annual Income (k$)]]-$B$6)^2+(Table38910[[#This Row],[Spending Score (1-100)]]-$C$6)^2)</f>
        <v>3.0031014258568511</v>
      </c>
      <c r="O143">
        <f>MIN(Table38910[[#This Row],[DIst1]:[DIst4]])</f>
        <v>1.5978712290017896</v>
      </c>
      <c r="P143" t="str">
        <f>IF(MIN(Table38910[[#This Row],[DIst1]:[DIst4]])=Table38910[[#This Row],[DIst1]],"Cluster1",IF(MIN(Table38910[[#This Row],[DIst1]:[DIst4]])=Table38910[[#This Row],[DIst2]],"Cluster2",IF(MIN(Table38910[[#This Row],[DIst1]:[DIst4]])=Table38910[[#This Row],[DIst3]],"Cluster3","Cluster4")))</f>
        <v>Cluster3</v>
      </c>
    </row>
    <row r="144" spans="7:16" x14ac:dyDescent="0.3">
      <c r="G144">
        <v>143</v>
      </c>
      <c r="H144">
        <v>0.58933598600000003</v>
      </c>
      <c r="I144">
        <v>-0.39597991900000001</v>
      </c>
      <c r="K144">
        <f>SQRT((Table38910[[#This Row],[Annual Income (k$)]]-$B$3)^2+(Table38910[[#This Row],[Spending Score (1-100)]]-$C$3)^2)</f>
        <v>1.964477709333019</v>
      </c>
      <c r="L144">
        <f>SQRT((Table38910[[#This Row],[Annual Income (k$)]]-$B$4)^2+(Table38910[[#This Row],[Spending Score (1-100)]]-$C$4)^2)</f>
        <v>2.4179009354142029</v>
      </c>
      <c r="M144">
        <f>SQRT((Table38910[[#This Row],[Annual Income (k$)]]-$B$5)^2+(Table38910[[#This Row],[Spending Score (1-100)]]-$C$5)^2)</f>
        <v>0.81186178945440035</v>
      </c>
      <c r="N144">
        <f>SQRT((Table38910[[#This Row],[Annual Income (k$)]]-$B$6)^2+(Table38910[[#This Row],[Spending Score (1-100)]]-$C$6)^2)</f>
        <v>0.98387178561937538</v>
      </c>
      <c r="O144">
        <f>MIN(Table38910[[#This Row],[DIst1]:[DIst4]])</f>
        <v>0.81186178945440035</v>
      </c>
      <c r="P144" t="str">
        <f>IF(MIN(Table38910[[#This Row],[DIst1]:[DIst4]])=Table38910[[#This Row],[DIst1]],"Cluster1",IF(MIN(Table38910[[#This Row],[DIst1]:[DIst4]])=Table38910[[#This Row],[DIst2]],"Cluster2",IF(MIN(Table38910[[#This Row],[DIst1]:[DIst4]])=Table38910[[#This Row],[DIst3]],"Cluster3","Cluster4")))</f>
        <v>Cluster3</v>
      </c>
    </row>
    <row r="145" spans="7:16" x14ac:dyDescent="0.3">
      <c r="G145">
        <v>144</v>
      </c>
      <c r="H145">
        <v>0.58933598600000003</v>
      </c>
      <c r="I145">
        <v>1.428633434</v>
      </c>
      <c r="K145">
        <f>SQRT((Table38910[[#This Row],[Annual Income (k$)]]-$B$3)^2+(Table38910[[#This Row],[Spending Score (1-100)]]-$C$3)^2)</f>
        <v>3.1055400309072443</v>
      </c>
      <c r="L145">
        <f>SQRT((Table38910[[#This Row],[Annual Income (k$)]]-$B$4)^2+(Table38910[[#This Row],[Spending Score (1-100)]]-$C$4)^2)</f>
        <v>1.9763657040801585</v>
      </c>
      <c r="M145">
        <f>SQRT((Table38910[[#This Row],[Annual Income (k$)]]-$B$5)^2+(Table38910[[#This Row],[Spending Score (1-100)]]-$C$5)^2)</f>
        <v>1.3972824583967671</v>
      </c>
      <c r="N145">
        <f>SQRT((Table38910[[#This Row],[Annual Income (k$)]]-$B$6)^2+(Table38910[[#This Row],[Spending Score (1-100)]]-$C$6)^2)</f>
        <v>2.7672130981125904</v>
      </c>
      <c r="O145">
        <f>MIN(Table38910[[#This Row],[DIst1]:[DIst4]])</f>
        <v>1.3972824583967671</v>
      </c>
      <c r="P145" t="str">
        <f>IF(MIN(Table38910[[#This Row],[DIst1]:[DIst4]])=Table38910[[#This Row],[DIst1]],"Cluster1",IF(MIN(Table38910[[#This Row],[DIst1]:[DIst4]])=Table38910[[#This Row],[DIst2]],"Cluster2",IF(MIN(Table38910[[#This Row],[DIst1]:[DIst4]])=Table38910[[#This Row],[DIst3]],"Cluster3","Cluster4")))</f>
        <v>Cluster3</v>
      </c>
    </row>
    <row r="146" spans="7:16" x14ac:dyDescent="0.3">
      <c r="G146">
        <v>145</v>
      </c>
      <c r="H146">
        <v>0.62750541599999998</v>
      </c>
      <c r="I146">
        <v>-1.4829836190000001</v>
      </c>
      <c r="K146">
        <f>SQRT((Table38910[[#This Row],[Annual Income (k$)]]-$B$3)^2+(Table38910[[#This Row],[Spending Score (1-100)]]-$C$3)^2)</f>
        <v>1.9287179331764197</v>
      </c>
      <c r="L146">
        <f>SQRT((Table38910[[#This Row],[Annual Income (k$)]]-$B$4)^2+(Table38910[[#This Row],[Spending Score (1-100)]]-$C$4)^2)</f>
        <v>3.2119413576443776</v>
      </c>
      <c r="M146">
        <f>SQRT((Table38910[[#This Row],[Annual Income (k$)]]-$B$5)^2+(Table38910[[#This Row],[Spending Score (1-100)]]-$C$5)^2)</f>
        <v>1.7607030718866772</v>
      </c>
      <c r="N146">
        <f>SQRT((Table38910[[#This Row],[Annual Income (k$)]]-$B$6)^2+(Table38910[[#This Row],[Spending Score (1-100)]]-$C$6)^2)</f>
        <v>0.35032772283163455</v>
      </c>
      <c r="O146">
        <f>MIN(Table38910[[#This Row],[DIst1]:[DIst4]])</f>
        <v>0.35032772283163455</v>
      </c>
      <c r="P146" t="str">
        <f>IF(MIN(Table38910[[#This Row],[DIst1]:[DIst4]])=Table38910[[#This Row],[DIst1]],"Cluster1",IF(MIN(Table38910[[#This Row],[DIst1]:[DIst4]])=Table38910[[#This Row],[DIst2]],"Cluster2",IF(MIN(Table38910[[#This Row],[DIst1]:[DIst4]])=Table38910[[#This Row],[DIst3]],"Cluster3","Cluster4")))</f>
        <v>Cluster4</v>
      </c>
    </row>
    <row r="147" spans="7:16" x14ac:dyDescent="0.3">
      <c r="G147">
        <v>146</v>
      </c>
      <c r="H147">
        <v>0.62750541599999998</v>
      </c>
      <c r="I147">
        <v>1.816849041</v>
      </c>
      <c r="K147">
        <f>SQRT((Table38910[[#This Row],[Annual Income (k$)]]-$B$3)^2+(Table38910[[#This Row],[Spending Score (1-100)]]-$C$3)^2)</f>
        <v>3.4462553701384246</v>
      </c>
      <c r="L147">
        <f>SQRT((Table38910[[#This Row],[Annual Income (k$)]]-$B$4)^2+(Table38910[[#This Row],[Spending Score (1-100)]]-$C$4)^2)</f>
        <v>2.1217371668473857</v>
      </c>
      <c r="M147">
        <f>SQRT((Table38910[[#This Row],[Annual Income (k$)]]-$B$5)^2+(Table38910[[#This Row],[Spending Score (1-100)]]-$C$5)^2)</f>
        <v>1.7700564480266034</v>
      </c>
      <c r="N147">
        <f>SQRT((Table38910[[#This Row],[Annual Income (k$)]]-$B$6)^2+(Table38910[[#This Row],[Spending Score (1-100)]]-$C$6)^2)</f>
        <v>3.1487797173667746</v>
      </c>
      <c r="O147">
        <f>MIN(Table38910[[#This Row],[DIst1]:[DIst4]])</f>
        <v>1.7700564480266034</v>
      </c>
      <c r="P147" t="str">
        <f>IF(MIN(Table38910[[#This Row],[DIst1]:[DIst4]])=Table38910[[#This Row],[DIst1]],"Cluster1",IF(MIN(Table38910[[#This Row],[DIst1]:[DIst4]])=Table38910[[#This Row],[DIst2]],"Cluster2",IF(MIN(Table38910[[#This Row],[DIst1]:[DIst4]])=Table38910[[#This Row],[DIst3]],"Cluster3","Cluster4")))</f>
        <v>Cluster3</v>
      </c>
    </row>
    <row r="148" spans="7:16" x14ac:dyDescent="0.3">
      <c r="G148">
        <v>147</v>
      </c>
      <c r="H148">
        <v>0.62750541599999998</v>
      </c>
      <c r="I148">
        <v>-0.551266162</v>
      </c>
      <c r="K148">
        <f>SQRT((Table38910[[#This Row],[Annual Income (k$)]]-$B$3)^2+(Table38910[[#This Row],[Spending Score (1-100)]]-$C$3)^2)</f>
        <v>1.9536154636757257</v>
      </c>
      <c r="L148">
        <f>SQRT((Table38910[[#This Row],[Annual Income (k$)]]-$B$4)^2+(Table38910[[#This Row],[Spending Score (1-100)]]-$C$4)^2)</f>
        <v>2.54329068343355</v>
      </c>
      <c r="M148">
        <f>SQRT((Table38910[[#This Row],[Annual Income (k$)]]-$B$5)^2+(Table38910[[#This Row],[Spending Score (1-100)]]-$C$5)^2)</f>
        <v>0.9502555463688116</v>
      </c>
      <c r="N148">
        <f>SQRT((Table38910[[#This Row],[Annual Income (k$)]]-$B$6)^2+(Table38910[[#This Row],[Spending Score (1-100)]]-$C$6)^2)</f>
        <v>0.82531146331272209</v>
      </c>
      <c r="O148">
        <f>MIN(Table38910[[#This Row],[DIst1]:[DIst4]])</f>
        <v>0.82531146331272209</v>
      </c>
      <c r="P148" t="str">
        <f>IF(MIN(Table38910[[#This Row],[DIst1]:[DIst4]])=Table38910[[#This Row],[DIst1]],"Cluster1",IF(MIN(Table38910[[#This Row],[DIst1]:[DIst4]])=Table38910[[#This Row],[DIst2]],"Cluster2",IF(MIN(Table38910[[#This Row],[DIst1]:[DIst4]])=Table38910[[#This Row],[DIst3]],"Cluster3","Cluster4")))</f>
        <v>Cluster4</v>
      </c>
    </row>
    <row r="149" spans="7:16" x14ac:dyDescent="0.3">
      <c r="G149">
        <v>148</v>
      </c>
      <c r="H149">
        <v>0.62750541599999998</v>
      </c>
      <c r="I149">
        <v>0.92395314500000003</v>
      </c>
      <c r="K149">
        <f>SQRT((Table38910[[#This Row],[Annual Income (k$)]]-$B$3)^2+(Table38910[[#This Row],[Spending Score (1-100)]]-$C$3)^2)</f>
        <v>2.74233819558853</v>
      </c>
      <c r="L149">
        <f>SQRT((Table38910[[#This Row],[Annual Income (k$)]]-$B$4)^2+(Table38910[[#This Row],[Spending Score (1-100)]]-$C$4)^2)</f>
        <v>1.9814239222357137</v>
      </c>
      <c r="M149">
        <f>SQRT((Table38910[[#This Row],[Annual Income (k$)]]-$B$5)^2+(Table38910[[#This Row],[Spending Score (1-100)]]-$C$5)^2)</f>
        <v>0.98743092092922424</v>
      </c>
      <c r="N149">
        <f>SQRT((Table38910[[#This Row],[Annual Income (k$)]]-$B$6)^2+(Table38910[[#This Row],[Spending Score (1-100)]]-$C$6)^2)</f>
        <v>2.2618680263188726</v>
      </c>
      <c r="O149">
        <f>MIN(Table38910[[#This Row],[DIst1]:[DIst4]])</f>
        <v>0.98743092092922424</v>
      </c>
      <c r="P149" t="str">
        <f>IF(MIN(Table38910[[#This Row],[DIst1]:[DIst4]])=Table38910[[#This Row],[DIst1]],"Cluster1",IF(MIN(Table38910[[#This Row],[DIst1]:[DIst4]])=Table38910[[#This Row],[DIst2]],"Cluster2",IF(MIN(Table38910[[#This Row],[DIst1]:[DIst4]])=Table38910[[#This Row],[DIst3]],"Cluster3","Cluster4")))</f>
        <v>Cluster3</v>
      </c>
    </row>
    <row r="150" spans="7:16" x14ac:dyDescent="0.3">
      <c r="G150">
        <v>149</v>
      </c>
      <c r="H150">
        <v>0.66567484499999996</v>
      </c>
      <c r="I150">
        <v>-1.0947680120000001</v>
      </c>
      <c r="K150">
        <f>SQRT((Table38910[[#This Row],[Annual Income (k$)]]-$B$3)^2+(Table38910[[#This Row],[Spending Score (1-100)]]-$C$3)^2)</f>
        <v>1.9221065272669391</v>
      </c>
      <c r="L150">
        <f>SQRT((Table38910[[#This Row],[Annual Income (k$)]]-$B$4)^2+(Table38910[[#This Row],[Spending Score (1-100)]]-$C$4)^2)</f>
        <v>2.9418630045332606</v>
      </c>
      <c r="M150">
        <f>SQRT((Table38910[[#This Row],[Annual Income (k$)]]-$B$5)^2+(Table38910[[#This Row],[Spending Score (1-100)]]-$C$5)^2)</f>
        <v>1.422329186329703</v>
      </c>
      <c r="N150">
        <f>SQRT((Table38910[[#This Row],[Annual Income (k$)]]-$B$6)^2+(Table38910[[#This Row],[Spending Score (1-100)]]-$C$6)^2)</f>
        <v>0.349740388958032</v>
      </c>
      <c r="O150">
        <f>MIN(Table38910[[#This Row],[DIst1]:[DIst4]])</f>
        <v>0.349740388958032</v>
      </c>
      <c r="P150" t="str">
        <f>IF(MIN(Table38910[[#This Row],[DIst1]:[DIst4]])=Table38910[[#This Row],[DIst1]],"Cluster1",IF(MIN(Table38910[[#This Row],[DIst1]:[DIst4]])=Table38910[[#This Row],[DIst2]],"Cluster2",IF(MIN(Table38910[[#This Row],[DIst1]:[DIst4]])=Table38910[[#This Row],[DIst3]],"Cluster3","Cluster4")))</f>
        <v>Cluster4</v>
      </c>
    </row>
    <row r="151" spans="7:16" x14ac:dyDescent="0.3">
      <c r="G151">
        <v>150</v>
      </c>
      <c r="H151">
        <v>0.66567484499999996</v>
      </c>
      <c r="I151">
        <v>1.5450981159999999</v>
      </c>
      <c r="K151">
        <f>SQRT((Table38910[[#This Row],[Annual Income (k$)]]-$B$3)^2+(Table38910[[#This Row],[Spending Score (1-100)]]-$C$3)^2)</f>
        <v>3.2445836773989281</v>
      </c>
      <c r="L151">
        <f>SQRT((Table38910[[#This Row],[Annual Income (k$)]]-$B$4)^2+(Table38910[[#This Row],[Spending Score (1-100)]]-$C$4)^2)</f>
        <v>2.0760949310543788</v>
      </c>
      <c r="M151">
        <f>SQRT((Table38910[[#This Row],[Annual Income (k$)]]-$B$5)^2+(Table38910[[#This Row],[Spending Score (1-100)]]-$C$5)^2)</f>
        <v>1.5352169556401161</v>
      </c>
      <c r="N151">
        <f>SQRT((Table38910[[#This Row],[Annual Income (k$)]]-$B$6)^2+(Table38910[[#This Row],[Spending Score (1-100)]]-$C$6)^2)</f>
        <v>2.8746194295734862</v>
      </c>
      <c r="O151">
        <f>MIN(Table38910[[#This Row],[DIst1]:[DIst4]])</f>
        <v>1.5352169556401161</v>
      </c>
      <c r="P151" t="str">
        <f>IF(MIN(Table38910[[#This Row],[DIst1]:[DIst4]])=Table38910[[#This Row],[DIst1]],"Cluster1",IF(MIN(Table38910[[#This Row],[DIst1]:[DIst4]])=Table38910[[#This Row],[DIst2]],"Cluster2",IF(MIN(Table38910[[#This Row],[DIst1]:[DIst4]])=Table38910[[#This Row],[DIst3]],"Cluster3","Cluster4")))</f>
        <v>Cluster3</v>
      </c>
    </row>
    <row r="152" spans="7:16" x14ac:dyDescent="0.3">
      <c r="G152">
        <v>151</v>
      </c>
      <c r="H152">
        <v>0.66567484499999996</v>
      </c>
      <c r="I152">
        <v>-1.288875816</v>
      </c>
      <c r="K152">
        <f>SQRT((Table38910[[#This Row],[Annual Income (k$)]]-$B$3)^2+(Table38910[[#This Row],[Spending Score (1-100)]]-$C$3)^2)</f>
        <v>1.9344704717809749</v>
      </c>
      <c r="L152">
        <f>SQRT((Table38910[[#This Row],[Annual Income (k$)]]-$B$4)^2+(Table38910[[#This Row],[Spending Score (1-100)]]-$C$4)^2)</f>
        <v>3.086113198231804</v>
      </c>
      <c r="M152">
        <f>SQRT((Table38910[[#This Row],[Annual Income (k$)]]-$B$5)^2+(Table38910[[#This Row],[Spending Score (1-100)]]-$C$5)^2)</f>
        <v>1.5964233298894988</v>
      </c>
      <c r="N152">
        <f>SQRT((Table38910[[#This Row],[Annual Income (k$)]]-$B$6)^2+(Table38910[[#This Row],[Spending Score (1-100)]]-$C$6)^2)</f>
        <v>0.27166733054486808</v>
      </c>
      <c r="O152">
        <f>MIN(Table38910[[#This Row],[DIst1]:[DIst4]])</f>
        <v>0.27166733054486808</v>
      </c>
      <c r="P152" t="str">
        <f>IF(MIN(Table38910[[#This Row],[DIst1]:[DIst4]])=Table38910[[#This Row],[DIst1]],"Cluster1",IF(MIN(Table38910[[#This Row],[DIst1]:[DIst4]])=Table38910[[#This Row],[DIst2]],"Cluster2",IF(MIN(Table38910[[#This Row],[DIst1]:[DIst4]])=Table38910[[#This Row],[DIst3]],"Cluster3","Cluster4")))</f>
        <v>Cluster4</v>
      </c>
    </row>
    <row r="153" spans="7:16" x14ac:dyDescent="0.3">
      <c r="G153">
        <v>152</v>
      </c>
      <c r="H153">
        <v>0.66567484499999996</v>
      </c>
      <c r="I153">
        <v>1.467454995</v>
      </c>
      <c r="K153">
        <f>SQRT((Table38910[[#This Row],[Annual Income (k$)]]-$B$3)^2+(Table38910[[#This Row],[Spending Score (1-100)]]-$C$3)^2)</f>
        <v>3.1823605498487582</v>
      </c>
      <c r="L153">
        <f>SQRT((Table38910[[#This Row],[Annual Income (k$)]]-$B$4)^2+(Table38910[[#This Row],[Spending Score (1-100)]]-$C$4)^2)</f>
        <v>2.0588849608783177</v>
      </c>
      <c r="M153">
        <f>SQRT((Table38910[[#This Row],[Annual Income (k$)]]-$B$5)^2+(Table38910[[#This Row],[Spending Score (1-100)]]-$C$5)^2)</f>
        <v>1.4656508386917613</v>
      </c>
      <c r="N153">
        <f>SQRT((Table38910[[#This Row],[Annual Income (k$)]]-$B$6)^2+(Table38910[[#This Row],[Spending Score (1-100)]]-$C$6)^2)</f>
        <v>2.7973296574918542</v>
      </c>
      <c r="O153">
        <f>MIN(Table38910[[#This Row],[DIst1]:[DIst4]])</f>
        <v>1.4656508386917613</v>
      </c>
      <c r="P153" t="str">
        <f>IF(MIN(Table38910[[#This Row],[DIst1]:[DIst4]])=Table38910[[#This Row],[DIst1]],"Cluster1",IF(MIN(Table38910[[#This Row],[DIst1]:[DIst4]])=Table38910[[#This Row],[DIst2]],"Cluster2",IF(MIN(Table38910[[#This Row],[DIst1]:[DIst4]])=Table38910[[#This Row],[DIst3]],"Cluster3","Cluster4")))</f>
        <v>Cluster3</v>
      </c>
    </row>
    <row r="154" spans="7:16" x14ac:dyDescent="0.3">
      <c r="G154">
        <v>153</v>
      </c>
      <c r="H154">
        <v>0.66567484499999996</v>
      </c>
      <c r="I154">
        <v>-1.172411133</v>
      </c>
      <c r="K154">
        <f>SQRT((Table38910[[#This Row],[Annual Income (k$)]]-$B$3)^2+(Table38910[[#This Row],[Spending Score (1-100)]]-$C$3)^2)</f>
        <v>1.9247139585279993</v>
      </c>
      <c r="L154">
        <f>SQRT((Table38910[[#This Row],[Annual Income (k$)]]-$B$4)^2+(Table38910[[#This Row],[Spending Score (1-100)]]-$C$4)^2)</f>
        <v>2.9988881184904015</v>
      </c>
      <c r="M154">
        <f>SQRT((Table38910[[#This Row],[Annual Income (k$)]]-$B$5)^2+(Table38910[[#This Row],[Spending Score (1-100)]]-$C$5)^2)</f>
        <v>1.4913740257757215</v>
      </c>
      <c r="N154">
        <f>SQRT((Table38910[[#This Row],[Annual Income (k$)]]-$B$6)^2+(Table38910[[#This Row],[Spending Score (1-100)]]-$C$6)^2)</f>
        <v>0.30638142546640651</v>
      </c>
      <c r="O154">
        <f>MIN(Table38910[[#This Row],[DIst1]:[DIst4]])</f>
        <v>0.30638142546640651</v>
      </c>
      <c r="P154" t="str">
        <f>IF(MIN(Table38910[[#This Row],[DIst1]:[DIst4]])=Table38910[[#This Row],[DIst1]],"Cluster1",IF(MIN(Table38910[[#This Row],[DIst1]:[DIst4]])=Table38910[[#This Row],[DIst2]],"Cluster2",IF(MIN(Table38910[[#This Row],[DIst1]:[DIst4]])=Table38910[[#This Row],[DIst3]],"Cluster3","Cluster4")))</f>
        <v>Cluster4</v>
      </c>
    </row>
    <row r="155" spans="7:16" x14ac:dyDescent="0.3">
      <c r="G155">
        <v>154</v>
      </c>
      <c r="H155">
        <v>0.66567484499999996</v>
      </c>
      <c r="I155">
        <v>1.001596266</v>
      </c>
      <c r="K155">
        <f>SQRT((Table38910[[#This Row],[Annual Income (k$)]]-$B$3)^2+(Table38910[[#This Row],[Spending Score (1-100)]]-$C$3)^2)</f>
        <v>2.8250993455758366</v>
      </c>
      <c r="L155">
        <f>SQRT((Table38910[[#This Row],[Annual Income (k$)]]-$B$4)^2+(Table38910[[#This Row],[Spending Score (1-100)]]-$C$4)^2)</f>
        <v>2.0162403320831586</v>
      </c>
      <c r="M155">
        <f>SQRT((Table38910[[#This Row],[Annual Income (k$)]]-$B$5)^2+(Table38910[[#This Row],[Spending Score (1-100)]]-$C$5)^2)</f>
        <v>1.0718092807863102</v>
      </c>
      <c r="N155">
        <f>SQRT((Table38910[[#This Row],[Annual Income (k$)]]-$B$6)^2+(Table38910[[#This Row],[Spending Score (1-100)]]-$C$6)^2)</f>
        <v>2.3340836239534863</v>
      </c>
      <c r="O155">
        <f>MIN(Table38910[[#This Row],[DIst1]:[DIst4]])</f>
        <v>1.0718092807863102</v>
      </c>
      <c r="P155" t="str">
        <f>IF(MIN(Table38910[[#This Row],[DIst1]:[DIst4]])=Table38910[[#This Row],[DIst1]],"Cluster1",IF(MIN(Table38910[[#This Row],[DIst1]:[DIst4]])=Table38910[[#This Row],[DIst2]],"Cluster2",IF(MIN(Table38910[[#This Row],[DIst1]:[DIst4]])=Table38910[[#This Row],[DIst3]],"Cluster3","Cluster4")))</f>
        <v>Cluster3</v>
      </c>
    </row>
    <row r="156" spans="7:16" x14ac:dyDescent="0.3">
      <c r="G156">
        <v>155</v>
      </c>
      <c r="H156">
        <v>0.66567484499999996</v>
      </c>
      <c r="I156">
        <v>-1.3276973759999999</v>
      </c>
      <c r="K156">
        <f>SQRT((Table38910[[#This Row],[Annual Income (k$)]]-$B$3)^2+(Table38910[[#This Row],[Spending Score (1-100)]]-$C$3)^2)</f>
        <v>1.9392666624480352</v>
      </c>
      <c r="L156">
        <f>SQRT((Table38910[[#This Row],[Annual Income (k$)]]-$B$4)^2+(Table38910[[#This Row],[Spending Score (1-100)]]-$C$4)^2)</f>
        <v>3.1156130531516437</v>
      </c>
      <c r="M156">
        <f>SQRT((Table38910[[#This Row],[Annual Income (k$)]]-$B$5)^2+(Table38910[[#This Row],[Spending Score (1-100)]]-$C$5)^2)</f>
        <v>1.6317841628462373</v>
      </c>
      <c r="N156">
        <f>SQRT((Table38910[[#This Row],[Annual Income (k$)]]-$B$6)^2+(Table38910[[#This Row],[Spending Score (1-100)]]-$C$6)^2)</f>
        <v>0.27044921839226277</v>
      </c>
      <c r="O156">
        <f>MIN(Table38910[[#This Row],[DIst1]:[DIst4]])</f>
        <v>0.27044921839226277</v>
      </c>
      <c r="P156" t="str">
        <f>IF(MIN(Table38910[[#This Row],[DIst1]:[DIst4]])=Table38910[[#This Row],[DIst1]],"Cluster1",IF(MIN(Table38910[[#This Row],[DIst1]:[DIst4]])=Table38910[[#This Row],[DIst2]],"Cluster2",IF(MIN(Table38910[[#This Row],[DIst1]:[DIst4]])=Table38910[[#This Row],[DIst3]],"Cluster3","Cluster4")))</f>
        <v>Cluster4</v>
      </c>
    </row>
    <row r="157" spans="7:16" x14ac:dyDescent="0.3">
      <c r="G157">
        <v>156</v>
      </c>
      <c r="H157">
        <v>0.66567484499999996</v>
      </c>
      <c r="I157">
        <v>1.506276556</v>
      </c>
      <c r="K157">
        <f>SQRT((Table38910[[#This Row],[Annual Income (k$)]]-$B$3)^2+(Table38910[[#This Row],[Spending Score (1-100)]]-$C$3)^2)</f>
        <v>3.2133882186026388</v>
      </c>
      <c r="L157">
        <f>SQRT((Table38910[[#This Row],[Annual Income (k$)]]-$B$4)^2+(Table38910[[#This Row],[Spending Score (1-100)]]-$C$4)^2)</f>
        <v>2.0671433451357246</v>
      </c>
      <c r="M157">
        <f>SQRT((Table38910[[#This Row],[Annual Income (k$)]]-$B$5)^2+(Table38910[[#This Row],[Spending Score (1-100)]]-$C$5)^2)</f>
        <v>1.5003348388630044</v>
      </c>
      <c r="N157">
        <f>SQRT((Table38910[[#This Row],[Annual Income (k$)]]-$B$6)^2+(Table38910[[#This Row],[Spending Score (1-100)]]-$C$6)^2)</f>
        <v>2.8359721310418156</v>
      </c>
      <c r="O157">
        <f>MIN(Table38910[[#This Row],[DIst1]:[DIst4]])</f>
        <v>1.5003348388630044</v>
      </c>
      <c r="P157" t="str">
        <f>IF(MIN(Table38910[[#This Row],[DIst1]:[DIst4]])=Table38910[[#This Row],[DIst1]],"Cluster1",IF(MIN(Table38910[[#This Row],[DIst1]:[DIst4]])=Table38910[[#This Row],[DIst2]],"Cluster2",IF(MIN(Table38910[[#This Row],[DIst1]:[DIst4]])=Table38910[[#This Row],[DIst3]],"Cluster3","Cluster4")))</f>
        <v>Cluster3</v>
      </c>
    </row>
    <row r="158" spans="7:16" x14ac:dyDescent="0.3">
      <c r="G158">
        <v>157</v>
      </c>
      <c r="H158">
        <v>0.66567484499999996</v>
      </c>
      <c r="I158">
        <v>-1.9100207870000001</v>
      </c>
      <c r="K158">
        <f>SQRT((Table38910[[#This Row],[Annual Income (k$)]]-$B$3)^2+(Table38910[[#This Row],[Spending Score (1-100)]]-$C$3)^2)</f>
        <v>2.0978918418098806</v>
      </c>
      <c r="L158">
        <f>SQRT((Table38910[[#This Row],[Annual Income (k$)]]-$B$4)^2+(Table38910[[#This Row],[Spending Score (1-100)]]-$C$4)^2)</f>
        <v>3.5795254402045003</v>
      </c>
      <c r="M158">
        <f>SQRT((Table38910[[#This Row],[Annual Income (k$)]]-$B$5)^2+(Table38910[[#This Row],[Spending Score (1-100)]]-$C$5)^2)</f>
        <v>2.1763980410769386</v>
      </c>
      <c r="N158">
        <f>SQRT((Table38910[[#This Row],[Annual Income (k$)]]-$B$6)^2+(Table38910[[#This Row],[Spending Score (1-100)]]-$C$6)^2)</f>
        <v>0.65187779256104394</v>
      </c>
      <c r="O158">
        <f>MIN(Table38910[[#This Row],[DIst1]:[DIst4]])</f>
        <v>0.65187779256104394</v>
      </c>
      <c r="P158" t="str">
        <f>IF(MIN(Table38910[[#This Row],[DIst1]:[DIst4]])=Table38910[[#This Row],[DIst1]],"Cluster1",IF(MIN(Table38910[[#This Row],[DIst1]:[DIst4]])=Table38910[[#This Row],[DIst2]],"Cluster2",IF(MIN(Table38910[[#This Row],[DIst1]:[DIst4]])=Table38910[[#This Row],[DIst3]],"Cluster3","Cluster4")))</f>
        <v>Cluster4</v>
      </c>
    </row>
    <row r="159" spans="7:16" x14ac:dyDescent="0.3">
      <c r="G159">
        <v>158</v>
      </c>
      <c r="H159">
        <v>0.66567484499999996</v>
      </c>
      <c r="I159">
        <v>1.079239388</v>
      </c>
      <c r="K159">
        <f>SQRT((Table38910[[#This Row],[Annual Income (k$)]]-$B$3)^2+(Table38910[[#This Row],[Spending Score (1-100)]]-$C$3)^2)</f>
        <v>2.8824901449528064</v>
      </c>
      <c r="L159">
        <f>SQRT((Table38910[[#This Row],[Annual Income (k$)]]-$B$4)^2+(Table38910[[#This Row],[Spending Score (1-100)]]-$C$4)^2)</f>
        <v>2.0159480415106774</v>
      </c>
      <c r="M159">
        <f>SQRT((Table38910[[#This Row],[Annual Income (k$)]]-$B$5)^2+(Table38910[[#This Row],[Spending Score (1-100)]]-$C$5)^2)</f>
        <v>1.133663267823398</v>
      </c>
      <c r="N159">
        <f>SQRT((Table38910[[#This Row],[Annual Income (k$)]]-$B$6)^2+(Table38910[[#This Row],[Spending Score (1-100)]]-$C$6)^2)</f>
        <v>2.4112213853705957</v>
      </c>
      <c r="O159">
        <f>MIN(Table38910[[#This Row],[DIst1]:[DIst4]])</f>
        <v>1.133663267823398</v>
      </c>
      <c r="P159" t="str">
        <f>IF(MIN(Table38910[[#This Row],[DIst1]:[DIst4]])=Table38910[[#This Row],[DIst1]],"Cluster1",IF(MIN(Table38910[[#This Row],[DIst1]:[DIst4]])=Table38910[[#This Row],[DIst2]],"Cluster2",IF(MIN(Table38910[[#This Row],[DIst1]:[DIst4]])=Table38910[[#This Row],[DIst3]],"Cluster3","Cluster4")))</f>
        <v>Cluster3</v>
      </c>
    </row>
    <row r="160" spans="7:16" x14ac:dyDescent="0.3">
      <c r="G160">
        <v>159</v>
      </c>
      <c r="H160">
        <v>0.66567484499999996</v>
      </c>
      <c r="I160">
        <v>-1.9100207870000001</v>
      </c>
      <c r="K160">
        <f>SQRT((Table38910[[#This Row],[Annual Income (k$)]]-$B$3)^2+(Table38910[[#This Row],[Spending Score (1-100)]]-$C$3)^2)</f>
        <v>2.0978918418098806</v>
      </c>
      <c r="L160">
        <f>SQRT((Table38910[[#This Row],[Annual Income (k$)]]-$B$4)^2+(Table38910[[#This Row],[Spending Score (1-100)]]-$C$4)^2)</f>
        <v>3.5795254402045003</v>
      </c>
      <c r="M160">
        <f>SQRT((Table38910[[#This Row],[Annual Income (k$)]]-$B$5)^2+(Table38910[[#This Row],[Spending Score (1-100)]]-$C$5)^2)</f>
        <v>2.1763980410769386</v>
      </c>
      <c r="N160">
        <f>SQRT((Table38910[[#This Row],[Annual Income (k$)]]-$B$6)^2+(Table38910[[#This Row],[Spending Score (1-100)]]-$C$6)^2)</f>
        <v>0.65187779256104394</v>
      </c>
      <c r="O160">
        <f>MIN(Table38910[[#This Row],[DIst1]:[DIst4]])</f>
        <v>0.65187779256104394</v>
      </c>
      <c r="P160" t="str">
        <f>IF(MIN(Table38910[[#This Row],[DIst1]:[DIst4]])=Table38910[[#This Row],[DIst1]],"Cluster1",IF(MIN(Table38910[[#This Row],[DIst1]:[DIst4]])=Table38910[[#This Row],[DIst2]],"Cluster2",IF(MIN(Table38910[[#This Row],[DIst1]:[DIst4]])=Table38910[[#This Row],[DIst3]],"Cluster3","Cluster4")))</f>
        <v>Cluster4</v>
      </c>
    </row>
    <row r="161" spans="7:16" x14ac:dyDescent="0.3">
      <c r="G161">
        <v>160</v>
      </c>
      <c r="H161">
        <v>0.66567484499999996</v>
      </c>
      <c r="I161">
        <v>0.88513158400000003</v>
      </c>
      <c r="K161">
        <f>SQRT((Table38910[[#This Row],[Annual Income (k$)]]-$B$3)^2+(Table38910[[#This Row],[Spending Score (1-100)]]-$C$3)^2)</f>
        <v>2.740884589907588</v>
      </c>
      <c r="L161">
        <f>SQRT((Table38910[[#This Row],[Annual Income (k$)]]-$B$4)^2+(Table38910[[#This Row],[Spending Score (1-100)]]-$C$4)^2)</f>
        <v>2.0222758556493496</v>
      </c>
      <c r="M161">
        <f>SQRT((Table38910[[#This Row],[Annual Income (k$)]]-$B$5)^2+(Table38910[[#This Row],[Spending Score (1-100)]]-$C$5)^2)</f>
        <v>0.98323747597143962</v>
      </c>
      <c r="N161">
        <f>SQRT((Table38910[[#This Row],[Annual Income (k$)]]-$B$6)^2+(Table38910[[#This Row],[Spending Score (1-100)]]-$C$6)^2)</f>
        <v>2.2184430944916871</v>
      </c>
      <c r="O161">
        <f>MIN(Table38910[[#This Row],[DIst1]:[DIst4]])</f>
        <v>0.98323747597143962</v>
      </c>
      <c r="P161" t="str">
        <f>IF(MIN(Table38910[[#This Row],[DIst1]:[DIst4]])=Table38910[[#This Row],[DIst1]],"Cluster1",IF(MIN(Table38910[[#This Row],[DIst1]:[DIst4]])=Table38910[[#This Row],[DIst2]],"Cluster2",IF(MIN(Table38910[[#This Row],[DIst1]:[DIst4]])=Table38910[[#This Row],[DIst3]],"Cluster3","Cluster4")))</f>
        <v>Cluster3</v>
      </c>
    </row>
    <row r="162" spans="7:16" x14ac:dyDescent="0.3">
      <c r="G162">
        <v>161</v>
      </c>
      <c r="H162">
        <v>0.70384427400000005</v>
      </c>
      <c r="I162">
        <v>-0.59008772300000001</v>
      </c>
      <c r="K162">
        <f>SQRT((Table38910[[#This Row],[Annual Income (k$)]]-$B$3)^2+(Table38910[[#This Row],[Spending Score (1-100)]]-$C$3)^2)</f>
        <v>2.0177608139119307</v>
      </c>
      <c r="L162">
        <f>SQRT((Table38910[[#This Row],[Annual Income (k$)]]-$B$4)^2+(Table38910[[#This Row],[Spending Score (1-100)]]-$C$4)^2)</f>
        <v>2.6271202136033653</v>
      </c>
      <c r="M162">
        <f>SQRT((Table38910[[#This Row],[Annual Income (k$)]]-$B$5)^2+(Table38910[[#This Row],[Spending Score (1-100)]]-$C$5)^2)</f>
        <v>1.0303257290074848</v>
      </c>
      <c r="N162">
        <f>SQRT((Table38910[[#This Row],[Annual Income (k$)]]-$B$6)^2+(Table38910[[#This Row],[Spending Score (1-100)]]-$C$6)^2)</f>
        <v>0.76285670507179359</v>
      </c>
      <c r="O162">
        <f>MIN(Table38910[[#This Row],[DIst1]:[DIst4]])</f>
        <v>0.76285670507179359</v>
      </c>
      <c r="P162" t="str">
        <f>IF(MIN(Table38910[[#This Row],[DIst1]:[DIst4]])=Table38910[[#This Row],[DIst1]],"Cluster1",IF(MIN(Table38910[[#This Row],[DIst1]:[DIst4]])=Table38910[[#This Row],[DIst2]],"Cluster2",IF(MIN(Table38910[[#This Row],[DIst1]:[DIst4]])=Table38910[[#This Row],[DIst3]],"Cluster3","Cluster4")))</f>
        <v>Cluster4</v>
      </c>
    </row>
    <row r="163" spans="7:16" x14ac:dyDescent="0.3">
      <c r="G163">
        <v>162</v>
      </c>
      <c r="H163">
        <v>0.70384427400000005</v>
      </c>
      <c r="I163">
        <v>1.273347191</v>
      </c>
      <c r="K163">
        <f>SQRT((Table38910[[#This Row],[Annual Income (k$)]]-$B$3)^2+(Table38910[[#This Row],[Spending Score (1-100)]]-$C$3)^2)</f>
        <v>3.05427263749919</v>
      </c>
      <c r="L163">
        <f>SQRT((Table38910[[#This Row],[Annual Income (k$)]]-$B$4)^2+(Table38910[[#This Row],[Spending Score (1-100)]]-$C$4)^2)</f>
        <v>2.0662000535802152</v>
      </c>
      <c r="M163">
        <f>SQRT((Table38910[[#This Row],[Annual Income (k$)]]-$B$5)^2+(Table38910[[#This Row],[Spending Score (1-100)]]-$C$5)^2)</f>
        <v>1.3157861960312323</v>
      </c>
      <c r="N163">
        <f>SQRT((Table38910[[#This Row],[Annual Income (k$)]]-$B$6)^2+(Table38910[[#This Row],[Spending Score (1-100)]]-$C$6)^2)</f>
        <v>2.600513595880531</v>
      </c>
      <c r="O163">
        <f>MIN(Table38910[[#This Row],[DIst1]:[DIst4]])</f>
        <v>1.3157861960312323</v>
      </c>
      <c r="P163" t="str">
        <f>IF(MIN(Table38910[[#This Row],[DIst1]:[DIst4]])=Table38910[[#This Row],[DIst1]],"Cluster1",IF(MIN(Table38910[[#This Row],[DIst1]:[DIst4]])=Table38910[[#This Row],[DIst2]],"Cluster2",IF(MIN(Table38910[[#This Row],[DIst1]:[DIst4]])=Table38910[[#This Row],[DIst3]],"Cluster3","Cluster4")))</f>
        <v>Cluster3</v>
      </c>
    </row>
    <row r="164" spans="7:16" x14ac:dyDescent="0.3">
      <c r="G164">
        <v>163</v>
      </c>
      <c r="H164">
        <v>0.780183132</v>
      </c>
      <c r="I164">
        <v>-1.754734544</v>
      </c>
      <c r="K164">
        <f>SQRT((Table38910[[#This Row],[Annual Income (k$)]]-$B$3)^2+(Table38910[[#This Row],[Spending Score (1-100)]]-$C$3)^2)</f>
        <v>2.1487978073035299</v>
      </c>
      <c r="L164">
        <f>SQRT((Table38910[[#This Row],[Annual Income (k$)]]-$B$4)^2+(Table38910[[#This Row],[Spending Score (1-100)]]-$C$4)^2)</f>
        <v>3.5203943316811879</v>
      </c>
      <c r="M164">
        <f>SQRT((Table38910[[#This Row],[Annual Income (k$)]]-$B$5)^2+(Table38910[[#This Row],[Spending Score (1-100)]]-$C$5)^2)</f>
        <v>2.0695408790633478</v>
      </c>
      <c r="N164">
        <f>SQRT((Table38910[[#This Row],[Annual Income (k$)]]-$B$6)^2+(Table38910[[#This Row],[Spending Score (1-100)]]-$C$6)^2)</f>
        <v>0.46480425674323539</v>
      </c>
      <c r="O164">
        <f>MIN(Table38910[[#This Row],[DIst1]:[DIst4]])</f>
        <v>0.46480425674323539</v>
      </c>
      <c r="P164" t="str">
        <f>IF(MIN(Table38910[[#This Row],[DIst1]:[DIst4]])=Table38910[[#This Row],[DIst1]],"Cluster1",IF(MIN(Table38910[[#This Row],[DIst1]:[DIst4]])=Table38910[[#This Row],[DIst2]],"Cluster2",IF(MIN(Table38910[[#This Row],[DIst1]:[DIst4]])=Table38910[[#This Row],[DIst3]],"Cluster3","Cluster4")))</f>
        <v>Cluster4</v>
      </c>
    </row>
    <row r="165" spans="7:16" x14ac:dyDescent="0.3">
      <c r="G165">
        <v>164</v>
      </c>
      <c r="H165">
        <v>0.780183132</v>
      </c>
      <c r="I165">
        <v>1.6615627980000001</v>
      </c>
      <c r="K165">
        <f>SQRT((Table38910[[#This Row],[Annual Income (k$)]]-$B$3)^2+(Table38910[[#This Row],[Spending Score (1-100)]]-$C$3)^2)</f>
        <v>3.4063255325150337</v>
      </c>
      <c r="L165">
        <f>SQRT((Table38910[[#This Row],[Annual Income (k$)]]-$B$4)^2+(Table38910[[#This Row],[Spending Score (1-100)]]-$C$4)^2)</f>
        <v>2.2168138037066454</v>
      </c>
      <c r="M165">
        <f>SQRT((Table38910[[#This Row],[Annual Income (k$)]]-$B$5)^2+(Table38910[[#This Row],[Spending Score (1-100)]]-$C$5)^2)</f>
        <v>1.6906518273578017</v>
      </c>
      <c r="N165">
        <f>SQRT((Table38910[[#This Row],[Annual Income (k$)]]-$B$6)^2+(Table38910[[#This Row],[Spending Score (1-100)]]-$C$6)^2)</f>
        <v>2.9824225424094801</v>
      </c>
      <c r="O165">
        <f>MIN(Table38910[[#This Row],[DIst1]:[DIst4]])</f>
        <v>1.6906518273578017</v>
      </c>
      <c r="P165" t="str">
        <f>IF(MIN(Table38910[[#This Row],[DIst1]:[DIst4]])=Table38910[[#This Row],[DIst1]],"Cluster1",IF(MIN(Table38910[[#This Row],[DIst1]:[DIst4]])=Table38910[[#This Row],[DIst2]],"Cluster2",IF(MIN(Table38910[[#This Row],[DIst1]:[DIst4]])=Table38910[[#This Row],[DIst3]],"Cluster3","Cluster4")))</f>
        <v>Cluster3</v>
      </c>
    </row>
    <row r="166" spans="7:16" x14ac:dyDescent="0.3">
      <c r="G166">
        <v>165</v>
      </c>
      <c r="H166">
        <v>0.93286084899999999</v>
      </c>
      <c r="I166">
        <v>-0.93948176900000002</v>
      </c>
      <c r="K166">
        <f>SQRT((Table38910[[#This Row],[Annual Income (k$)]]-$B$3)^2+(Table38910[[#This Row],[Spending Score (1-100)]]-$C$3)^2)</f>
        <v>2.1929476849944614</v>
      </c>
      <c r="L166">
        <f>SQRT((Table38910[[#This Row],[Annual Income (k$)]]-$B$4)^2+(Table38910[[#This Row],[Spending Score (1-100)]]-$C$4)^2)</f>
        <v>3.0268316628715719</v>
      </c>
      <c r="M166">
        <f>SQRT((Table38910[[#This Row],[Annual Income (k$)]]-$B$5)^2+(Table38910[[#This Row],[Spending Score (1-100)]]-$C$5)^2)</f>
        <v>1.4436724179567864</v>
      </c>
      <c r="N166">
        <f>SQRT((Table38910[[#This Row],[Annual Income (k$)]]-$B$6)^2+(Table38910[[#This Row],[Spending Score (1-100)]]-$C$6)^2)</f>
        <v>0.37732215140985292</v>
      </c>
      <c r="O166">
        <f>MIN(Table38910[[#This Row],[DIst1]:[DIst4]])</f>
        <v>0.37732215140985292</v>
      </c>
      <c r="P166" t="str">
        <f>IF(MIN(Table38910[[#This Row],[DIst1]:[DIst4]])=Table38910[[#This Row],[DIst1]],"Cluster1",IF(MIN(Table38910[[#This Row],[DIst1]:[DIst4]])=Table38910[[#This Row],[DIst2]],"Cluster2",IF(MIN(Table38910[[#This Row],[DIst1]:[DIst4]])=Table38910[[#This Row],[DIst3]],"Cluster3","Cluster4")))</f>
        <v>Cluster4</v>
      </c>
    </row>
    <row r="167" spans="7:16" x14ac:dyDescent="0.3">
      <c r="G167">
        <v>166</v>
      </c>
      <c r="H167">
        <v>0.93286084899999999</v>
      </c>
      <c r="I167">
        <v>0.96277470600000004</v>
      </c>
      <c r="K167">
        <f>SQRT((Table38910[[#This Row],[Annual Income (k$)]]-$B$3)^2+(Table38910[[#This Row],[Spending Score (1-100)]]-$C$3)^2)</f>
        <v>2.9866941686074617</v>
      </c>
      <c r="L167">
        <f>SQRT((Table38910[[#This Row],[Annual Income (k$)]]-$B$4)^2+(Table38910[[#This Row],[Spending Score (1-100)]]-$C$4)^2)</f>
        <v>2.2844826501189184</v>
      </c>
      <c r="M167">
        <f>SQRT((Table38910[[#This Row],[Annual Income (k$)]]-$B$5)^2+(Table38910[[#This Row],[Spending Score (1-100)]]-$C$5)^2)</f>
        <v>1.2298126667756855</v>
      </c>
      <c r="N167">
        <f>SQRT((Table38910[[#This Row],[Annual Income (k$)]]-$B$6)^2+(Table38910[[#This Row],[Spending Score (1-100)]]-$C$6)^2)</f>
        <v>2.2795683851611912</v>
      </c>
      <c r="O167">
        <f>MIN(Table38910[[#This Row],[DIst1]:[DIst4]])</f>
        <v>1.2298126667756855</v>
      </c>
      <c r="P167" t="str">
        <f>IF(MIN(Table38910[[#This Row],[DIst1]:[DIst4]])=Table38910[[#This Row],[DIst1]],"Cluster1",IF(MIN(Table38910[[#This Row],[DIst1]:[DIst4]])=Table38910[[#This Row],[DIst2]],"Cluster2",IF(MIN(Table38910[[#This Row],[DIst1]:[DIst4]])=Table38910[[#This Row],[DIst3]],"Cluster3","Cluster4")))</f>
        <v>Cluster3</v>
      </c>
    </row>
    <row r="168" spans="7:16" x14ac:dyDescent="0.3">
      <c r="G168">
        <v>167</v>
      </c>
      <c r="H168">
        <v>0.97103027799999997</v>
      </c>
      <c r="I168">
        <v>-1.172411133</v>
      </c>
      <c r="K168">
        <f>SQRT((Table38910[[#This Row],[Annual Income (k$)]]-$B$3)^2+(Table38910[[#This Row],[Spending Score (1-100)]]-$C$3)^2)</f>
        <v>2.2296886758532297</v>
      </c>
      <c r="L168">
        <f>SQRT((Table38910[[#This Row],[Annual Income (k$)]]-$B$4)^2+(Table38910[[#This Row],[Spending Score (1-100)]]-$C$4)^2)</f>
        <v>3.2120998590621972</v>
      </c>
      <c r="M168">
        <f>SQRT((Table38910[[#This Row],[Annual Income (k$)]]-$B$5)^2+(Table38910[[#This Row],[Spending Score (1-100)]]-$C$5)^2)</f>
        <v>1.650531209717389</v>
      </c>
      <c r="N168">
        <f>SQRT((Table38910[[#This Row],[Annual Income (k$)]]-$B$6)^2+(Table38910[[#This Row],[Spending Score (1-100)]]-$C$6)^2)</f>
        <v>0.1485919989007583</v>
      </c>
      <c r="O168">
        <f>MIN(Table38910[[#This Row],[DIst1]:[DIst4]])</f>
        <v>0.1485919989007583</v>
      </c>
      <c r="P168" t="str">
        <f>IF(MIN(Table38910[[#This Row],[DIst1]:[DIst4]])=Table38910[[#This Row],[DIst1]],"Cluster1",IF(MIN(Table38910[[#This Row],[DIst1]:[DIst4]])=Table38910[[#This Row],[DIst2]],"Cluster2",IF(MIN(Table38910[[#This Row],[DIst1]:[DIst4]])=Table38910[[#This Row],[DIst3]],"Cluster3","Cluster4")))</f>
        <v>Cluster4</v>
      </c>
    </row>
    <row r="169" spans="7:16" x14ac:dyDescent="0.3">
      <c r="G169">
        <v>168</v>
      </c>
      <c r="H169">
        <v>0.97103027799999997</v>
      </c>
      <c r="I169">
        <v>1.7392059200000001</v>
      </c>
      <c r="K169">
        <f>SQRT((Table38910[[#This Row],[Annual Income (k$)]]-$B$3)^2+(Table38910[[#This Row],[Spending Score (1-100)]]-$C$3)^2)</f>
        <v>3.5842462830777069</v>
      </c>
      <c r="L169">
        <f>SQRT((Table38910[[#This Row],[Annual Income (k$)]]-$B$4)^2+(Table38910[[#This Row],[Spending Score (1-100)]]-$C$4)^2)</f>
        <v>2.4217931163339763</v>
      </c>
      <c r="M169">
        <f>SQRT((Table38910[[#This Row],[Annual Income (k$)]]-$B$5)^2+(Table38910[[#This Row],[Spending Score (1-100)]]-$C$5)^2)</f>
        <v>1.8524561181077785</v>
      </c>
      <c r="N169">
        <f>SQRT((Table38910[[#This Row],[Annual Income (k$)]]-$B$6)^2+(Table38910[[#This Row],[Spending Score (1-100)]]-$C$6)^2)</f>
        <v>3.0561994344935282</v>
      </c>
      <c r="O169">
        <f>MIN(Table38910[[#This Row],[DIst1]:[DIst4]])</f>
        <v>1.8524561181077785</v>
      </c>
      <c r="P169" t="str">
        <f>IF(MIN(Table38910[[#This Row],[DIst1]:[DIst4]])=Table38910[[#This Row],[DIst1]],"Cluster1",IF(MIN(Table38910[[#This Row],[DIst1]:[DIst4]])=Table38910[[#This Row],[DIst2]],"Cluster2",IF(MIN(Table38910[[#This Row],[DIst1]:[DIst4]])=Table38910[[#This Row],[DIst3]],"Cluster3","Cluster4")))</f>
        <v>Cluster3</v>
      </c>
    </row>
    <row r="170" spans="7:16" x14ac:dyDescent="0.3">
      <c r="G170">
        <v>169</v>
      </c>
      <c r="H170">
        <v>1.0091997070000001</v>
      </c>
      <c r="I170">
        <v>-0.90066020899999999</v>
      </c>
      <c r="K170">
        <f>SQRT((Table38910[[#This Row],[Annual Income (k$)]]-$B$3)^2+(Table38910[[#This Row],[Spending Score (1-100)]]-$C$3)^2)</f>
        <v>2.2717042202856907</v>
      </c>
      <c r="L170">
        <f>SQRT((Table38910[[#This Row],[Annual Income (k$)]]-$B$4)^2+(Table38910[[#This Row],[Spending Score (1-100)]]-$C$4)^2)</f>
        <v>3.059947145777183</v>
      </c>
      <c r="M170">
        <f>SQRT((Table38910[[#This Row],[Annual Income (k$)]]-$B$5)^2+(Table38910[[#This Row],[Spending Score (1-100)]]-$C$5)^2)</f>
        <v>1.4657779154538129</v>
      </c>
      <c r="N170">
        <f>SQRT((Table38910[[#This Row],[Annual Income (k$)]]-$B$6)^2+(Table38910[[#This Row],[Spending Score (1-100)]]-$C$6)^2)</f>
        <v>0.42253712479004474</v>
      </c>
      <c r="O170">
        <f>MIN(Table38910[[#This Row],[DIst1]:[DIst4]])</f>
        <v>0.42253712479004474</v>
      </c>
      <c r="P170" t="str">
        <f>IF(MIN(Table38910[[#This Row],[DIst1]:[DIst4]])=Table38910[[#This Row],[DIst1]],"Cluster1",IF(MIN(Table38910[[#This Row],[DIst1]:[DIst4]])=Table38910[[#This Row],[DIst2]],"Cluster2",IF(MIN(Table38910[[#This Row],[DIst1]:[DIst4]])=Table38910[[#This Row],[DIst3]],"Cluster3","Cluster4")))</f>
        <v>Cluster4</v>
      </c>
    </row>
    <row r="171" spans="7:16" x14ac:dyDescent="0.3">
      <c r="G171">
        <v>170</v>
      </c>
      <c r="H171">
        <v>1.0091997070000001</v>
      </c>
      <c r="I171">
        <v>0.49691597700000001</v>
      </c>
      <c r="K171">
        <f>SQRT((Table38910[[#This Row],[Annual Income (k$)]]-$B$3)^2+(Table38910[[#This Row],[Spending Score (1-100)]]-$C$3)^2)</f>
        <v>2.7539764999312988</v>
      </c>
      <c r="L171">
        <f>SQRT((Table38910[[#This Row],[Annual Income (k$)]]-$B$4)^2+(Table38910[[#This Row],[Spending Score (1-100)]]-$C$4)^2)</f>
        <v>2.4227407171524322</v>
      </c>
      <c r="M171">
        <f>SQRT((Table38910[[#This Row],[Annual Income (k$)]]-$B$5)^2+(Table38910[[#This Row],[Spending Score (1-100)]]-$C$5)^2)</f>
        <v>1.0637791437871813</v>
      </c>
      <c r="N171">
        <f>SQRT((Table38910[[#This Row],[Annual Income (k$)]]-$B$6)^2+(Table38910[[#This Row],[Spending Score (1-100)]]-$C$6)^2)</f>
        <v>1.8151880331484238</v>
      </c>
      <c r="O171">
        <f>MIN(Table38910[[#This Row],[DIst1]:[DIst4]])</f>
        <v>1.0637791437871813</v>
      </c>
      <c r="P171" t="str">
        <f>IF(MIN(Table38910[[#This Row],[DIst1]:[DIst4]])=Table38910[[#This Row],[DIst1]],"Cluster1",IF(MIN(Table38910[[#This Row],[DIst1]:[DIst4]])=Table38910[[#This Row],[DIst2]],"Cluster2",IF(MIN(Table38910[[#This Row],[DIst1]:[DIst4]])=Table38910[[#This Row],[DIst3]],"Cluster3","Cluster4")))</f>
        <v>Cluster3</v>
      </c>
    </row>
    <row r="172" spans="7:16" x14ac:dyDescent="0.3">
      <c r="G172">
        <v>171</v>
      </c>
      <c r="H172">
        <v>1.0091997070000001</v>
      </c>
      <c r="I172">
        <v>-1.4441620580000001</v>
      </c>
      <c r="K172">
        <f>SQRT((Table38910[[#This Row],[Annual Income (k$)]]-$B$3)^2+(Table38910[[#This Row],[Spending Score (1-100)]]-$C$3)^2)</f>
        <v>2.2963125843455545</v>
      </c>
      <c r="L172">
        <f>SQRT((Table38910[[#This Row],[Annual Income (k$)]]-$B$4)^2+(Table38910[[#This Row],[Spending Score (1-100)]]-$C$4)^2)</f>
        <v>3.4317458811100088</v>
      </c>
      <c r="M172">
        <f>SQRT((Table38910[[#This Row],[Annual Income (k$)]]-$B$5)^2+(Table38910[[#This Row],[Spending Score (1-100)]]-$C$5)^2)</f>
        <v>1.8970865231442415</v>
      </c>
      <c r="N172">
        <f>SQRT((Table38910[[#This Row],[Annual Income (k$)]]-$B$6)^2+(Table38910[[#This Row],[Spending Score (1-100)]]-$C$6)^2)</f>
        <v>0.14695396856956197</v>
      </c>
      <c r="O172">
        <f>MIN(Table38910[[#This Row],[DIst1]:[DIst4]])</f>
        <v>0.14695396856956197</v>
      </c>
      <c r="P172" t="str">
        <f>IF(MIN(Table38910[[#This Row],[DIst1]:[DIst4]])=Table38910[[#This Row],[DIst1]],"Cluster1",IF(MIN(Table38910[[#This Row],[DIst1]:[DIst4]])=Table38910[[#This Row],[DIst2]],"Cluster2",IF(MIN(Table38910[[#This Row],[DIst1]:[DIst4]])=Table38910[[#This Row],[DIst3]],"Cluster3","Cluster4")))</f>
        <v>Cluster4</v>
      </c>
    </row>
    <row r="173" spans="7:16" x14ac:dyDescent="0.3">
      <c r="G173">
        <v>172</v>
      </c>
      <c r="H173">
        <v>1.0091997070000001</v>
      </c>
      <c r="I173">
        <v>0.96277470600000004</v>
      </c>
      <c r="K173">
        <f>SQRT((Table38910[[#This Row],[Annual Income (k$)]]-$B$3)^2+(Table38910[[#This Row],[Spending Score (1-100)]]-$C$3)^2)</f>
        <v>3.0430904493729281</v>
      </c>
      <c r="L173">
        <f>SQRT((Table38910[[#This Row],[Annual Income (k$)]]-$B$4)^2+(Table38910[[#This Row],[Spending Score (1-100)]]-$C$4)^2)</f>
        <v>2.3607700760537025</v>
      </c>
      <c r="M173">
        <f>SQRT((Table38910[[#This Row],[Annual Income (k$)]]-$B$5)^2+(Table38910[[#This Row],[Spending Score (1-100)]]-$C$5)^2)</f>
        <v>1.288706280486364</v>
      </c>
      <c r="N173">
        <f>SQRT((Table38910[[#This Row],[Annual Income (k$)]]-$B$6)^2+(Table38910[[#This Row],[Spending Score (1-100)]]-$C$6)^2)</f>
        <v>2.2807443979523692</v>
      </c>
      <c r="O173">
        <f>MIN(Table38910[[#This Row],[DIst1]:[DIst4]])</f>
        <v>1.288706280486364</v>
      </c>
      <c r="P173" t="str">
        <f>IF(MIN(Table38910[[#This Row],[DIst1]:[DIst4]])=Table38910[[#This Row],[DIst1]],"Cluster1",IF(MIN(Table38910[[#This Row],[DIst1]:[DIst4]])=Table38910[[#This Row],[DIst2]],"Cluster2",IF(MIN(Table38910[[#This Row],[DIst1]:[DIst4]])=Table38910[[#This Row],[DIst3]],"Cluster3","Cluster4")))</f>
        <v>Cluster3</v>
      </c>
    </row>
    <row r="174" spans="7:16" x14ac:dyDescent="0.3">
      <c r="G174">
        <v>173</v>
      </c>
      <c r="H174">
        <v>1.0091997070000001</v>
      </c>
      <c r="I174">
        <v>-1.5606267410000001</v>
      </c>
      <c r="K174">
        <f>SQRT((Table38910[[#This Row],[Annual Income (k$)]]-$B$3)^2+(Table38910[[#This Row],[Spending Score (1-100)]]-$C$3)^2)</f>
        <v>2.3181894745110698</v>
      </c>
      <c r="L174">
        <f>SQRT((Table38910[[#This Row],[Annual Income (k$)]]-$B$4)^2+(Table38910[[#This Row],[Spending Score (1-100)]]-$C$4)^2)</f>
        <v>3.5172351767067429</v>
      </c>
      <c r="M174">
        <f>SQRT((Table38910[[#This Row],[Annual Income (k$)]]-$B$5)^2+(Table38910[[#This Row],[Spending Score (1-100)]]-$C$5)^2)</f>
        <v>1.9966489452136207</v>
      </c>
      <c r="N174">
        <f>SQRT((Table38910[[#This Row],[Annual Income (k$)]]-$B$6)^2+(Table38910[[#This Row],[Spending Score (1-100)]]-$C$6)^2)</f>
        <v>0.25461304004912</v>
      </c>
      <c r="O174">
        <f>MIN(Table38910[[#This Row],[DIst1]:[DIst4]])</f>
        <v>0.25461304004912</v>
      </c>
      <c r="P174" t="str">
        <f>IF(MIN(Table38910[[#This Row],[DIst1]:[DIst4]])=Table38910[[#This Row],[DIst1]],"Cluster1",IF(MIN(Table38910[[#This Row],[DIst1]:[DIst4]])=Table38910[[#This Row],[DIst2]],"Cluster2",IF(MIN(Table38910[[#This Row],[DIst1]:[DIst4]])=Table38910[[#This Row],[DIst3]],"Cluster3","Cluster4")))</f>
        <v>Cluster4</v>
      </c>
    </row>
    <row r="175" spans="7:16" x14ac:dyDescent="0.3">
      <c r="G175">
        <v>174</v>
      </c>
      <c r="H175">
        <v>1.0091997070000001</v>
      </c>
      <c r="I175">
        <v>1.6227412379999999</v>
      </c>
      <c r="K175">
        <f>SQRT((Table38910[[#This Row],[Annual Income (k$)]]-$B$3)^2+(Table38910[[#This Row],[Spending Score (1-100)]]-$C$3)^2)</f>
        <v>3.5182038189160361</v>
      </c>
      <c r="L175">
        <f>SQRT((Table38910[[#This Row],[Annual Income (k$)]]-$B$4)^2+(Table38910[[#This Row],[Spending Score (1-100)]]-$C$4)^2)</f>
        <v>2.4282276669039842</v>
      </c>
      <c r="M175">
        <f>SQRT((Table38910[[#This Row],[Annual Income (k$)]]-$B$5)^2+(Table38910[[#This Row],[Spending Score (1-100)]]-$C$5)^2)</f>
        <v>1.7757766661422274</v>
      </c>
      <c r="N175">
        <f>SQRT((Table38910[[#This Row],[Annual Income (k$)]]-$B$6)^2+(Table38910[[#This Row],[Spending Score (1-100)]]-$C$6)^2)</f>
        <v>2.9404465365135679</v>
      </c>
      <c r="O175">
        <f>MIN(Table38910[[#This Row],[DIst1]:[DIst4]])</f>
        <v>1.7757766661422274</v>
      </c>
      <c r="P175" t="str">
        <f>IF(MIN(Table38910[[#This Row],[DIst1]:[DIst4]])=Table38910[[#This Row],[DIst1]],"Cluster1",IF(MIN(Table38910[[#This Row],[DIst1]:[DIst4]])=Table38910[[#This Row],[DIst2]],"Cluster2",IF(MIN(Table38910[[#This Row],[DIst1]:[DIst4]])=Table38910[[#This Row],[DIst3]],"Cluster3","Cluster4")))</f>
        <v>Cluster3</v>
      </c>
    </row>
    <row r="176" spans="7:16" x14ac:dyDescent="0.3">
      <c r="G176">
        <v>175</v>
      </c>
      <c r="H176">
        <v>1.0473691359999999</v>
      </c>
      <c r="I176">
        <v>-1.4441620580000001</v>
      </c>
      <c r="K176">
        <f>SQRT((Table38910[[#This Row],[Annual Income (k$)]]-$B$3)^2+(Table38910[[#This Row],[Spending Score (1-100)]]-$C$3)^2)</f>
        <v>2.3339774879140913</v>
      </c>
      <c r="L176">
        <f>SQRT((Table38910[[#This Row],[Annual Income (k$)]]-$B$4)^2+(Table38910[[#This Row],[Spending Score (1-100)]]-$C$4)^2)</f>
        <v>3.4580974097174004</v>
      </c>
      <c r="M176">
        <f>SQRT((Table38910[[#This Row],[Annual Income (k$)]]-$B$5)^2+(Table38910[[#This Row],[Spending Score (1-100)]]-$C$5)^2)</f>
        <v>1.9176731559959854</v>
      </c>
      <c r="N176">
        <f>SQRT((Table38910[[#This Row],[Annual Income (k$)]]-$B$6)^2+(Table38910[[#This Row],[Spending Score (1-100)]]-$C$6)^2)</f>
        <v>0.16925624919411253</v>
      </c>
      <c r="O176">
        <f>MIN(Table38910[[#This Row],[DIst1]:[DIst4]])</f>
        <v>0.16925624919411253</v>
      </c>
      <c r="P176" t="str">
        <f>IF(MIN(Table38910[[#This Row],[DIst1]:[DIst4]])=Table38910[[#This Row],[DIst1]],"Cluster1",IF(MIN(Table38910[[#This Row],[DIst1]:[DIst4]])=Table38910[[#This Row],[DIst2]],"Cluster2",IF(MIN(Table38910[[#This Row],[DIst1]:[DIst4]])=Table38910[[#This Row],[DIst3]],"Cluster3","Cluster4")))</f>
        <v>Cluster4</v>
      </c>
    </row>
    <row r="177" spans="7:16" x14ac:dyDescent="0.3">
      <c r="G177">
        <v>176</v>
      </c>
      <c r="H177">
        <v>1.0473691359999999</v>
      </c>
      <c r="I177">
        <v>1.389811873</v>
      </c>
      <c r="K177">
        <f>SQRT((Table38910[[#This Row],[Annual Income (k$)]]-$B$3)^2+(Table38910[[#This Row],[Spending Score (1-100)]]-$C$3)^2)</f>
        <v>3.3693387806765163</v>
      </c>
      <c r="L177">
        <f>SQRT((Table38910[[#This Row],[Annual Income (k$)]]-$B$4)^2+(Table38910[[#This Row],[Spending Score (1-100)]]-$C$4)^2)</f>
        <v>2.4216438345073064</v>
      </c>
      <c r="M177">
        <f>SQRT((Table38910[[#This Row],[Annual Income (k$)]]-$B$5)^2+(Table38910[[#This Row],[Spending Score (1-100)]]-$C$5)^2)</f>
        <v>1.6141993866275566</v>
      </c>
      <c r="N177">
        <f>SQRT((Table38910[[#This Row],[Annual Income (k$)]]-$B$6)^2+(Table38910[[#This Row],[Spending Score (1-100)]]-$C$6)^2)</f>
        <v>2.7088977602009248</v>
      </c>
      <c r="O177">
        <f>MIN(Table38910[[#This Row],[DIst1]:[DIst4]])</f>
        <v>1.6141993866275566</v>
      </c>
      <c r="P177" t="str">
        <f>IF(MIN(Table38910[[#This Row],[DIst1]:[DIst4]])=Table38910[[#This Row],[DIst1]],"Cluster1",IF(MIN(Table38910[[#This Row],[DIst1]:[DIst4]])=Table38910[[#This Row],[DIst2]],"Cluster2",IF(MIN(Table38910[[#This Row],[DIst1]:[DIst4]])=Table38910[[#This Row],[DIst3]],"Cluster3","Cluster4")))</f>
        <v>Cluster3</v>
      </c>
    </row>
    <row r="178" spans="7:16" x14ac:dyDescent="0.3">
      <c r="G178">
        <v>177</v>
      </c>
      <c r="H178">
        <v>1.0473691359999999</v>
      </c>
      <c r="I178">
        <v>-1.3665189369999999</v>
      </c>
      <c r="K178">
        <f>SQRT((Table38910[[#This Row],[Annual Income (k$)]]-$B$3)^2+(Table38910[[#This Row],[Spending Score (1-100)]]-$C$3)^2)</f>
        <v>2.3227615921992837</v>
      </c>
      <c r="L178">
        <f>SQRT((Table38910[[#This Row],[Annual Income (k$)]]-$B$4)^2+(Table38910[[#This Row],[Spending Score (1-100)]]-$C$4)^2)</f>
        <v>3.4025676342152971</v>
      </c>
      <c r="M178">
        <f>SQRT((Table38910[[#This Row],[Annual Income (k$)]]-$B$5)^2+(Table38910[[#This Row],[Spending Score (1-100)]]-$C$5)^2)</f>
        <v>1.8531311294269386</v>
      </c>
      <c r="N178">
        <f>SQRT((Table38910[[#This Row],[Annual Income (k$)]]-$B$6)^2+(Table38910[[#This Row],[Spending Score (1-100)]]-$C$6)^2)</f>
        <v>0.12205433128600544</v>
      </c>
      <c r="O178">
        <f>MIN(Table38910[[#This Row],[DIst1]:[DIst4]])</f>
        <v>0.12205433128600544</v>
      </c>
      <c r="P178" t="str">
        <f>IF(MIN(Table38910[[#This Row],[DIst1]:[DIst4]])=Table38910[[#This Row],[DIst1]],"Cluster1",IF(MIN(Table38910[[#This Row],[DIst1]:[DIst4]])=Table38910[[#This Row],[DIst2]],"Cluster2",IF(MIN(Table38910[[#This Row],[DIst1]:[DIst4]])=Table38910[[#This Row],[DIst3]],"Cluster3","Cluster4")))</f>
        <v>Cluster4</v>
      </c>
    </row>
    <row r="179" spans="7:16" x14ac:dyDescent="0.3">
      <c r="G179">
        <v>178</v>
      </c>
      <c r="H179">
        <v>1.0473691359999999</v>
      </c>
      <c r="I179">
        <v>0.72984534099999998</v>
      </c>
      <c r="K179">
        <f>SQRT((Table38910[[#This Row],[Annual Income (k$)]]-$B$3)^2+(Table38910[[#This Row],[Spending Score (1-100)]]-$C$3)^2)</f>
        <v>2.9227617694639578</v>
      </c>
      <c r="L179">
        <f>SQRT((Table38910[[#This Row],[Annual Income (k$)]]-$B$4)^2+(Table38910[[#This Row],[Spending Score (1-100)]]-$C$4)^2)</f>
        <v>2.4184201002555183</v>
      </c>
      <c r="M179">
        <f>SQRT((Table38910[[#This Row],[Annual Income (k$)]]-$B$5)^2+(Table38910[[#This Row],[Spending Score (1-100)]]-$C$5)^2)</f>
        <v>1.1918355337791364</v>
      </c>
      <c r="N179">
        <f>SQRT((Table38910[[#This Row],[Annual Income (k$)]]-$B$6)^2+(Table38910[[#This Row],[Spending Score (1-100)]]-$C$6)^2)</f>
        <v>2.0496700759776152</v>
      </c>
      <c r="O179">
        <f>MIN(Table38910[[#This Row],[DIst1]:[DIst4]])</f>
        <v>1.1918355337791364</v>
      </c>
      <c r="P179" t="str">
        <f>IF(MIN(Table38910[[#This Row],[DIst1]:[DIst4]])=Table38910[[#This Row],[DIst1]],"Cluster1",IF(MIN(Table38910[[#This Row],[DIst1]:[DIst4]])=Table38910[[#This Row],[DIst2]],"Cluster2",IF(MIN(Table38910[[#This Row],[DIst1]:[DIst4]])=Table38910[[#This Row],[DIst3]],"Cluster3","Cluster4")))</f>
        <v>Cluster3</v>
      </c>
    </row>
    <row r="180" spans="7:16" x14ac:dyDescent="0.3">
      <c r="G180">
        <v>179</v>
      </c>
      <c r="H180">
        <v>1.238216282</v>
      </c>
      <c r="I180">
        <v>-1.4053404979999999</v>
      </c>
      <c r="K180">
        <f>SQRT((Table38910[[#This Row],[Annual Income (k$)]]-$B$3)^2+(Table38910[[#This Row],[Spending Score (1-100)]]-$C$3)^2)</f>
        <v>2.5170485415550199</v>
      </c>
      <c r="L180">
        <f>SQRT((Table38910[[#This Row],[Annual Income (k$)]]-$B$4)^2+(Table38910[[#This Row],[Spending Score (1-100)]]-$C$4)^2)</f>
        <v>3.5662223243259823</v>
      </c>
      <c r="M180">
        <f>SQRT((Table38910[[#This Row],[Annual Income (k$)]]-$B$5)^2+(Table38910[[#This Row],[Spending Score (1-100)]]-$C$5)^2)</f>
        <v>1.9976606299595552</v>
      </c>
      <c r="N180">
        <f>SQRT((Table38910[[#This Row],[Annual Income (k$)]]-$B$6)^2+(Table38910[[#This Row],[Spending Score (1-100)]]-$C$6)^2)</f>
        <v>0.31501358755162401</v>
      </c>
      <c r="O180">
        <f>MIN(Table38910[[#This Row],[DIst1]:[DIst4]])</f>
        <v>0.31501358755162401</v>
      </c>
      <c r="P180" t="str">
        <f>IF(MIN(Table38910[[#This Row],[DIst1]:[DIst4]])=Table38910[[#This Row],[DIst1]],"Cluster1",IF(MIN(Table38910[[#This Row],[DIst1]:[DIst4]])=Table38910[[#This Row],[DIst2]],"Cluster2",IF(MIN(Table38910[[#This Row],[DIst1]:[DIst4]])=Table38910[[#This Row],[DIst3]],"Cluster3","Cluster4")))</f>
        <v>Cluster4</v>
      </c>
    </row>
    <row r="181" spans="7:16" x14ac:dyDescent="0.3">
      <c r="G181">
        <v>180</v>
      </c>
      <c r="H181">
        <v>1.238216282</v>
      </c>
      <c r="I181">
        <v>1.5450981159999999</v>
      </c>
      <c r="K181">
        <f>SQRT((Table38910[[#This Row],[Annual Income (k$)]]-$B$3)^2+(Table38910[[#This Row],[Spending Score (1-100)]]-$C$3)^2)</f>
        <v>3.6132949458707926</v>
      </c>
      <c r="L181">
        <f>SQRT((Table38910[[#This Row],[Annual Income (k$)]]-$B$4)^2+(Table38910[[#This Row],[Spending Score (1-100)]]-$C$4)^2)</f>
        <v>2.6355501118412916</v>
      </c>
      <c r="M181">
        <f>SQRT((Table38910[[#This Row],[Annual Income (k$)]]-$B$5)^2+(Table38910[[#This Row],[Spending Score (1-100)]]-$C$5)^2)</f>
        <v>1.8567370950311737</v>
      </c>
      <c r="N181">
        <f>SQRT((Table38910[[#This Row],[Annual Income (k$)]]-$B$6)^2+(Table38910[[#This Row],[Spending Score (1-100)]]-$C$6)^2)</f>
        <v>2.8778126557384058</v>
      </c>
      <c r="O181">
        <f>MIN(Table38910[[#This Row],[DIst1]:[DIst4]])</f>
        <v>1.8567370950311737</v>
      </c>
      <c r="P181" t="str">
        <f>IF(MIN(Table38910[[#This Row],[DIst1]:[DIst4]])=Table38910[[#This Row],[DIst1]],"Cluster1",IF(MIN(Table38910[[#This Row],[DIst1]:[DIst4]])=Table38910[[#This Row],[DIst2]],"Cluster2",IF(MIN(Table38910[[#This Row],[DIst1]:[DIst4]])=Table38910[[#This Row],[DIst3]],"Cluster3","Cluster4")))</f>
        <v>Cluster3</v>
      </c>
    </row>
    <row r="182" spans="7:16" x14ac:dyDescent="0.3">
      <c r="G182">
        <v>181</v>
      </c>
      <c r="H182">
        <v>1.390893999</v>
      </c>
      <c r="I182">
        <v>-0.70655240500000005</v>
      </c>
      <c r="K182">
        <f>SQRT((Table38910[[#This Row],[Annual Income (k$)]]-$B$3)^2+(Table38910[[#This Row],[Spending Score (1-100)]]-$C$3)^2)</f>
        <v>2.6718504257359861</v>
      </c>
      <c r="L182">
        <f>SQRT((Table38910[[#This Row],[Annual Income (k$)]]-$B$4)^2+(Table38910[[#This Row],[Spending Score (1-100)]]-$C$4)^2)</f>
        <v>3.2544049644542867</v>
      </c>
      <c r="M182">
        <f>SQRT((Table38910[[#This Row],[Annual Income (k$)]]-$B$5)^2+(Table38910[[#This Row],[Spending Score (1-100)]]-$C$5)^2)</f>
        <v>1.6401588868800707</v>
      </c>
      <c r="N182">
        <f>SQRT((Table38910[[#This Row],[Annual Income (k$)]]-$B$6)^2+(Table38910[[#This Row],[Spending Score (1-100)]]-$C$6)^2)</f>
        <v>0.76118838061378302</v>
      </c>
      <c r="O182">
        <f>MIN(Table38910[[#This Row],[DIst1]:[DIst4]])</f>
        <v>0.76118838061378302</v>
      </c>
      <c r="P182" t="str">
        <f>IF(MIN(Table38910[[#This Row],[DIst1]:[DIst4]])=Table38910[[#This Row],[DIst1]],"Cluster1",IF(MIN(Table38910[[#This Row],[DIst1]:[DIst4]])=Table38910[[#This Row],[DIst2]],"Cluster2",IF(MIN(Table38910[[#This Row],[DIst1]:[DIst4]])=Table38910[[#This Row],[DIst3]],"Cluster3","Cluster4")))</f>
        <v>Cluster4</v>
      </c>
    </row>
    <row r="183" spans="7:16" x14ac:dyDescent="0.3">
      <c r="G183">
        <v>182</v>
      </c>
      <c r="H183">
        <v>1.390893999</v>
      </c>
      <c r="I183">
        <v>1.389811873</v>
      </c>
      <c r="K183">
        <f>SQRT((Table38910[[#This Row],[Annual Income (k$)]]-$B$3)^2+(Table38910[[#This Row],[Spending Score (1-100)]]-$C$3)^2)</f>
        <v>3.612915743422505</v>
      </c>
      <c r="L183">
        <f>SQRT((Table38910[[#This Row],[Annual Income (k$)]]-$B$4)^2+(Table38910[[#This Row],[Spending Score (1-100)]]-$C$4)^2)</f>
        <v>2.7621552225202377</v>
      </c>
      <c r="M183">
        <f>SQRT((Table38910[[#This Row],[Annual Income (k$)]]-$B$5)^2+(Table38910[[#This Row],[Spending Score (1-100)]]-$C$5)^2)</f>
        <v>1.855682800389064</v>
      </c>
      <c r="N183">
        <f>SQRT((Table38910[[#This Row],[Annual Income (k$)]]-$B$6)^2+(Table38910[[#This Row],[Spending Score (1-100)]]-$C$6)^2)</f>
        <v>2.7445798286940994</v>
      </c>
      <c r="O183">
        <f>MIN(Table38910[[#This Row],[DIst1]:[DIst4]])</f>
        <v>1.855682800389064</v>
      </c>
      <c r="P183" t="str">
        <f>IF(MIN(Table38910[[#This Row],[DIst1]:[DIst4]])=Table38910[[#This Row],[DIst1]],"Cluster1",IF(MIN(Table38910[[#This Row],[DIst1]:[DIst4]])=Table38910[[#This Row],[DIst2]],"Cluster2",IF(MIN(Table38910[[#This Row],[DIst1]:[DIst4]])=Table38910[[#This Row],[DIst3]],"Cluster3","Cluster4")))</f>
        <v>Cluster3</v>
      </c>
    </row>
    <row r="184" spans="7:16" x14ac:dyDescent="0.3">
      <c r="G184">
        <v>183</v>
      </c>
      <c r="H184">
        <v>1.4290634280000001</v>
      </c>
      <c r="I184">
        <v>-1.3665189369999999</v>
      </c>
      <c r="K184">
        <f>SQRT((Table38910[[#This Row],[Annual Income (k$)]]-$B$3)^2+(Table38910[[#This Row],[Spending Score (1-100)]]-$C$3)^2)</f>
        <v>2.7017541153328599</v>
      </c>
      <c r="L184">
        <f>SQRT((Table38910[[#This Row],[Annual Income (k$)]]-$B$4)^2+(Table38910[[#This Row],[Spending Score (1-100)]]-$C$4)^2)</f>
        <v>3.6814813766245154</v>
      </c>
      <c r="M184">
        <f>SQRT((Table38910[[#This Row],[Annual Income (k$)]]-$B$5)^2+(Table38910[[#This Row],[Spending Score (1-100)]]-$C$5)^2)</f>
        <v>2.0927697298103953</v>
      </c>
      <c r="N184">
        <f>SQRT((Table38910[[#This Row],[Annual Income (k$)]]-$B$6)^2+(Table38910[[#This Row],[Spending Score (1-100)]]-$C$6)^2)</f>
        <v>0.49566010128709498</v>
      </c>
      <c r="O184">
        <f>MIN(Table38910[[#This Row],[DIst1]:[DIst4]])</f>
        <v>0.49566010128709498</v>
      </c>
      <c r="P184" t="str">
        <f>IF(MIN(Table38910[[#This Row],[DIst1]:[DIst4]])=Table38910[[#This Row],[DIst1]],"Cluster1",IF(MIN(Table38910[[#This Row],[DIst1]:[DIst4]])=Table38910[[#This Row],[DIst2]],"Cluster2",IF(MIN(Table38910[[#This Row],[DIst1]:[DIst4]])=Table38910[[#This Row],[DIst3]],"Cluster3","Cluster4")))</f>
        <v>Cluster4</v>
      </c>
    </row>
    <row r="185" spans="7:16" x14ac:dyDescent="0.3">
      <c r="G185">
        <v>184</v>
      </c>
      <c r="H185">
        <v>1.4290634280000001</v>
      </c>
      <c r="I185">
        <v>1.467454995</v>
      </c>
      <c r="K185">
        <f>SQRT((Table38910[[#This Row],[Annual Income (k$)]]-$B$3)^2+(Table38910[[#This Row],[Spending Score (1-100)]]-$C$3)^2)</f>
        <v>3.6938523754128081</v>
      </c>
      <c r="L185">
        <f>SQRT((Table38910[[#This Row],[Annual Income (k$)]]-$B$4)^2+(Table38910[[#This Row],[Spending Score (1-100)]]-$C$4)^2)</f>
        <v>2.8105699519947986</v>
      </c>
      <c r="M185">
        <f>SQRT((Table38910[[#This Row],[Annual Income (k$)]]-$B$5)^2+(Table38910[[#This Row],[Spending Score (1-100)]]-$C$5)^2)</f>
        <v>1.9359575493418912</v>
      </c>
      <c r="N185">
        <f>SQRT((Table38910[[#This Row],[Annual Income (k$)]]-$B$6)^2+(Table38910[[#This Row],[Spending Score (1-100)]]-$C$6)^2)</f>
        <v>2.8275847468427378</v>
      </c>
      <c r="O185">
        <f>MIN(Table38910[[#This Row],[DIst1]:[DIst4]])</f>
        <v>1.9359575493418912</v>
      </c>
      <c r="P185" t="str">
        <f>IF(MIN(Table38910[[#This Row],[DIst1]:[DIst4]])=Table38910[[#This Row],[DIst1]],"Cluster1",IF(MIN(Table38910[[#This Row],[DIst1]:[DIst4]])=Table38910[[#This Row],[DIst2]],"Cluster2",IF(MIN(Table38910[[#This Row],[DIst1]:[DIst4]])=Table38910[[#This Row],[DIst3]],"Cluster3","Cluster4")))</f>
        <v>Cluster3</v>
      </c>
    </row>
    <row r="186" spans="7:16" x14ac:dyDescent="0.3">
      <c r="G186">
        <v>185</v>
      </c>
      <c r="H186">
        <v>1.4672328569999999</v>
      </c>
      <c r="I186">
        <v>-0.43480148000000002</v>
      </c>
      <c r="K186">
        <f>SQRT((Table38910[[#This Row],[Annual Income (k$)]]-$B$3)^2+(Table38910[[#This Row],[Spending Score (1-100)]]-$C$3)^2)</f>
        <v>2.7963568289122431</v>
      </c>
      <c r="L186">
        <f>SQRT((Table38910[[#This Row],[Annual Income (k$)]]-$B$4)^2+(Table38910[[#This Row],[Spending Score (1-100)]]-$C$4)^2)</f>
        <v>3.183661338171631</v>
      </c>
      <c r="M186">
        <f>SQRT((Table38910[[#This Row],[Annual Income (k$)]]-$B$5)^2+(Table38910[[#This Row],[Spending Score (1-100)]]-$C$5)^2)</f>
        <v>1.5843625742423217</v>
      </c>
      <c r="N186">
        <f>SQRT((Table38910[[#This Row],[Annual Income (k$)]]-$B$6)^2+(Table38910[[#This Row],[Spending Score (1-100)]]-$C$6)^2)</f>
        <v>1.0296683518372869</v>
      </c>
      <c r="O186">
        <f>MIN(Table38910[[#This Row],[DIst1]:[DIst4]])</f>
        <v>1.0296683518372869</v>
      </c>
      <c r="P186" t="str">
        <f>IF(MIN(Table38910[[#This Row],[DIst1]:[DIst4]])=Table38910[[#This Row],[DIst1]],"Cluster1",IF(MIN(Table38910[[#This Row],[DIst1]:[DIst4]])=Table38910[[#This Row],[DIst2]],"Cluster2",IF(MIN(Table38910[[#This Row],[DIst1]:[DIst4]])=Table38910[[#This Row],[DIst3]],"Cluster3","Cluster4")))</f>
        <v>Cluster4</v>
      </c>
    </row>
    <row r="187" spans="7:16" x14ac:dyDescent="0.3">
      <c r="G187">
        <v>186</v>
      </c>
      <c r="H187">
        <v>1.4672328569999999</v>
      </c>
      <c r="I187">
        <v>1.816849041</v>
      </c>
      <c r="K187">
        <f>SQRT((Table38910[[#This Row],[Annual Income (k$)]]-$B$3)^2+(Table38910[[#This Row],[Spending Score (1-100)]]-$C$3)^2)</f>
        <v>3.9680619258204404</v>
      </c>
      <c r="L187">
        <f>SQRT((Table38910[[#This Row],[Annual Income (k$)]]-$B$4)^2+(Table38910[[#This Row],[Spending Score (1-100)]]-$C$4)^2)</f>
        <v>2.9202901215394292</v>
      </c>
      <c r="M187">
        <f>SQRT((Table38910[[#This Row],[Annual Income (k$)]]-$B$5)^2+(Table38910[[#This Row],[Spending Score (1-100)]]-$C$5)^2)</f>
        <v>2.2119853086441279</v>
      </c>
      <c r="N187">
        <f>SQRT((Table38910[[#This Row],[Annual Income (k$)]]-$B$6)^2+(Table38910[[#This Row],[Spending Score (1-100)]]-$C$6)^2)</f>
        <v>3.1783665970301698</v>
      </c>
      <c r="O187">
        <f>MIN(Table38910[[#This Row],[DIst1]:[DIst4]])</f>
        <v>2.2119853086441279</v>
      </c>
      <c r="P187" t="str">
        <f>IF(MIN(Table38910[[#This Row],[DIst1]:[DIst4]])=Table38910[[#This Row],[DIst1]],"Cluster1",IF(MIN(Table38910[[#This Row],[DIst1]:[DIst4]])=Table38910[[#This Row],[DIst2]],"Cluster2",IF(MIN(Table38910[[#This Row],[DIst1]:[DIst4]])=Table38910[[#This Row],[DIst3]],"Cluster3","Cluster4")))</f>
        <v>Cluster3</v>
      </c>
    </row>
    <row r="188" spans="7:16" x14ac:dyDescent="0.3">
      <c r="G188">
        <v>187</v>
      </c>
      <c r="H188">
        <v>1.543571716</v>
      </c>
      <c r="I188">
        <v>-1.0171248909999999</v>
      </c>
      <c r="K188">
        <f>SQRT((Table38910[[#This Row],[Annual Income (k$)]]-$B$3)^2+(Table38910[[#This Row],[Spending Score (1-100)]]-$C$3)^2)</f>
        <v>2.8003111020647959</v>
      </c>
      <c r="L188">
        <f>SQRT((Table38910[[#This Row],[Annual Income (k$)]]-$B$4)^2+(Table38910[[#This Row],[Spending Score (1-100)]]-$C$4)^2)</f>
        <v>3.5549556826178681</v>
      </c>
      <c r="M188">
        <f>SQRT((Table38910[[#This Row],[Annual Income (k$)]]-$B$5)^2+(Table38910[[#This Row],[Spending Score (1-100)]]-$C$5)^2)</f>
        <v>1.942729178465481</v>
      </c>
      <c r="N188">
        <f>SQRT((Table38910[[#This Row],[Annual Income (k$)]]-$B$6)^2+(Table38910[[#This Row],[Spending Score (1-100)]]-$C$6)^2)</f>
        <v>0.67753974708733511</v>
      </c>
      <c r="O188">
        <f>MIN(Table38910[[#This Row],[DIst1]:[DIst4]])</f>
        <v>0.67753974708733511</v>
      </c>
      <c r="P188" t="str">
        <f>IF(MIN(Table38910[[#This Row],[DIst1]:[DIst4]])=Table38910[[#This Row],[DIst1]],"Cluster1",IF(MIN(Table38910[[#This Row],[DIst1]:[DIst4]])=Table38910[[#This Row],[DIst2]],"Cluster2",IF(MIN(Table38910[[#This Row],[DIst1]:[DIst4]])=Table38910[[#This Row],[DIst3]],"Cluster3","Cluster4")))</f>
        <v>Cluster4</v>
      </c>
    </row>
    <row r="189" spans="7:16" x14ac:dyDescent="0.3">
      <c r="G189">
        <v>188</v>
      </c>
      <c r="H189">
        <v>1.543571716</v>
      </c>
      <c r="I189">
        <v>0.69102378099999995</v>
      </c>
      <c r="K189">
        <f>SQRT((Table38910[[#This Row],[Annual Income (k$)]]-$B$3)^2+(Table38910[[#This Row],[Spending Score (1-100)]]-$C$3)^2)</f>
        <v>3.3070719821318457</v>
      </c>
      <c r="L189">
        <f>SQRT((Table38910[[#This Row],[Annual Income (k$)]]-$B$4)^2+(Table38910[[#This Row],[Spending Score (1-100)]]-$C$4)^2)</f>
        <v>2.9155403468803387</v>
      </c>
      <c r="M189">
        <f>SQRT((Table38910[[#This Row],[Annual Income (k$)]]-$B$5)^2+(Table38910[[#This Row],[Spending Score (1-100)]]-$C$5)^2)</f>
        <v>1.6321675012922905</v>
      </c>
      <c r="N189">
        <f>SQRT((Table38910[[#This Row],[Annual Income (k$)]]-$B$6)^2+(Table38910[[#This Row],[Spending Score (1-100)]]-$C$6)^2)</f>
        <v>2.0977565968982139</v>
      </c>
      <c r="O189">
        <f>MIN(Table38910[[#This Row],[DIst1]:[DIst4]])</f>
        <v>1.6321675012922905</v>
      </c>
      <c r="P189" t="str">
        <f>IF(MIN(Table38910[[#This Row],[DIst1]:[DIst4]])=Table38910[[#This Row],[DIst1]],"Cluster1",IF(MIN(Table38910[[#This Row],[DIst1]:[DIst4]])=Table38910[[#This Row],[DIst2]],"Cluster2",IF(MIN(Table38910[[#This Row],[DIst1]:[DIst4]])=Table38910[[#This Row],[DIst3]],"Cluster3","Cluster4")))</f>
        <v>Cluster3</v>
      </c>
    </row>
    <row r="190" spans="7:16" x14ac:dyDescent="0.3">
      <c r="G190">
        <v>189</v>
      </c>
      <c r="H190">
        <v>1.6199105739999999</v>
      </c>
      <c r="I190">
        <v>-1.288875816</v>
      </c>
      <c r="K190">
        <f>SQRT((Table38910[[#This Row],[Annual Income (k$)]]-$B$3)^2+(Table38910[[#This Row],[Spending Score (1-100)]]-$C$3)^2)</f>
        <v>2.8845619338942341</v>
      </c>
      <c r="L190">
        <f>SQRT((Table38910[[#This Row],[Annual Income (k$)]]-$B$4)^2+(Table38910[[#This Row],[Spending Score (1-100)]]-$C$4)^2)</f>
        <v>3.7790975186076539</v>
      </c>
      <c r="M190">
        <f>SQRT((Table38910[[#This Row],[Annual Income (k$)]]-$B$5)^2+(Table38910[[#This Row],[Spending Score (1-100)]]-$C$5)^2)</f>
        <v>2.1749550981802512</v>
      </c>
      <c r="N190">
        <f>SQRT((Table38910[[#This Row],[Annual Income (k$)]]-$B$6)^2+(Table38910[[#This Row],[Spending Score (1-100)]]-$C$6)^2)</f>
        <v>0.68457590075882335</v>
      </c>
      <c r="O190">
        <f>MIN(Table38910[[#This Row],[DIst1]:[DIst4]])</f>
        <v>0.68457590075882335</v>
      </c>
      <c r="P190" t="str">
        <f>IF(MIN(Table38910[[#This Row],[DIst1]:[DIst4]])=Table38910[[#This Row],[DIst1]],"Cluster1",IF(MIN(Table38910[[#This Row],[DIst1]:[DIst4]])=Table38910[[#This Row],[DIst2]],"Cluster2",IF(MIN(Table38910[[#This Row],[DIst1]:[DIst4]])=Table38910[[#This Row],[DIst3]],"Cluster3","Cluster4")))</f>
        <v>Cluster4</v>
      </c>
    </row>
    <row r="191" spans="7:16" x14ac:dyDescent="0.3">
      <c r="G191">
        <v>190</v>
      </c>
      <c r="H191">
        <v>1.6199105739999999</v>
      </c>
      <c r="I191">
        <v>1.3509903130000001</v>
      </c>
      <c r="K191">
        <f>SQRT((Table38910[[#This Row],[Annual Income (k$)]]-$B$3)^2+(Table38910[[#This Row],[Spending Score (1-100)]]-$C$3)^2)</f>
        <v>3.7588149806651661</v>
      </c>
      <c r="L191">
        <f>SQRT((Table38910[[#This Row],[Annual Income (k$)]]-$B$4)^2+(Table38910[[#This Row],[Spending Score (1-100)]]-$C$4)^2)</f>
        <v>2.9853564355266844</v>
      </c>
      <c r="M191">
        <f>SQRT((Table38910[[#This Row],[Annual Income (k$)]]-$B$5)^2+(Table38910[[#This Row],[Spending Score (1-100)]]-$C$5)^2)</f>
        <v>2.0098415942948975</v>
      </c>
      <c r="N191">
        <f>SQRT((Table38910[[#This Row],[Annual Income (k$)]]-$B$6)^2+(Table38910[[#This Row],[Spending Score (1-100)]]-$C$6)^2)</f>
        <v>2.7540743382356387</v>
      </c>
      <c r="O191">
        <f>MIN(Table38910[[#This Row],[DIst1]:[DIst4]])</f>
        <v>2.0098415942948975</v>
      </c>
      <c r="P191" t="str">
        <f>IF(MIN(Table38910[[#This Row],[DIst1]:[DIst4]])=Table38910[[#This Row],[DIst1]],"Cluster1",IF(MIN(Table38910[[#This Row],[DIst1]:[DIst4]])=Table38910[[#This Row],[DIst2]],"Cluster2",IF(MIN(Table38910[[#This Row],[DIst1]:[DIst4]])=Table38910[[#This Row],[DIst3]],"Cluster3","Cluster4")))</f>
        <v>Cluster3</v>
      </c>
    </row>
    <row r="192" spans="7:16" x14ac:dyDescent="0.3">
      <c r="G192">
        <v>191</v>
      </c>
      <c r="H192">
        <v>1.6199105739999999</v>
      </c>
      <c r="I192">
        <v>-1.0559464510000001</v>
      </c>
      <c r="K192">
        <f>SQRT((Table38910[[#This Row],[Annual Income (k$)]]-$B$3)^2+(Table38910[[#This Row],[Spending Score (1-100)]]-$C$3)^2)</f>
        <v>2.8761990937934305</v>
      </c>
      <c r="L192">
        <f>SQRT((Table38910[[#This Row],[Annual Income (k$)]]-$B$4)^2+(Table38910[[#This Row],[Spending Score (1-100)]]-$C$4)^2)</f>
        <v>3.6396671075761517</v>
      </c>
      <c r="M192">
        <f>SQRT((Table38910[[#This Row],[Annual Income (k$)]]-$B$5)^2+(Table38910[[#This Row],[Spending Score (1-100)]]-$C$5)^2)</f>
        <v>2.0270214106897373</v>
      </c>
      <c r="N192">
        <f>SQRT((Table38910[[#This Row],[Annual Income (k$)]]-$B$6)^2+(Table38910[[#This Row],[Spending Score (1-100)]]-$C$6)^2)</f>
        <v>0.73205538514619928</v>
      </c>
      <c r="O192">
        <f>MIN(Table38910[[#This Row],[DIst1]:[DIst4]])</f>
        <v>0.73205538514619928</v>
      </c>
      <c r="P192" t="str">
        <f>IF(MIN(Table38910[[#This Row],[DIst1]:[DIst4]])=Table38910[[#This Row],[DIst1]],"Cluster1",IF(MIN(Table38910[[#This Row],[DIst1]:[DIst4]])=Table38910[[#This Row],[DIst2]],"Cluster2",IF(MIN(Table38910[[#This Row],[DIst1]:[DIst4]])=Table38910[[#This Row],[DIst3]],"Cluster3","Cluster4")))</f>
        <v>Cluster4</v>
      </c>
    </row>
    <row r="193" spans="7:16" x14ac:dyDescent="0.3">
      <c r="G193">
        <v>192</v>
      </c>
      <c r="H193">
        <v>1.6199105739999999</v>
      </c>
      <c r="I193">
        <v>0.72984534099999998</v>
      </c>
      <c r="K193">
        <f>SQRT((Table38910[[#This Row],[Annual Income (k$)]]-$B$3)^2+(Table38910[[#This Row],[Spending Score (1-100)]]-$C$3)^2)</f>
        <v>3.3923716023944017</v>
      </c>
      <c r="L193">
        <f>SQRT((Table38910[[#This Row],[Annual Income (k$)]]-$B$4)^2+(Table38910[[#This Row],[Spending Score (1-100)]]-$C$4)^2)</f>
        <v>2.9869351536758253</v>
      </c>
      <c r="M193">
        <f>SQRT((Table38910[[#This Row],[Annual Income (k$)]]-$B$5)^2+(Table38910[[#This Row],[Spending Score (1-100)]]-$C$5)^2)</f>
        <v>1.7170105060036487</v>
      </c>
      <c r="N193">
        <f>SQRT((Table38910[[#This Row],[Annual Income (k$)]]-$B$6)^2+(Table38910[[#This Row],[Spending Score (1-100)]]-$C$6)^2)</f>
        <v>2.1579128421000946</v>
      </c>
      <c r="O193">
        <f>MIN(Table38910[[#This Row],[DIst1]:[DIst4]])</f>
        <v>1.7170105060036487</v>
      </c>
      <c r="P193" t="str">
        <f>IF(MIN(Table38910[[#This Row],[DIst1]:[DIst4]])=Table38910[[#This Row],[DIst1]],"Cluster1",IF(MIN(Table38910[[#This Row],[DIst1]:[DIst4]])=Table38910[[#This Row],[DIst2]],"Cluster2",IF(MIN(Table38910[[#This Row],[DIst1]:[DIst4]])=Table38910[[#This Row],[DIst3]],"Cluster3","Cluster4")))</f>
        <v>Cluster3</v>
      </c>
    </row>
    <row r="194" spans="7:16" x14ac:dyDescent="0.3">
      <c r="G194">
        <v>193</v>
      </c>
      <c r="H194">
        <v>2.0016048660000001</v>
      </c>
      <c r="I194">
        <v>-1.638269862</v>
      </c>
      <c r="K194">
        <f>SQRT((Table38910[[#This Row],[Annual Income (k$)]]-$B$3)^2+(Table38910[[#This Row],[Spending Score (1-100)]]-$C$3)^2)</f>
        <v>3.3072266101628851</v>
      </c>
      <c r="L194">
        <f>SQRT((Table38910[[#This Row],[Annual Income (k$)]]-$B$4)^2+(Table38910[[#This Row],[Spending Score (1-100)]]-$C$4)^2)</f>
        <v>4.2952940180570929</v>
      </c>
      <c r="M194">
        <f>SQRT((Table38910[[#This Row],[Annual Income (k$)]]-$B$5)^2+(Table38910[[#This Row],[Spending Score (1-100)]]-$C$5)^2)</f>
        <v>2.6923916104647923</v>
      </c>
      <c r="N194">
        <f>SQRT((Table38910[[#This Row],[Annual Income (k$)]]-$B$6)^2+(Table38910[[#This Row],[Spending Score (1-100)]]-$C$6)^2)</f>
        <v>1.1131335887073108</v>
      </c>
      <c r="O194">
        <f>MIN(Table38910[[#This Row],[DIst1]:[DIst4]])</f>
        <v>1.1131335887073108</v>
      </c>
      <c r="P194" t="str">
        <f>IF(MIN(Table38910[[#This Row],[DIst1]:[DIst4]])=Table38910[[#This Row],[DIst1]],"Cluster1",IF(MIN(Table38910[[#This Row],[DIst1]:[DIst4]])=Table38910[[#This Row],[DIst2]],"Cluster2",IF(MIN(Table38910[[#This Row],[DIst1]:[DIst4]])=Table38910[[#This Row],[DIst3]],"Cluster3","Cluster4")))</f>
        <v>Cluster4</v>
      </c>
    </row>
    <row r="195" spans="7:16" x14ac:dyDescent="0.3">
      <c r="G195">
        <v>194</v>
      </c>
      <c r="H195">
        <v>2.0016048660000001</v>
      </c>
      <c r="I195">
        <v>1.5839196769999999</v>
      </c>
      <c r="K195">
        <f>SQRT((Table38910[[#This Row],[Annual Income (k$)]]-$B$3)^2+(Table38910[[#This Row],[Spending Score (1-100)]]-$C$3)^2)</f>
        <v>4.2013859493764123</v>
      </c>
      <c r="L195">
        <f>SQRT((Table38910[[#This Row],[Annual Income (k$)]]-$B$4)^2+(Table38910[[#This Row],[Spending Score (1-100)]]-$C$4)^2)</f>
        <v>3.3942107397419714</v>
      </c>
      <c r="M195">
        <f>SQRT((Table38910[[#This Row],[Annual Income (k$)]]-$B$5)^2+(Table38910[[#This Row],[Spending Score (1-100)]]-$C$5)^2)</f>
        <v>2.455670130662877</v>
      </c>
      <c r="N195">
        <f>SQRT((Table38910[[#This Row],[Annual Income (k$)]]-$B$6)^2+(Table38910[[#This Row],[Spending Score (1-100)]]-$C$6)^2)</f>
        <v>3.0902822417754665</v>
      </c>
      <c r="O195">
        <f>MIN(Table38910[[#This Row],[DIst1]:[DIst4]])</f>
        <v>2.455670130662877</v>
      </c>
      <c r="P195" t="str">
        <f>IF(MIN(Table38910[[#This Row],[DIst1]:[DIst4]])=Table38910[[#This Row],[DIst1]],"Cluster1",IF(MIN(Table38910[[#This Row],[DIst1]:[DIst4]])=Table38910[[#This Row],[DIst2]],"Cluster2",IF(MIN(Table38910[[#This Row],[DIst1]:[DIst4]])=Table38910[[#This Row],[DIst3]],"Cluster3","Cluster4")))</f>
        <v>Cluster3</v>
      </c>
    </row>
    <row r="196" spans="7:16" x14ac:dyDescent="0.3">
      <c r="G196">
        <v>195</v>
      </c>
      <c r="H196">
        <v>2.2687908700000001</v>
      </c>
      <c r="I196">
        <v>-1.3276973759999999</v>
      </c>
      <c r="K196">
        <f>SQRT((Table38910[[#This Row],[Annual Income (k$)]]-$B$3)^2+(Table38910[[#This Row],[Spending Score (1-100)]]-$C$3)^2)</f>
        <v>3.5345299241397159</v>
      </c>
      <c r="L196">
        <f>SQRT((Table38910[[#This Row],[Annual Income (k$)]]-$B$4)^2+(Table38910[[#This Row],[Spending Score (1-100)]]-$C$4)^2)</f>
        <v>4.3289545137793377</v>
      </c>
      <c r="M196">
        <f>SQRT((Table38910[[#This Row],[Annual Income (k$)]]-$B$5)^2+(Table38910[[#This Row],[Spending Score (1-100)]]-$C$5)^2)</f>
        <v>2.714494152409765</v>
      </c>
      <c r="N196">
        <f>SQRT((Table38910[[#This Row],[Annual Income (k$)]]-$B$6)^2+(Table38910[[#This Row],[Spending Score (1-100)]]-$C$6)^2)</f>
        <v>1.332931394845716</v>
      </c>
      <c r="O196">
        <f>MIN(Table38910[[#This Row],[DIst1]:[DIst4]])</f>
        <v>1.332931394845716</v>
      </c>
      <c r="P196" t="str">
        <f>IF(MIN(Table38910[[#This Row],[DIst1]:[DIst4]])=Table38910[[#This Row],[DIst1]],"Cluster1",IF(MIN(Table38910[[#This Row],[DIst1]:[DIst4]])=Table38910[[#This Row],[DIst2]],"Cluster2",IF(MIN(Table38910[[#This Row],[DIst1]:[DIst4]])=Table38910[[#This Row],[DIst3]],"Cluster3","Cluster4")))</f>
        <v>Cluster4</v>
      </c>
    </row>
    <row r="197" spans="7:16" x14ac:dyDescent="0.3">
      <c r="G197">
        <v>196</v>
      </c>
      <c r="H197">
        <v>2.2687908700000001</v>
      </c>
      <c r="I197">
        <v>1.1180609480000001</v>
      </c>
      <c r="K197">
        <f>SQRT((Table38910[[#This Row],[Annual Income (k$)]]-$B$3)^2+(Table38910[[#This Row],[Spending Score (1-100)]]-$C$3)^2)</f>
        <v>4.1483971519632306</v>
      </c>
      <c r="L197">
        <f>SQRT((Table38910[[#This Row],[Annual Income (k$)]]-$B$4)^2+(Table38910[[#This Row],[Spending Score (1-100)]]-$C$4)^2)</f>
        <v>3.6195001100709501</v>
      </c>
      <c r="M197">
        <f>SQRT((Table38910[[#This Row],[Annual Income (k$)]]-$B$5)^2+(Table38910[[#This Row],[Spending Score (1-100)]]-$C$5)^2)</f>
        <v>2.4624543301881525</v>
      </c>
      <c r="N197">
        <f>SQRT((Table38910[[#This Row],[Annual Income (k$)]]-$B$6)^2+(Table38910[[#This Row],[Spending Score (1-100)]]-$C$6)^2)</f>
        <v>2.7758051681738953</v>
      </c>
      <c r="O197">
        <f>MIN(Table38910[[#This Row],[DIst1]:[DIst4]])</f>
        <v>2.4624543301881525</v>
      </c>
      <c r="P197" t="str">
        <f>IF(MIN(Table38910[[#This Row],[DIst1]:[DIst4]])=Table38910[[#This Row],[DIst1]],"Cluster1",IF(MIN(Table38910[[#This Row],[DIst1]:[DIst4]])=Table38910[[#This Row],[DIst2]],"Cluster2",IF(MIN(Table38910[[#This Row],[DIst1]:[DIst4]])=Table38910[[#This Row],[DIst3]],"Cluster3","Cluster4")))</f>
        <v>Cluster3</v>
      </c>
    </row>
    <row r="198" spans="7:16" x14ac:dyDescent="0.3">
      <c r="G198">
        <v>197</v>
      </c>
      <c r="H198">
        <v>2.4978074449999998</v>
      </c>
      <c r="I198">
        <v>-0.86183864799999998</v>
      </c>
      <c r="K198">
        <f>SQRT((Table38910[[#This Row],[Annual Income (k$)]]-$B$3)^2+(Table38910[[#This Row],[Spending Score (1-100)]]-$C$3)^2)</f>
        <v>3.7597777642857193</v>
      </c>
      <c r="L198">
        <f>SQRT((Table38910[[#This Row],[Annual Income (k$)]]-$B$4)^2+(Table38910[[#This Row],[Spending Score (1-100)]]-$C$4)^2)</f>
        <v>4.2957391597486128</v>
      </c>
      <c r="M198">
        <f>SQRT((Table38910[[#This Row],[Annual Income (k$)]]-$B$5)^2+(Table38910[[#This Row],[Spending Score (1-100)]]-$C$5)^2)</f>
        <v>2.6998948521209667</v>
      </c>
      <c r="N198">
        <f>SQRT((Table38910[[#This Row],[Annual Income (k$)]]-$B$6)^2+(Table38910[[#This Row],[Spending Score (1-100)]]-$C$6)^2)</f>
        <v>1.6268141634987219</v>
      </c>
      <c r="O198">
        <f>MIN(Table38910[[#This Row],[DIst1]:[DIst4]])</f>
        <v>1.6268141634987219</v>
      </c>
      <c r="P198" t="str">
        <f>IF(MIN(Table38910[[#This Row],[DIst1]:[DIst4]])=Table38910[[#This Row],[DIst1]],"Cluster1",IF(MIN(Table38910[[#This Row],[DIst1]:[DIst4]])=Table38910[[#This Row],[DIst2]],"Cluster2",IF(MIN(Table38910[[#This Row],[DIst1]:[DIst4]])=Table38910[[#This Row],[DIst3]],"Cluster3","Cluster4")))</f>
        <v>Cluster4</v>
      </c>
    </row>
    <row r="199" spans="7:16" x14ac:dyDescent="0.3">
      <c r="G199">
        <v>198</v>
      </c>
      <c r="H199">
        <v>2.4978074449999998</v>
      </c>
      <c r="I199">
        <v>0.92395314500000003</v>
      </c>
      <c r="K199">
        <f>SQRT((Table38910[[#This Row],[Annual Income (k$)]]-$B$3)^2+(Table38910[[#This Row],[Spending Score (1-100)]]-$C$3)^2)</f>
        <v>4.2502782197308138</v>
      </c>
      <c r="L199">
        <f>SQRT((Table38910[[#This Row],[Annual Income (k$)]]-$B$4)^2+(Table38910[[#This Row],[Spending Score (1-100)]]-$C$4)^2)</f>
        <v>3.8498379354673347</v>
      </c>
      <c r="M199">
        <f>SQRT((Table38910[[#This Row],[Annual Income (k$)]]-$B$5)^2+(Table38910[[#This Row],[Spending Score (1-100)]]-$C$5)^2)</f>
        <v>2.6118984924929118</v>
      </c>
      <c r="N199">
        <f>SQRT((Table38910[[#This Row],[Annual Income (k$)]]-$B$6)^2+(Table38910[[#This Row],[Spending Score (1-100)]]-$C$6)^2)</f>
        <v>2.7313878005405239</v>
      </c>
      <c r="O199">
        <f>MIN(Table38910[[#This Row],[DIst1]:[DIst4]])</f>
        <v>2.6118984924929118</v>
      </c>
      <c r="P199" t="str">
        <f>IF(MIN(Table38910[[#This Row],[DIst1]:[DIst4]])=Table38910[[#This Row],[DIst1]],"Cluster1",IF(MIN(Table38910[[#This Row],[DIst1]:[DIst4]])=Table38910[[#This Row],[DIst2]],"Cluster2",IF(MIN(Table38910[[#This Row],[DIst1]:[DIst4]])=Table38910[[#This Row],[DIst3]],"Cluster3","Cluster4")))</f>
        <v>Cluster3</v>
      </c>
    </row>
    <row r="200" spans="7:16" x14ac:dyDescent="0.3">
      <c r="G200">
        <v>199</v>
      </c>
      <c r="H200">
        <v>2.9176711659999999</v>
      </c>
      <c r="I200">
        <v>-1.250054255</v>
      </c>
      <c r="K200">
        <f>SQRT((Table38910[[#This Row],[Annual Income (k$)]]-$B$3)^2+(Table38910[[#This Row],[Spending Score (1-100)]]-$C$3)^2)</f>
        <v>4.1778551885974586</v>
      </c>
      <c r="L200">
        <f>SQRT((Table38910[[#This Row],[Annual Income (k$)]]-$B$4)^2+(Table38910[[#This Row],[Spending Score (1-100)]]-$C$4)^2)</f>
        <v>4.8470993114551506</v>
      </c>
      <c r="M200">
        <f>SQRT((Table38910[[#This Row],[Annual Income (k$)]]-$B$5)^2+(Table38910[[#This Row],[Spending Score (1-100)]]-$C$5)^2)</f>
        <v>3.2417860064205635</v>
      </c>
      <c r="N200">
        <f>SQRT((Table38910[[#This Row],[Annual Income (k$)]]-$B$6)^2+(Table38910[[#This Row],[Spending Score (1-100)]]-$C$6)^2)</f>
        <v>1.9828904718489468</v>
      </c>
      <c r="O200">
        <f>MIN(Table38910[[#This Row],[DIst1]:[DIst4]])</f>
        <v>1.9828904718489468</v>
      </c>
      <c r="P200" t="str">
        <f>IF(MIN(Table38910[[#This Row],[DIst1]:[DIst4]])=Table38910[[#This Row],[DIst1]],"Cluster1",IF(MIN(Table38910[[#This Row],[DIst1]:[DIst4]])=Table38910[[#This Row],[DIst2]],"Cluster2",IF(MIN(Table38910[[#This Row],[DIst1]:[DIst4]])=Table38910[[#This Row],[DIst3]],"Cluster3","Cluster4")))</f>
        <v>Cluster4</v>
      </c>
    </row>
    <row r="201" spans="7:16" x14ac:dyDescent="0.3">
      <c r="G201">
        <v>200</v>
      </c>
      <c r="H201">
        <v>2.9176711659999999</v>
      </c>
      <c r="I201">
        <v>1.273347191</v>
      </c>
      <c r="K201">
        <f>SQRT((Table38910[[#This Row],[Annual Income (k$)]]-$B$3)^2+(Table38910[[#This Row],[Spending Score (1-100)]]-$C$3)^2)</f>
        <v>4.7862583650152457</v>
      </c>
      <c r="L201">
        <f>SQRT((Table38910[[#This Row],[Annual Income (k$)]]-$B$4)^2+(Table38910[[#This Row],[Spending Score (1-100)]]-$C$4)^2)</f>
        <v>4.2736473789407547</v>
      </c>
      <c r="M201">
        <f>SQRT((Table38910[[#This Row],[Annual Income (k$)]]-$B$5)^2+(Table38910[[#This Row],[Spending Score (1-100)]]-$C$5)^2)</f>
        <v>3.1226161303120912</v>
      </c>
      <c r="N201">
        <f>SQRT((Table38910[[#This Row],[Annual Income (k$)]]-$B$6)^2+(Table38910[[#This Row],[Spending Score (1-100)]]-$C$6)^2)</f>
        <v>3.2613218099320855</v>
      </c>
      <c r="O201">
        <f>MIN(Table38910[[#This Row],[DIst1]:[DIst4]])</f>
        <v>3.1226161303120912</v>
      </c>
      <c r="P201" t="str">
        <f>IF(MIN(Table38910[[#This Row],[DIst1]:[DIst4]])=Table38910[[#This Row],[DIst1]],"Cluster1",IF(MIN(Table38910[[#This Row],[DIst1]:[DIst4]])=Table38910[[#This Row],[DIst2]],"Cluster2",IF(MIN(Table38910[[#This Row],[DIst1]:[DIst4]])=Table38910[[#This Row],[DIst3]],"Cluster3","Cluster4")))</f>
        <v>Cluster3</v>
      </c>
    </row>
    <row r="202" spans="7:16" x14ac:dyDescent="0.3">
      <c r="K202" s="1" t="s">
        <v>43</v>
      </c>
      <c r="L202" s="1"/>
      <c r="M202" s="1"/>
      <c r="N202" s="1"/>
      <c r="O202" s="1">
        <f>SUM(O2:O201)</f>
        <v>140.56094661005372</v>
      </c>
    </row>
  </sheetData>
  <phoneticPr fontId="2" type="noConversion"/>
  <conditionalFormatting sqref="G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I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C9EA5-3B7B-4282-9F83-40774E9B0128}">
  <dimension ref="A1:G32"/>
  <sheetViews>
    <sheetView showGridLines="0" workbookViewId="0"/>
  </sheetViews>
  <sheetFormatPr defaultRowHeight="14.4" x14ac:dyDescent="0.3"/>
  <cols>
    <col min="1" max="1" width="2.33203125" customWidth="1"/>
    <col min="2" max="2" width="4" bestFit="1" customWidth="1"/>
    <col min="3" max="3" width="34.5546875" bestFit="1" customWidth="1"/>
    <col min="4" max="5" width="12.6640625" bestFit="1" customWidth="1"/>
    <col min="6" max="6" width="7" bestFit="1" customWidth="1"/>
  </cols>
  <sheetData>
    <row r="1" spans="1:5" x14ac:dyDescent="0.3">
      <c r="A1" s="2" t="s">
        <v>19</v>
      </c>
    </row>
    <row r="2" spans="1:5" x14ac:dyDescent="0.3">
      <c r="A2" s="2" t="s">
        <v>52</v>
      </c>
    </row>
    <row r="3" spans="1:5" x14ac:dyDescent="0.3">
      <c r="A3" s="2" t="s">
        <v>82</v>
      </c>
    </row>
    <row r="4" spans="1:5" x14ac:dyDescent="0.3">
      <c r="A4" s="2" t="s">
        <v>20</v>
      </c>
    </row>
    <row r="5" spans="1:5" x14ac:dyDescent="0.3">
      <c r="A5" s="2" t="s">
        <v>21</v>
      </c>
    </row>
    <row r="6" spans="1:5" x14ac:dyDescent="0.3">
      <c r="A6" s="2"/>
      <c r="B6" t="s">
        <v>22</v>
      </c>
    </row>
    <row r="7" spans="1:5" x14ac:dyDescent="0.3">
      <c r="A7" s="2"/>
      <c r="B7" t="s">
        <v>83</v>
      </c>
    </row>
    <row r="8" spans="1:5" x14ac:dyDescent="0.3">
      <c r="A8" s="2"/>
      <c r="B8" t="s">
        <v>84</v>
      </c>
    </row>
    <row r="9" spans="1:5" x14ac:dyDescent="0.3">
      <c r="A9" s="2" t="s">
        <v>24</v>
      </c>
    </row>
    <row r="10" spans="1:5" x14ac:dyDescent="0.3">
      <c r="B10" t="s">
        <v>44</v>
      </c>
    </row>
    <row r="11" spans="1:5" x14ac:dyDescent="0.3">
      <c r="B11" t="s">
        <v>45</v>
      </c>
    </row>
    <row r="12" spans="1:5" x14ac:dyDescent="0.3">
      <c r="B12" t="s">
        <v>85</v>
      </c>
    </row>
    <row r="14" spans="1:5" ht="15" thickBot="1" x14ac:dyDescent="0.35">
      <c r="A14" t="s">
        <v>27</v>
      </c>
    </row>
    <row r="15" spans="1:5" ht="15" thickBot="1" x14ac:dyDescent="0.35">
      <c r="B15" s="4" t="s">
        <v>28</v>
      </c>
      <c r="C15" s="4" t="s">
        <v>29</v>
      </c>
      <c r="D15" s="4" t="s">
        <v>30</v>
      </c>
      <c r="E15" s="4" t="s">
        <v>31</v>
      </c>
    </row>
    <row r="16" spans="1:5" ht="15" thickBot="1" x14ac:dyDescent="0.35">
      <c r="B16" s="3" t="s">
        <v>53</v>
      </c>
      <c r="C16" s="3" t="s">
        <v>46</v>
      </c>
      <c r="D16" s="6">
        <v>246.33977359489893</v>
      </c>
      <c r="E16" s="6">
        <v>140.56094661477971</v>
      </c>
    </row>
    <row r="19" spans="1:7" ht="15" thickBot="1" x14ac:dyDescent="0.35">
      <c r="A19" t="s">
        <v>32</v>
      </c>
    </row>
    <row r="20" spans="1:7" ht="15" thickBot="1" x14ac:dyDescent="0.35">
      <c r="B20" s="4" t="s">
        <v>28</v>
      </c>
      <c r="C20" s="4" t="s">
        <v>29</v>
      </c>
      <c r="D20" s="4" t="s">
        <v>30</v>
      </c>
      <c r="E20" s="4" t="s">
        <v>31</v>
      </c>
      <c r="F20" s="4" t="s">
        <v>33</v>
      </c>
    </row>
    <row r="21" spans="1:7" x14ac:dyDescent="0.3">
      <c r="B21" s="5" t="s">
        <v>37</v>
      </c>
      <c r="C21" s="5" t="s">
        <v>14</v>
      </c>
      <c r="D21" s="7">
        <v>-1.7008297640000001</v>
      </c>
      <c r="E21" s="7">
        <v>-1.2562560476019411</v>
      </c>
      <c r="F21" s="5" t="s">
        <v>38</v>
      </c>
    </row>
    <row r="22" spans="1:7" x14ac:dyDescent="0.3">
      <c r="B22" s="5" t="s">
        <v>39</v>
      </c>
      <c r="C22" s="5" t="s">
        <v>14</v>
      </c>
      <c r="D22" s="7">
        <v>-1.7159129829999999</v>
      </c>
      <c r="E22" s="7">
        <v>-1.0689774428743406</v>
      </c>
      <c r="F22" s="5" t="s">
        <v>38</v>
      </c>
    </row>
    <row r="23" spans="1:7" x14ac:dyDescent="0.3">
      <c r="B23" s="5" t="s">
        <v>40</v>
      </c>
      <c r="C23" s="5" t="s">
        <v>17</v>
      </c>
      <c r="D23" s="7">
        <v>-1.5481520470000001</v>
      </c>
      <c r="E23" s="7">
        <v>-1.3500316301527897</v>
      </c>
      <c r="F23" s="5" t="s">
        <v>38</v>
      </c>
    </row>
    <row r="24" spans="1:7" x14ac:dyDescent="0.3">
      <c r="B24" s="5" t="s">
        <v>41</v>
      </c>
      <c r="C24" s="5" t="s">
        <v>17</v>
      </c>
      <c r="D24" s="7">
        <v>1.040417827</v>
      </c>
      <c r="E24" s="7">
        <v>1.0480030629654749</v>
      </c>
      <c r="F24" s="5" t="s">
        <v>38</v>
      </c>
    </row>
    <row r="25" spans="1:7" x14ac:dyDescent="0.3">
      <c r="B25" s="5" t="s">
        <v>54</v>
      </c>
      <c r="C25" s="5" t="s">
        <v>47</v>
      </c>
      <c r="D25" s="7">
        <v>1.395474331</v>
      </c>
      <c r="E25" s="7">
        <v>-4.550282874390435E-4</v>
      </c>
      <c r="F25" s="5" t="s">
        <v>38</v>
      </c>
    </row>
    <row r="26" spans="1:7" x14ac:dyDescent="0.3">
      <c r="B26" s="5" t="s">
        <v>55</v>
      </c>
      <c r="C26" s="5" t="s">
        <v>47</v>
      </c>
      <c r="D26" s="7">
        <v>0.59008772300000001</v>
      </c>
      <c r="E26" s="7">
        <v>0.16193200826484144</v>
      </c>
      <c r="F26" s="5" t="s">
        <v>38</v>
      </c>
    </row>
    <row r="27" spans="1:7" x14ac:dyDescent="0.3">
      <c r="B27" s="5" t="s">
        <v>56</v>
      </c>
      <c r="C27" s="5" t="s">
        <v>51</v>
      </c>
      <c r="D27" s="7">
        <v>-1.1664577549999999</v>
      </c>
      <c r="E27" s="7">
        <v>0.93590614358804014</v>
      </c>
      <c r="F27" s="5" t="s">
        <v>38</v>
      </c>
    </row>
    <row r="28" spans="1:7" ht="15" thickBot="1" x14ac:dyDescent="0.35">
      <c r="B28" s="3" t="s">
        <v>57</v>
      </c>
      <c r="C28" s="3" t="s">
        <v>51</v>
      </c>
      <c r="D28" s="6">
        <v>-1.793556105</v>
      </c>
      <c r="E28" s="6">
        <v>-1.3167914809189369</v>
      </c>
      <c r="F28" s="3" t="s">
        <v>38</v>
      </c>
    </row>
    <row r="31" spans="1:7" ht="15" thickBot="1" x14ac:dyDescent="0.35">
      <c r="A31" t="s">
        <v>34</v>
      </c>
    </row>
    <row r="32" spans="1:7" ht="15" thickBot="1" x14ac:dyDescent="0.35">
      <c r="B32" s="8" t="s">
        <v>35</v>
      </c>
      <c r="C32" s="8"/>
      <c r="D32" s="8"/>
      <c r="E32" s="8"/>
      <c r="F32" s="8"/>
      <c r="G32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Mall_Customers</vt:lpstr>
      <vt:lpstr>K 1</vt:lpstr>
      <vt:lpstr>A1</vt:lpstr>
      <vt:lpstr>K2</vt:lpstr>
      <vt:lpstr>A2</vt:lpstr>
      <vt:lpstr>K3</vt:lpstr>
      <vt:lpstr>A3</vt:lpstr>
      <vt:lpstr>K4</vt:lpstr>
      <vt:lpstr>A4</vt:lpstr>
      <vt:lpstr>K5</vt:lpstr>
      <vt:lpstr>A5</vt:lpstr>
      <vt:lpstr>K6</vt:lpstr>
      <vt:lpstr>A6</vt:lpstr>
      <vt:lpstr>K7</vt:lpstr>
      <vt:lpstr>A7</vt:lpstr>
      <vt:lpstr>K8</vt:lpstr>
      <vt:lpstr>A8</vt:lpstr>
      <vt:lpstr>OPT K</vt:lpstr>
      <vt:lpstr>Cluster Plot</vt:lpstr>
      <vt:lpstr>Scenario Summary</vt:lpstr>
      <vt:lpstr>K5_Before Iteration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Athul Thomas</dc:creator>
  <cp:lastModifiedBy>Athul Thomas</cp:lastModifiedBy>
  <dcterms:created xsi:type="dcterms:W3CDTF">2022-01-29T12:53:40Z</dcterms:created>
  <dcterms:modified xsi:type="dcterms:W3CDTF">2022-01-31T02:22:22Z</dcterms:modified>
</cp:coreProperties>
</file>