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3E68D913-D61D-483F-81C4-8D531AB08687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Master" sheetId="4" r:id="rId1"/>
    <sheet name="Apartment" sheetId="1" r:id="rId2"/>
    <sheet name="HQ" sheetId="7" r:id="rId3"/>
    <sheet name="Loan" sheetId="8" r:id="rId4"/>
    <sheet name="Total Chain" sheetId="2" r:id="rId5"/>
    <sheet name="Slide" sheetId="6" r:id="rId6"/>
    <sheet name="Link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4" i="2" l="1"/>
  <c r="I9" i="8"/>
  <c r="I15" i="7" l="1"/>
  <c r="J15" i="7" s="1"/>
  <c r="K15" i="7" s="1"/>
  <c r="I54" i="1"/>
  <c r="J54" i="1" s="1"/>
  <c r="J56" i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J55" i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J53" i="1" l="1"/>
  <c r="J52" i="1" s="1"/>
  <c r="K54" i="1"/>
  <c r="F12" i="4"/>
  <c r="F11" i="4"/>
  <c r="I30" i="7"/>
  <c r="J30" i="7" s="1"/>
  <c r="I25" i="7"/>
  <c r="I20" i="7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J14" i="7"/>
  <c r="T41" i="7"/>
  <c r="S41" i="7"/>
  <c r="R41" i="7"/>
  <c r="Q41" i="7"/>
  <c r="P41" i="7"/>
  <c r="J29" i="7"/>
  <c r="J10" i="7"/>
  <c r="J24" i="7"/>
  <c r="J19" i="7"/>
  <c r="I53" i="1"/>
  <c r="I52" i="1" s="1"/>
  <c r="M12" i="1"/>
  <c r="K24" i="7" l="1"/>
  <c r="K29" i="7"/>
  <c r="K19" i="7"/>
  <c r="K14" i="7"/>
  <c r="L54" i="1"/>
  <c r="K53" i="1"/>
  <c r="K52" i="1" s="1"/>
  <c r="K30" i="7"/>
  <c r="L30" i="7" s="1"/>
  <c r="M30" i="7" s="1"/>
  <c r="N30" i="7" s="1"/>
  <c r="O30" i="7" s="1"/>
  <c r="P30" i="7" s="1"/>
  <c r="Q30" i="7" s="1"/>
  <c r="R30" i="7" s="1"/>
  <c r="S30" i="7" s="1"/>
  <c r="T30" i="7" s="1"/>
  <c r="I77" i="2"/>
  <c r="K33" i="8"/>
  <c r="L33" i="8" s="1"/>
  <c r="M33" i="8" s="1"/>
  <c r="J84" i="2"/>
  <c r="K84" i="2"/>
  <c r="L84" i="2"/>
  <c r="M84" i="2"/>
  <c r="N84" i="2"/>
  <c r="O84" i="2"/>
  <c r="P84" i="2"/>
  <c r="Q84" i="2"/>
  <c r="R84" i="2"/>
  <c r="S84" i="2"/>
  <c r="T84" i="2"/>
  <c r="I84" i="2"/>
  <c r="K28" i="8"/>
  <c r="L28" i="8" s="1"/>
  <c r="J28" i="8"/>
  <c r="I26" i="8"/>
  <c r="J15" i="8"/>
  <c r="K15" i="8" s="1"/>
  <c r="L15" i="8" s="1"/>
  <c r="M15" i="8" s="1"/>
  <c r="O15" i="8" s="1"/>
  <c r="P15" i="8" s="1"/>
  <c r="Q15" i="8" s="1"/>
  <c r="R15" i="8" s="1"/>
  <c r="S15" i="8" s="1"/>
  <c r="T15" i="8" s="1"/>
  <c r="T9" i="8"/>
  <c r="S9" i="8"/>
  <c r="R9" i="8"/>
  <c r="Q9" i="8"/>
  <c r="P9" i="8"/>
  <c r="O9" i="8"/>
  <c r="N9" i="8"/>
  <c r="M9" i="8"/>
  <c r="L9" i="8"/>
  <c r="K9" i="8"/>
  <c r="J9" i="8"/>
  <c r="S68" i="2"/>
  <c r="R68" i="2"/>
  <c r="Q68" i="2"/>
  <c r="P68" i="2"/>
  <c r="O68" i="2"/>
  <c r="N68" i="2"/>
  <c r="M68" i="2"/>
  <c r="L68" i="2"/>
  <c r="K68" i="2"/>
  <c r="J68" i="2"/>
  <c r="I68" i="2"/>
  <c r="R67" i="2"/>
  <c r="Q67" i="2"/>
  <c r="P67" i="2"/>
  <c r="O67" i="2"/>
  <c r="N67" i="2"/>
  <c r="M67" i="2"/>
  <c r="L67" i="2"/>
  <c r="K67" i="2"/>
  <c r="J67" i="2"/>
  <c r="I67" i="2"/>
  <c r="Q66" i="2"/>
  <c r="P66" i="2"/>
  <c r="O66" i="2"/>
  <c r="N66" i="2"/>
  <c r="M66" i="2"/>
  <c r="L66" i="2"/>
  <c r="K66" i="2"/>
  <c r="J66" i="2"/>
  <c r="I66" i="2"/>
  <c r="P65" i="2"/>
  <c r="O65" i="2"/>
  <c r="N65" i="2"/>
  <c r="M65" i="2"/>
  <c r="L65" i="2"/>
  <c r="K65" i="2"/>
  <c r="J65" i="2"/>
  <c r="I65" i="2"/>
  <c r="O64" i="2"/>
  <c r="N64" i="2"/>
  <c r="M64" i="2"/>
  <c r="L64" i="2"/>
  <c r="K64" i="2"/>
  <c r="J64" i="2"/>
  <c r="I64" i="2"/>
  <c r="N63" i="2"/>
  <c r="M63" i="2"/>
  <c r="L63" i="2"/>
  <c r="K63" i="2"/>
  <c r="J63" i="2"/>
  <c r="I63" i="2"/>
  <c r="M62" i="2"/>
  <c r="L62" i="2"/>
  <c r="K62" i="2"/>
  <c r="J62" i="2"/>
  <c r="I62" i="2"/>
  <c r="L61" i="2"/>
  <c r="K61" i="2"/>
  <c r="J61" i="2"/>
  <c r="I61" i="2"/>
  <c r="K60" i="2"/>
  <c r="J60" i="2"/>
  <c r="I60" i="2"/>
  <c r="J59" i="2"/>
  <c r="I59" i="2"/>
  <c r="I58" i="2"/>
  <c r="J25" i="7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L15" i="7"/>
  <c r="M15" i="7" s="1"/>
  <c r="N15" i="7" s="1"/>
  <c r="O15" i="7" s="1"/>
  <c r="P15" i="7" s="1"/>
  <c r="Q15" i="7" s="1"/>
  <c r="R15" i="7" s="1"/>
  <c r="S15" i="7" s="1"/>
  <c r="T15" i="7" s="1"/>
  <c r="O41" i="7"/>
  <c r="N41" i="7"/>
  <c r="M41" i="7"/>
  <c r="L41" i="7"/>
  <c r="K41" i="7"/>
  <c r="K40" i="7" s="1"/>
  <c r="J41" i="7"/>
  <c r="J40" i="7" s="1"/>
  <c r="N42" i="7"/>
  <c r="P42" i="7" s="1"/>
  <c r="Q42" i="7" s="1"/>
  <c r="R42" i="7" s="1"/>
  <c r="I41" i="7"/>
  <c r="I40" i="7" s="1"/>
  <c r="M38" i="7"/>
  <c r="N38" i="7" s="1"/>
  <c r="J38" i="7"/>
  <c r="M35" i="7"/>
  <c r="N35" i="7" s="1"/>
  <c r="J35" i="7"/>
  <c r="J32" i="7"/>
  <c r="L14" i="7" l="1"/>
  <c r="M14" i="7" s="1"/>
  <c r="L29" i="7"/>
  <c r="M29" i="7" s="1"/>
  <c r="L24" i="7"/>
  <c r="L19" i="7"/>
  <c r="M54" i="1"/>
  <c r="L53" i="1"/>
  <c r="L52" i="1" s="1"/>
  <c r="N40" i="7"/>
  <c r="P40" i="7"/>
  <c r="S42" i="7"/>
  <c r="R40" i="7"/>
  <c r="Q40" i="7"/>
  <c r="O40" i="7"/>
  <c r="N33" i="8"/>
  <c r="O33" i="8" s="1"/>
  <c r="M28" i="8"/>
  <c r="N28" i="8" s="1"/>
  <c r="K10" i="7"/>
  <c r="M40" i="7"/>
  <c r="L40" i="7"/>
  <c r="O38" i="7"/>
  <c r="P38" i="7" s="1"/>
  <c r="K38" i="7"/>
  <c r="O35" i="7"/>
  <c r="P35" i="7" s="1"/>
  <c r="K35" i="7"/>
  <c r="K32" i="7"/>
  <c r="L32" i="7" s="1"/>
  <c r="M32" i="7" s="1"/>
  <c r="N32" i="7" s="1"/>
  <c r="O32" i="7" s="1"/>
  <c r="P32" i="7" s="1"/>
  <c r="M24" i="7" l="1"/>
  <c r="M19" i="7"/>
  <c r="N54" i="1"/>
  <c r="M53" i="1"/>
  <c r="M52" i="1" s="1"/>
  <c r="T42" i="7"/>
  <c r="T40" i="7" s="1"/>
  <c r="S40" i="7"/>
  <c r="L10" i="7"/>
  <c r="N29" i="7"/>
  <c r="N14" i="7"/>
  <c r="P33" i="8"/>
  <c r="O28" i="8"/>
  <c r="Q38" i="7"/>
  <c r="Q32" i="7"/>
  <c r="Q35" i="7"/>
  <c r="N24" i="7" l="1"/>
  <c r="N19" i="7"/>
  <c r="O54" i="1"/>
  <c r="N53" i="1"/>
  <c r="N52" i="1" s="1"/>
  <c r="M10" i="7"/>
  <c r="O29" i="7"/>
  <c r="O14" i="7"/>
  <c r="Q33" i="8"/>
  <c r="P28" i="8"/>
  <c r="R38" i="7"/>
  <c r="R35" i="7"/>
  <c r="R32" i="7"/>
  <c r="O24" i="7" l="1"/>
  <c r="O19" i="7"/>
  <c r="P54" i="1"/>
  <c r="O53" i="1"/>
  <c r="O52" i="1" s="1"/>
  <c r="N10" i="7"/>
  <c r="P29" i="7"/>
  <c r="P14" i="7"/>
  <c r="R33" i="8"/>
  <c r="Q28" i="8"/>
  <c r="S35" i="7"/>
  <c r="S32" i="7"/>
  <c r="S38" i="7"/>
  <c r="P24" i="7" l="1"/>
  <c r="P19" i="7"/>
  <c r="P53" i="1"/>
  <c r="P52" i="1" s="1"/>
  <c r="Q54" i="1"/>
  <c r="O10" i="7"/>
  <c r="Q29" i="7"/>
  <c r="Q14" i="7"/>
  <c r="S33" i="8"/>
  <c r="R28" i="8"/>
  <c r="T35" i="7"/>
  <c r="T38" i="7"/>
  <c r="T32" i="7"/>
  <c r="Q24" i="7" l="1"/>
  <c r="Q19" i="7"/>
  <c r="Q53" i="1"/>
  <c r="Q52" i="1" s="1"/>
  <c r="R54" i="1"/>
  <c r="P10" i="7"/>
  <c r="R29" i="7"/>
  <c r="R14" i="7"/>
  <c r="T33" i="8"/>
  <c r="S28" i="8"/>
  <c r="R24" i="7" l="1"/>
  <c r="R19" i="7"/>
  <c r="R53" i="1"/>
  <c r="R52" i="1" s="1"/>
  <c r="S54" i="1"/>
  <c r="Q10" i="7"/>
  <c r="S29" i="7"/>
  <c r="S14" i="7"/>
  <c r="T28" i="8"/>
  <c r="S24" i="7" l="1"/>
  <c r="S19" i="7"/>
  <c r="T54" i="1"/>
  <c r="T53" i="1" s="1"/>
  <c r="T52" i="1" s="1"/>
  <c r="S53" i="1"/>
  <c r="S52" i="1" s="1"/>
  <c r="R10" i="7"/>
  <c r="T29" i="7"/>
  <c r="T14" i="7"/>
  <c r="T24" i="7" l="1"/>
  <c r="T19" i="7"/>
  <c r="S10" i="7"/>
  <c r="T10" i="7" l="1"/>
  <c r="T98" i="1" l="1"/>
  <c r="S98" i="1"/>
  <c r="R98" i="1"/>
  <c r="Q98" i="1"/>
  <c r="P98" i="1"/>
  <c r="O98" i="1"/>
  <c r="N98" i="1"/>
  <c r="M98" i="1"/>
  <c r="L98" i="1"/>
  <c r="K98" i="1"/>
  <c r="J98" i="1"/>
  <c r="I91" i="1"/>
  <c r="I90" i="1" s="1"/>
  <c r="I98" i="1" s="1"/>
  <c r="T86" i="1"/>
  <c r="S86" i="1"/>
  <c r="R86" i="1"/>
  <c r="Q86" i="1"/>
  <c r="P86" i="1"/>
  <c r="O86" i="1"/>
  <c r="N86" i="1"/>
  <c r="M86" i="1"/>
  <c r="L86" i="1"/>
  <c r="K86" i="1"/>
  <c r="J86" i="1"/>
  <c r="I80" i="1"/>
  <c r="I88" i="1" s="1"/>
  <c r="J83" i="1"/>
  <c r="K83" i="1" s="1"/>
  <c r="J82" i="1"/>
  <c r="K82" i="1" s="1"/>
  <c r="L82" i="1" s="1"/>
  <c r="I81" i="1"/>
  <c r="I73" i="1"/>
  <c r="I72" i="1" s="1"/>
  <c r="I71" i="1" s="1"/>
  <c r="K78" i="1"/>
  <c r="L78" i="1" s="1"/>
  <c r="M78" i="1" s="1"/>
  <c r="J37" i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J32" i="1"/>
  <c r="K32" i="1" s="1"/>
  <c r="L32" i="1" s="1"/>
  <c r="J28" i="1"/>
  <c r="J27" i="1"/>
  <c r="I27" i="1"/>
  <c r="J23" i="1"/>
  <c r="K23" i="1" s="1"/>
  <c r="L15" i="1"/>
  <c r="M15" i="1" s="1"/>
  <c r="N15" i="1" s="1"/>
  <c r="O15" i="1" s="1"/>
  <c r="P15" i="1" s="1"/>
  <c r="Q15" i="1" s="1"/>
  <c r="R15" i="1" s="1"/>
  <c r="S15" i="1" s="1"/>
  <c r="T15" i="1" s="1"/>
  <c r="T27" i="1" s="1"/>
  <c r="N12" i="1"/>
  <c r="O12" i="1" s="1"/>
  <c r="P12" i="1" s="1"/>
  <c r="Q12" i="1" s="1"/>
  <c r="R12" i="1" s="1"/>
  <c r="S12" i="1" s="1"/>
  <c r="T12" i="1" s="1"/>
  <c r="J10" i="1"/>
  <c r="K10" i="1" s="1"/>
  <c r="L10" i="1" s="1"/>
  <c r="J11" i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J13" i="1"/>
  <c r="I13" i="1"/>
  <c r="I9" i="1"/>
  <c r="I22" i="1" s="1"/>
  <c r="I21" i="1" s="1"/>
  <c r="I41" i="1" s="1"/>
  <c r="J80" i="1" l="1"/>
  <c r="J88" i="1" s="1"/>
  <c r="J81" i="1"/>
  <c r="L83" i="1"/>
  <c r="M83" i="1" s="1"/>
  <c r="K80" i="1"/>
  <c r="K88" i="1" s="1"/>
  <c r="K81" i="1"/>
  <c r="L81" i="1"/>
  <c r="M82" i="1"/>
  <c r="N82" i="1" s="1"/>
  <c r="N78" i="1"/>
  <c r="M32" i="1"/>
  <c r="N32" i="1" s="1"/>
  <c r="O32" i="1" s="1"/>
  <c r="J9" i="1"/>
  <c r="J22" i="1" s="1"/>
  <c r="J21" i="1" s="1"/>
  <c r="J41" i="1" s="1"/>
  <c r="K14" i="1"/>
  <c r="L14" i="1" s="1"/>
  <c r="L13" i="1" s="1"/>
  <c r="I26" i="1"/>
  <c r="I25" i="1" s="1"/>
  <c r="I42" i="1" s="1"/>
  <c r="K28" i="1"/>
  <c r="L28" i="1" s="1"/>
  <c r="M28" i="1" s="1"/>
  <c r="M27" i="1"/>
  <c r="Q27" i="1"/>
  <c r="N27" i="1"/>
  <c r="R27" i="1"/>
  <c r="K27" i="1"/>
  <c r="O27" i="1"/>
  <c r="S27" i="1"/>
  <c r="L27" i="1"/>
  <c r="P27" i="1"/>
  <c r="I8" i="1"/>
  <c r="I69" i="1" s="1"/>
  <c r="I18" i="1"/>
  <c r="L23" i="1"/>
  <c r="L9" i="1"/>
  <c r="L26" i="1" s="1"/>
  <c r="M10" i="1"/>
  <c r="K9" i="1"/>
  <c r="K26" i="1" s="1"/>
  <c r="L80" i="1" l="1"/>
  <c r="L88" i="1" s="1"/>
  <c r="M81" i="1"/>
  <c r="M80" i="1" s="1"/>
  <c r="M88" i="1" s="1"/>
  <c r="O82" i="1"/>
  <c r="N83" i="1"/>
  <c r="O78" i="1"/>
  <c r="I47" i="1"/>
  <c r="I36" i="1"/>
  <c r="I35" i="1" s="1"/>
  <c r="I44" i="1" s="1"/>
  <c r="I31" i="1"/>
  <c r="I30" i="1" s="1"/>
  <c r="I43" i="1" s="1"/>
  <c r="P32" i="1"/>
  <c r="J18" i="1"/>
  <c r="J8" i="1"/>
  <c r="K13" i="1"/>
  <c r="K8" i="1" s="1"/>
  <c r="M14" i="1"/>
  <c r="M13" i="1" s="1"/>
  <c r="J26" i="1"/>
  <c r="J25" i="1" s="1"/>
  <c r="J42" i="1" s="1"/>
  <c r="K25" i="1"/>
  <c r="K42" i="1" s="1"/>
  <c r="L25" i="1"/>
  <c r="L42" i="1" s="1"/>
  <c r="N28" i="1"/>
  <c r="L22" i="1"/>
  <c r="L21" i="1" s="1"/>
  <c r="L41" i="1" s="1"/>
  <c r="L18" i="1"/>
  <c r="L8" i="1"/>
  <c r="K22" i="1"/>
  <c r="K21" i="1" s="1"/>
  <c r="K41" i="1" s="1"/>
  <c r="K18" i="1"/>
  <c r="M23" i="1"/>
  <c r="N10" i="1"/>
  <c r="M9" i="1"/>
  <c r="M26" i="1" s="1"/>
  <c r="M25" i="1" s="1"/>
  <c r="M42" i="1" s="1"/>
  <c r="J36" i="1" l="1"/>
  <c r="J35" i="1" s="1"/>
  <c r="J44" i="1" s="1"/>
  <c r="J69" i="1"/>
  <c r="L36" i="1"/>
  <c r="L35" i="1" s="1"/>
  <c r="L44" i="1" s="1"/>
  <c r="L69" i="1"/>
  <c r="K36" i="1"/>
  <c r="K35" i="1" s="1"/>
  <c r="K44" i="1" s="1"/>
  <c r="K69" i="1"/>
  <c r="N81" i="1"/>
  <c r="N80" i="1" s="1"/>
  <c r="N88" i="1" s="1"/>
  <c r="P82" i="1"/>
  <c r="O83" i="1"/>
  <c r="P78" i="1"/>
  <c r="K47" i="1"/>
  <c r="K31" i="1"/>
  <c r="K30" i="1" s="1"/>
  <c r="K43" i="1" s="1"/>
  <c r="J47" i="1"/>
  <c r="J31" i="1"/>
  <c r="J30" i="1" s="1"/>
  <c r="J43" i="1" s="1"/>
  <c r="L47" i="1"/>
  <c r="L31" i="1"/>
  <c r="L30" i="1" s="1"/>
  <c r="L43" i="1" s="1"/>
  <c r="Q32" i="1"/>
  <c r="N14" i="1"/>
  <c r="O14" i="1" s="1"/>
  <c r="O28" i="1"/>
  <c r="M8" i="1"/>
  <c r="M22" i="1"/>
  <c r="M21" i="1" s="1"/>
  <c r="M41" i="1" s="1"/>
  <c r="M18" i="1"/>
  <c r="N23" i="1"/>
  <c r="O10" i="1"/>
  <c r="N9" i="1"/>
  <c r="N26" i="1" s="1"/>
  <c r="N25" i="1" s="1"/>
  <c r="N42" i="1" s="1"/>
  <c r="M36" i="1" l="1"/>
  <c r="M35" i="1" s="1"/>
  <c r="M44" i="1" s="1"/>
  <c r="M69" i="1"/>
  <c r="I86" i="1"/>
  <c r="Q10" i="8"/>
  <c r="Q8" i="8" s="1"/>
  <c r="M10" i="8"/>
  <c r="M8" i="8" s="1"/>
  <c r="I10" i="8"/>
  <c r="I8" i="8" s="1"/>
  <c r="T10" i="8"/>
  <c r="T8" i="8" s="1"/>
  <c r="P10" i="8"/>
  <c r="P8" i="8" s="1"/>
  <c r="L10" i="8"/>
  <c r="L8" i="8" s="1"/>
  <c r="S10" i="8"/>
  <c r="S8" i="8" s="1"/>
  <c r="O10" i="8"/>
  <c r="O8" i="8" s="1"/>
  <c r="K10" i="8"/>
  <c r="K8" i="8" s="1"/>
  <c r="R10" i="8"/>
  <c r="R8" i="8" s="1"/>
  <c r="N10" i="8"/>
  <c r="N8" i="8" s="1"/>
  <c r="J10" i="8"/>
  <c r="J8" i="8" s="1"/>
  <c r="O77" i="1"/>
  <c r="O76" i="1" s="1"/>
  <c r="O87" i="1" s="1"/>
  <c r="M77" i="1"/>
  <c r="M76" i="1" s="1"/>
  <c r="M87" i="1" s="1"/>
  <c r="M85" i="1" s="1"/>
  <c r="M97" i="1" s="1"/>
  <c r="R77" i="1"/>
  <c r="T77" i="1"/>
  <c r="L77" i="1"/>
  <c r="L76" i="1" s="1"/>
  <c r="L87" i="1" s="1"/>
  <c r="L85" i="1" s="1"/>
  <c r="L97" i="1" s="1"/>
  <c r="S77" i="1"/>
  <c r="P77" i="1"/>
  <c r="P76" i="1" s="1"/>
  <c r="P87" i="1" s="1"/>
  <c r="J77" i="1"/>
  <c r="J76" i="1" s="1"/>
  <c r="J87" i="1" s="1"/>
  <c r="J85" i="1" s="1"/>
  <c r="J97" i="1" s="1"/>
  <c r="N77" i="1"/>
  <c r="N76" i="1" s="1"/>
  <c r="N87" i="1" s="1"/>
  <c r="N85" i="1" s="1"/>
  <c r="N97" i="1" s="1"/>
  <c r="K77" i="1"/>
  <c r="K76" i="1" s="1"/>
  <c r="K87" i="1" s="1"/>
  <c r="K85" i="1" s="1"/>
  <c r="K97" i="1" s="1"/>
  <c r="Q77" i="1"/>
  <c r="O81" i="1"/>
  <c r="O80" i="1" s="1"/>
  <c r="O88" i="1" s="1"/>
  <c r="P83" i="1"/>
  <c r="Q82" i="1"/>
  <c r="Q78" i="1"/>
  <c r="M47" i="1"/>
  <c r="M31" i="1"/>
  <c r="M30" i="1" s="1"/>
  <c r="M43" i="1" s="1"/>
  <c r="R32" i="1"/>
  <c r="N13" i="1"/>
  <c r="N8" i="1" s="1"/>
  <c r="P28" i="1"/>
  <c r="N22" i="1"/>
  <c r="N21" i="1" s="1"/>
  <c r="N41" i="1" s="1"/>
  <c r="N18" i="1"/>
  <c r="O23" i="1"/>
  <c r="P14" i="1"/>
  <c r="O13" i="1"/>
  <c r="O9" i="1"/>
  <c r="O26" i="1" s="1"/>
  <c r="O25" i="1" s="1"/>
  <c r="O42" i="1" s="1"/>
  <c r="P10" i="1"/>
  <c r="S39" i="2"/>
  <c r="R39" i="2"/>
  <c r="Q39" i="2"/>
  <c r="P39" i="2"/>
  <c r="O39" i="2"/>
  <c r="N39" i="2"/>
  <c r="M39" i="2"/>
  <c r="L39" i="2"/>
  <c r="K39" i="2"/>
  <c r="J39" i="2"/>
  <c r="I39" i="2"/>
  <c r="R38" i="2"/>
  <c r="Q38" i="2"/>
  <c r="P38" i="2"/>
  <c r="O38" i="2"/>
  <c r="N38" i="2"/>
  <c r="M38" i="2"/>
  <c r="L38" i="2"/>
  <c r="K38" i="2"/>
  <c r="J38" i="2"/>
  <c r="I38" i="2"/>
  <c r="Q37" i="2"/>
  <c r="P37" i="2"/>
  <c r="O37" i="2"/>
  <c r="N37" i="2"/>
  <c r="M37" i="2"/>
  <c r="L37" i="2"/>
  <c r="K37" i="2"/>
  <c r="J37" i="2"/>
  <c r="I37" i="2"/>
  <c r="P36" i="2"/>
  <c r="O36" i="2"/>
  <c r="N36" i="2"/>
  <c r="M36" i="2"/>
  <c r="L36" i="2"/>
  <c r="K36" i="2"/>
  <c r="J36" i="2"/>
  <c r="I36" i="2"/>
  <c r="O35" i="2"/>
  <c r="N35" i="2"/>
  <c r="M35" i="2"/>
  <c r="L35" i="2"/>
  <c r="K35" i="2"/>
  <c r="J35" i="2"/>
  <c r="I35" i="2"/>
  <c r="N34" i="2"/>
  <c r="M34" i="2"/>
  <c r="L34" i="2"/>
  <c r="K34" i="2"/>
  <c r="J34" i="2"/>
  <c r="I34" i="2"/>
  <c r="M33" i="2"/>
  <c r="L33" i="2"/>
  <c r="K33" i="2"/>
  <c r="J33" i="2"/>
  <c r="I33" i="2"/>
  <c r="L32" i="2"/>
  <c r="K32" i="2"/>
  <c r="J32" i="2"/>
  <c r="I32" i="2"/>
  <c r="K31" i="2"/>
  <c r="J31" i="2"/>
  <c r="I31" i="2"/>
  <c r="J30" i="2"/>
  <c r="I30" i="2"/>
  <c r="I29" i="2"/>
  <c r="S24" i="2"/>
  <c r="R24" i="2"/>
  <c r="Q24" i="2"/>
  <c r="P24" i="2"/>
  <c r="O24" i="2"/>
  <c r="N24" i="2"/>
  <c r="M24" i="2"/>
  <c r="L24" i="2"/>
  <c r="K24" i="2"/>
  <c r="J24" i="2"/>
  <c r="I24" i="2"/>
  <c r="R23" i="2"/>
  <c r="Q23" i="2"/>
  <c r="P23" i="2"/>
  <c r="O23" i="2"/>
  <c r="N23" i="2"/>
  <c r="M23" i="2"/>
  <c r="L23" i="2"/>
  <c r="K23" i="2"/>
  <c r="J23" i="2"/>
  <c r="I23" i="2"/>
  <c r="Q22" i="2"/>
  <c r="P22" i="2"/>
  <c r="O22" i="2"/>
  <c r="N22" i="2"/>
  <c r="M22" i="2"/>
  <c r="L22" i="2"/>
  <c r="K22" i="2"/>
  <c r="J22" i="2"/>
  <c r="I22" i="2"/>
  <c r="P21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N19" i="2"/>
  <c r="M19" i="2"/>
  <c r="L19" i="2"/>
  <c r="K19" i="2"/>
  <c r="J19" i="2"/>
  <c r="I19" i="2"/>
  <c r="M18" i="2"/>
  <c r="L18" i="2"/>
  <c r="K18" i="2"/>
  <c r="J18" i="2"/>
  <c r="I18" i="2"/>
  <c r="L17" i="2"/>
  <c r="K17" i="2"/>
  <c r="J17" i="2"/>
  <c r="I17" i="2"/>
  <c r="K16" i="2"/>
  <c r="J16" i="2"/>
  <c r="I16" i="2"/>
  <c r="J15" i="2"/>
  <c r="I15" i="2"/>
  <c r="I14" i="2"/>
  <c r="N36" i="1" l="1"/>
  <c r="N35" i="1" s="1"/>
  <c r="N44" i="1" s="1"/>
  <c r="N69" i="1"/>
  <c r="O85" i="1"/>
  <c r="O97" i="1" s="1"/>
  <c r="I21" i="8"/>
  <c r="I75" i="2"/>
  <c r="R21" i="8"/>
  <c r="R75" i="2"/>
  <c r="L21" i="8"/>
  <c r="L75" i="2"/>
  <c r="M75" i="2"/>
  <c r="M21" i="8"/>
  <c r="N21" i="8"/>
  <c r="N75" i="2"/>
  <c r="K21" i="8"/>
  <c r="K75" i="2"/>
  <c r="P21" i="8"/>
  <c r="P75" i="2"/>
  <c r="Q21" i="8"/>
  <c r="Q75" i="2"/>
  <c r="S21" i="8"/>
  <c r="S75" i="2"/>
  <c r="J21" i="8"/>
  <c r="J75" i="2"/>
  <c r="O21" i="8"/>
  <c r="O75" i="2"/>
  <c r="T21" i="8"/>
  <c r="T75" i="2"/>
  <c r="P81" i="1"/>
  <c r="R82" i="1"/>
  <c r="P80" i="1"/>
  <c r="P88" i="1" s="1"/>
  <c r="P85" i="1" s="1"/>
  <c r="P97" i="1" s="1"/>
  <c r="Q83" i="1"/>
  <c r="R78" i="1"/>
  <c r="Q76" i="1"/>
  <c r="Q87" i="1" s="1"/>
  <c r="N47" i="1"/>
  <c r="N31" i="1"/>
  <c r="N30" i="1" s="1"/>
  <c r="N43" i="1" s="1"/>
  <c r="S32" i="1"/>
  <c r="Q28" i="1"/>
  <c r="O22" i="1"/>
  <c r="O21" i="1" s="1"/>
  <c r="O41" i="1" s="1"/>
  <c r="O18" i="1"/>
  <c r="O8" i="1"/>
  <c r="P23" i="1"/>
  <c r="P9" i="1"/>
  <c r="P26" i="1" s="1"/>
  <c r="P25" i="1" s="1"/>
  <c r="P42" i="1" s="1"/>
  <c r="Q10" i="1"/>
  <c r="P13" i="1"/>
  <c r="Q14" i="1"/>
  <c r="O36" i="1" l="1"/>
  <c r="O35" i="1" s="1"/>
  <c r="O44" i="1" s="1"/>
  <c r="O69" i="1"/>
  <c r="Q81" i="1"/>
  <c r="R83" i="1"/>
  <c r="Q80" i="1"/>
  <c r="Q88" i="1" s="1"/>
  <c r="Q85" i="1" s="1"/>
  <c r="Q97" i="1" s="1"/>
  <c r="S82" i="1"/>
  <c r="R76" i="1"/>
  <c r="R87" i="1" s="1"/>
  <c r="S78" i="1"/>
  <c r="O47" i="1"/>
  <c r="O31" i="1"/>
  <c r="O30" i="1" s="1"/>
  <c r="O43" i="1" s="1"/>
  <c r="T32" i="1"/>
  <c r="R28" i="1"/>
  <c r="P22" i="1"/>
  <c r="P21" i="1" s="1"/>
  <c r="P41" i="1" s="1"/>
  <c r="P18" i="1"/>
  <c r="P8" i="1"/>
  <c r="Q23" i="1"/>
  <c r="R14" i="1"/>
  <c r="Q13" i="1"/>
  <c r="R10" i="1"/>
  <c r="Q9" i="1"/>
  <c r="Q26" i="1" s="1"/>
  <c r="Q25" i="1" s="1"/>
  <c r="Q42" i="1" s="1"/>
  <c r="F15" i="4"/>
  <c r="I47" i="6"/>
  <c r="I46" i="6"/>
  <c r="I45" i="6"/>
  <c r="I40" i="6"/>
  <c r="I39" i="6"/>
  <c r="I38" i="6"/>
  <c r="I37" i="6"/>
  <c r="I32" i="6"/>
  <c r="I31" i="6"/>
  <c r="I30" i="6"/>
  <c r="I29" i="6"/>
  <c r="I44" i="6" s="1"/>
  <c r="I28" i="6"/>
  <c r="I43" i="6" s="1"/>
  <c r="I27" i="6"/>
  <c r="I42" i="6" s="1"/>
  <c r="I26" i="6"/>
  <c r="I41" i="6" s="1"/>
  <c r="I25" i="6"/>
  <c r="I24" i="6"/>
  <c r="I23" i="6"/>
  <c r="I22" i="6"/>
  <c r="I21" i="6"/>
  <c r="I36" i="6" s="1"/>
  <c r="M14" i="6"/>
  <c r="P36" i="1" l="1"/>
  <c r="P35" i="1" s="1"/>
  <c r="P44" i="1" s="1"/>
  <c r="P69" i="1"/>
  <c r="R81" i="1"/>
  <c r="R80" i="1" s="1"/>
  <c r="R88" i="1" s="1"/>
  <c r="R85" i="1" s="1"/>
  <c r="R97" i="1" s="1"/>
  <c r="T82" i="1"/>
  <c r="S83" i="1"/>
  <c r="T78" i="1"/>
  <c r="T76" i="1" s="1"/>
  <c r="T87" i="1" s="1"/>
  <c r="S76" i="1"/>
  <c r="S87" i="1" s="1"/>
  <c r="P47" i="1"/>
  <c r="P31" i="1"/>
  <c r="P30" i="1" s="1"/>
  <c r="P43" i="1" s="1"/>
  <c r="S28" i="1"/>
  <c r="Q8" i="1"/>
  <c r="Q22" i="1"/>
  <c r="Q21" i="1" s="1"/>
  <c r="Q41" i="1" s="1"/>
  <c r="Q18" i="1"/>
  <c r="R23" i="1"/>
  <c r="R9" i="1"/>
  <c r="R26" i="1" s="1"/>
  <c r="R25" i="1" s="1"/>
  <c r="R42" i="1" s="1"/>
  <c r="S10" i="1"/>
  <c r="R13" i="1"/>
  <c r="S14" i="1"/>
  <c r="F14" i="4"/>
  <c r="Q36" i="1" l="1"/>
  <c r="Q35" i="1" s="1"/>
  <c r="Q44" i="1" s="1"/>
  <c r="Q69" i="1"/>
  <c r="S81" i="1"/>
  <c r="T83" i="1"/>
  <c r="S80" i="1"/>
  <c r="S88" i="1" s="1"/>
  <c r="S85" i="1" s="1"/>
  <c r="S97" i="1" s="1"/>
  <c r="Q47" i="1"/>
  <c r="Q31" i="1"/>
  <c r="Q30" i="1" s="1"/>
  <c r="Q43" i="1" s="1"/>
  <c r="T28" i="1"/>
  <c r="R22" i="1"/>
  <c r="R21" i="1" s="1"/>
  <c r="R41" i="1" s="1"/>
  <c r="R18" i="1"/>
  <c r="R8" i="1"/>
  <c r="S23" i="1"/>
  <c r="T14" i="1"/>
  <c r="T13" i="1" s="1"/>
  <c r="S13" i="1"/>
  <c r="T10" i="1"/>
  <c r="S9" i="1"/>
  <c r="S26" i="1" s="1"/>
  <c r="S25" i="1" s="1"/>
  <c r="S42" i="1" s="1"/>
  <c r="R36" i="1" l="1"/>
  <c r="R35" i="1" s="1"/>
  <c r="R44" i="1" s="1"/>
  <c r="R69" i="1"/>
  <c r="T81" i="1"/>
  <c r="T80" i="1" s="1"/>
  <c r="T88" i="1" s="1"/>
  <c r="T85" i="1" s="1"/>
  <c r="T97" i="1" s="1"/>
  <c r="R47" i="1"/>
  <c r="R31" i="1"/>
  <c r="R30" i="1" s="1"/>
  <c r="R43" i="1" s="1"/>
  <c r="T9" i="1"/>
  <c r="T26" i="1" s="1"/>
  <c r="T25" i="1" s="1"/>
  <c r="T42" i="1" s="1"/>
  <c r="S22" i="1"/>
  <c r="S21" i="1" s="1"/>
  <c r="S41" i="1" s="1"/>
  <c r="S18" i="1"/>
  <c r="S8" i="1"/>
  <c r="T23" i="1"/>
  <c r="F13" i="4"/>
  <c r="F10" i="4"/>
  <c r="S36" i="1" l="1"/>
  <c r="S35" i="1" s="1"/>
  <c r="S44" i="1" s="1"/>
  <c r="S69" i="1"/>
  <c r="T22" i="1"/>
  <c r="T21" i="1" s="1"/>
  <c r="T41" i="1" s="1"/>
  <c r="S47" i="1"/>
  <c r="S31" i="1"/>
  <c r="S30" i="1" s="1"/>
  <c r="S43" i="1" s="1"/>
  <c r="T18" i="1"/>
  <c r="T8" i="1"/>
  <c r="T36" i="1" l="1"/>
  <c r="T35" i="1" s="1"/>
  <c r="T44" i="1" s="1"/>
  <c r="T69" i="1"/>
  <c r="T47" i="1"/>
  <c r="T31" i="1"/>
  <c r="T30" i="1" s="1"/>
  <c r="T43" i="1" s="1"/>
  <c r="J59" i="1"/>
  <c r="K59" i="1" l="1"/>
  <c r="L59" i="1" l="1"/>
  <c r="M59" i="1" l="1"/>
  <c r="N59" i="1" l="1"/>
  <c r="O59" i="1" l="1"/>
  <c r="P59" i="1" l="1"/>
  <c r="Q59" i="1" l="1"/>
  <c r="R59" i="1" l="1"/>
  <c r="S59" i="1" l="1"/>
  <c r="T59" i="1" l="1"/>
  <c r="J19" i="1"/>
  <c r="Q21" i="2" l="1"/>
  <c r="M17" i="2"/>
  <c r="I13" i="2"/>
  <c r="R22" i="2"/>
  <c r="N18" i="2"/>
  <c r="J14" i="2"/>
  <c r="T24" i="2"/>
  <c r="P20" i="2"/>
  <c r="L16" i="2"/>
  <c r="S23" i="2"/>
  <c r="O19" i="2"/>
  <c r="K15" i="2"/>
  <c r="I107" i="1"/>
  <c r="I60" i="1"/>
  <c r="I58" i="1" s="1"/>
  <c r="I51" i="1" s="1"/>
  <c r="I65" i="1" s="1"/>
  <c r="K19" i="1"/>
  <c r="I12" i="2" l="1"/>
  <c r="I39" i="7" s="1"/>
  <c r="I37" i="7" s="1"/>
  <c r="J60" i="1"/>
  <c r="J58" i="1" s="1"/>
  <c r="J51" i="1" s="1"/>
  <c r="J65" i="1" s="1"/>
  <c r="J17" i="1"/>
  <c r="L19" i="1"/>
  <c r="I17" i="1"/>
  <c r="I9" i="2"/>
  <c r="J6" i="6" l="1"/>
  <c r="I36" i="7"/>
  <c r="I34" i="7" s="1"/>
  <c r="I52" i="2"/>
  <c r="I33" i="7"/>
  <c r="I31" i="7" s="1"/>
  <c r="J9" i="2"/>
  <c r="J28" i="7" s="1"/>
  <c r="I13" i="7"/>
  <c r="I12" i="7" s="1"/>
  <c r="I23" i="7"/>
  <c r="I22" i="7" s="1"/>
  <c r="I18" i="7"/>
  <c r="I17" i="7" s="1"/>
  <c r="I28" i="7"/>
  <c r="I27" i="7" s="1"/>
  <c r="J23" i="7"/>
  <c r="J22" i="7" s="1"/>
  <c r="I40" i="1"/>
  <c r="I39" i="1" s="1"/>
  <c r="I48" i="1" s="1"/>
  <c r="I46" i="1" s="1"/>
  <c r="I64" i="1" s="1"/>
  <c r="I63" i="1" s="1"/>
  <c r="J40" i="1"/>
  <c r="J39" i="1" s="1"/>
  <c r="J48" i="1" s="1"/>
  <c r="J46" i="1" s="1"/>
  <c r="J64" i="1" s="1"/>
  <c r="J63" i="1" s="1"/>
  <c r="Q19" i="2"/>
  <c r="M15" i="2"/>
  <c r="T22" i="2"/>
  <c r="P18" i="2"/>
  <c r="L14" i="2"/>
  <c r="N16" i="2"/>
  <c r="S21" i="2"/>
  <c r="O17" i="2"/>
  <c r="K13" i="2"/>
  <c r="R20" i="2"/>
  <c r="K107" i="1"/>
  <c r="Q20" i="2"/>
  <c r="M16" i="2"/>
  <c r="J13" i="2"/>
  <c r="J12" i="2" s="1"/>
  <c r="J7" i="6" s="1"/>
  <c r="T23" i="2"/>
  <c r="P19" i="2"/>
  <c r="L15" i="2"/>
  <c r="R21" i="2"/>
  <c r="S22" i="2"/>
  <c r="O18" i="2"/>
  <c r="K14" i="2"/>
  <c r="N17" i="2"/>
  <c r="J107" i="1"/>
  <c r="K60" i="1"/>
  <c r="K58" i="1" s="1"/>
  <c r="M19" i="1"/>
  <c r="K57" i="1"/>
  <c r="J13" i="7" l="1"/>
  <c r="J12" i="7" s="1"/>
  <c r="J11" i="7" s="1"/>
  <c r="J18" i="7"/>
  <c r="J17" i="7" s="1"/>
  <c r="K9" i="2"/>
  <c r="L9" i="2" s="1"/>
  <c r="K51" i="1"/>
  <c r="K65" i="1" s="1"/>
  <c r="I47" i="7"/>
  <c r="I16" i="7"/>
  <c r="I48" i="7"/>
  <c r="I21" i="7"/>
  <c r="I11" i="7"/>
  <c r="I46" i="7"/>
  <c r="I49" i="7"/>
  <c r="I26" i="7"/>
  <c r="J16" i="7"/>
  <c r="J47" i="7"/>
  <c r="J21" i="7"/>
  <c r="J48" i="7"/>
  <c r="J27" i="7"/>
  <c r="K13" i="7"/>
  <c r="K12" i="7" s="1"/>
  <c r="K23" i="7"/>
  <c r="K22" i="7" s="1"/>
  <c r="K18" i="7"/>
  <c r="K17" i="7" s="1"/>
  <c r="K28" i="7"/>
  <c r="L57" i="1"/>
  <c r="J39" i="7"/>
  <c r="J37" i="7" s="1"/>
  <c r="J36" i="7"/>
  <c r="J34" i="7" s="1"/>
  <c r="J33" i="7"/>
  <c r="J31" i="7" s="1"/>
  <c r="J52" i="2"/>
  <c r="K12" i="2"/>
  <c r="J8" i="6" s="1"/>
  <c r="N19" i="1"/>
  <c r="K17" i="1"/>
  <c r="J46" i="7" l="1"/>
  <c r="I45" i="7"/>
  <c r="I9" i="7"/>
  <c r="I8" i="7" s="1"/>
  <c r="I42" i="2" s="1"/>
  <c r="J26" i="7"/>
  <c r="J9" i="7" s="1"/>
  <c r="J8" i="7" s="1"/>
  <c r="J42" i="2" s="1"/>
  <c r="J49" i="7"/>
  <c r="J45" i="7" s="1"/>
  <c r="K16" i="7"/>
  <c r="K47" i="7"/>
  <c r="K21" i="7"/>
  <c r="K48" i="7"/>
  <c r="K11" i="7"/>
  <c r="K46" i="7"/>
  <c r="K27" i="7"/>
  <c r="M9" i="2"/>
  <c r="L13" i="7"/>
  <c r="L12" i="7" s="1"/>
  <c r="L23" i="7"/>
  <c r="L22" i="7" s="1"/>
  <c r="L18" i="7"/>
  <c r="L17" i="7" s="1"/>
  <c r="L28" i="7"/>
  <c r="M57" i="1"/>
  <c r="K39" i="7"/>
  <c r="K37" i="7" s="1"/>
  <c r="K36" i="7"/>
  <c r="K34" i="7" s="1"/>
  <c r="K33" i="7"/>
  <c r="K31" i="7" s="1"/>
  <c r="K40" i="1"/>
  <c r="K39" i="1" s="1"/>
  <c r="K48" i="1" s="1"/>
  <c r="K46" i="1" s="1"/>
  <c r="K64" i="1" s="1"/>
  <c r="K63" i="1" s="1"/>
  <c r="K52" i="2"/>
  <c r="O19" i="1"/>
  <c r="L17" i="1"/>
  <c r="I47" i="2" l="1"/>
  <c r="I83" i="2"/>
  <c r="I95" i="2"/>
  <c r="L11" i="7"/>
  <c r="L46" i="7"/>
  <c r="K26" i="7"/>
  <c r="K9" i="7" s="1"/>
  <c r="K8" i="7" s="1"/>
  <c r="K42" i="2" s="1"/>
  <c r="K49" i="7"/>
  <c r="K45" i="7" s="1"/>
  <c r="L16" i="7"/>
  <c r="L47" i="7"/>
  <c r="L21" i="7"/>
  <c r="L48" i="7"/>
  <c r="L27" i="7"/>
  <c r="I96" i="1"/>
  <c r="I68" i="1"/>
  <c r="I67" i="1" s="1"/>
  <c r="N9" i="2"/>
  <c r="M28" i="7"/>
  <c r="M13" i="7"/>
  <c r="M12" i="7" s="1"/>
  <c r="M23" i="7"/>
  <c r="M22" i="7" s="1"/>
  <c r="M18" i="7"/>
  <c r="M17" i="7" s="1"/>
  <c r="J83" i="2"/>
  <c r="J95" i="2"/>
  <c r="J47" i="2"/>
  <c r="N57" i="1"/>
  <c r="L40" i="1"/>
  <c r="L39" i="1" s="1"/>
  <c r="L48" i="1" s="1"/>
  <c r="L46" i="1" s="1"/>
  <c r="L64" i="1" s="1"/>
  <c r="Q36" i="2"/>
  <c r="M32" i="2"/>
  <c r="I28" i="2"/>
  <c r="I27" i="2" s="1"/>
  <c r="J29" i="2"/>
  <c r="T39" i="2"/>
  <c r="P35" i="2"/>
  <c r="L31" i="2"/>
  <c r="R37" i="2"/>
  <c r="S38" i="2"/>
  <c r="O34" i="2"/>
  <c r="K30" i="2"/>
  <c r="N33" i="2"/>
  <c r="P19" i="1"/>
  <c r="M17" i="1"/>
  <c r="I106" i="1"/>
  <c r="I105" i="1" s="1"/>
  <c r="M21" i="7" l="1"/>
  <c r="M48" i="7"/>
  <c r="M11" i="7"/>
  <c r="M46" i="7"/>
  <c r="L26" i="7"/>
  <c r="L9" i="7" s="1"/>
  <c r="L49" i="7"/>
  <c r="L45" i="7" s="1"/>
  <c r="M16" i="7"/>
  <c r="M47" i="7"/>
  <c r="M27" i="7"/>
  <c r="I46" i="2"/>
  <c r="I45" i="2" s="1"/>
  <c r="I51" i="2" s="1"/>
  <c r="I50" i="2" s="1"/>
  <c r="J21" i="6"/>
  <c r="K83" i="2"/>
  <c r="K95" i="2"/>
  <c r="K47" i="2"/>
  <c r="O9" i="2"/>
  <c r="N13" i="7"/>
  <c r="N12" i="7" s="1"/>
  <c r="N23" i="7"/>
  <c r="N22" i="7" s="1"/>
  <c r="N18" i="7"/>
  <c r="N17" i="7" s="1"/>
  <c r="N28" i="7"/>
  <c r="O57" i="1"/>
  <c r="M40" i="1"/>
  <c r="M39" i="1" s="1"/>
  <c r="M48" i="1" s="1"/>
  <c r="M46" i="1" s="1"/>
  <c r="M64" i="1" s="1"/>
  <c r="Q18" i="2"/>
  <c r="M14" i="2"/>
  <c r="R19" i="2"/>
  <c r="N15" i="2"/>
  <c r="T21" i="2"/>
  <c r="P17" i="2"/>
  <c r="L13" i="2"/>
  <c r="L12" i="2" s="1"/>
  <c r="J9" i="6" s="1"/>
  <c r="S20" i="2"/>
  <c r="O16" i="2"/>
  <c r="L60" i="1"/>
  <c r="L58" i="1" s="1"/>
  <c r="L51" i="1" s="1"/>
  <c r="L65" i="1" s="1"/>
  <c r="L63" i="1" s="1"/>
  <c r="Q19" i="1"/>
  <c r="L107" i="1"/>
  <c r="N17" i="1"/>
  <c r="M26" i="7" l="1"/>
  <c r="M9" i="7" s="1"/>
  <c r="M49" i="7"/>
  <c r="M45" i="7" s="1"/>
  <c r="N16" i="7"/>
  <c r="N47" i="7"/>
  <c r="N21" i="7"/>
  <c r="N48" i="7"/>
  <c r="N11" i="7"/>
  <c r="N46" i="7"/>
  <c r="N27" i="7"/>
  <c r="I14" i="8"/>
  <c r="I13" i="8" s="1"/>
  <c r="J36" i="6"/>
  <c r="P9" i="2"/>
  <c r="O23" i="7"/>
  <c r="O22" i="7" s="1"/>
  <c r="O18" i="7"/>
  <c r="O17" i="7" s="1"/>
  <c r="O13" i="7"/>
  <c r="O12" i="7" s="1"/>
  <c r="O28" i="7"/>
  <c r="P57" i="1"/>
  <c r="L39" i="7"/>
  <c r="L37" i="7" s="1"/>
  <c r="L33" i="7"/>
  <c r="L31" i="7" s="1"/>
  <c r="L36" i="7"/>
  <c r="L34" i="7" s="1"/>
  <c r="N40" i="1"/>
  <c r="N39" i="1" s="1"/>
  <c r="N48" i="1" s="1"/>
  <c r="N46" i="1" s="1"/>
  <c r="N64" i="1" s="1"/>
  <c r="Q17" i="2"/>
  <c r="M13" i="2"/>
  <c r="T20" i="2"/>
  <c r="P16" i="2"/>
  <c r="R18" i="2"/>
  <c r="N14" i="2"/>
  <c r="S19" i="2"/>
  <c r="O15" i="2"/>
  <c r="L52" i="2"/>
  <c r="M60" i="1"/>
  <c r="M58" i="1" s="1"/>
  <c r="M51" i="1" s="1"/>
  <c r="M65" i="1" s="1"/>
  <c r="M63" i="1" s="1"/>
  <c r="R19" i="1"/>
  <c r="O17" i="1"/>
  <c r="M107" i="1"/>
  <c r="M12" i="2" l="1"/>
  <c r="M39" i="7" s="1"/>
  <c r="M37" i="7" s="1"/>
  <c r="O11" i="7"/>
  <c r="O46" i="7"/>
  <c r="O16" i="7"/>
  <c r="O47" i="7"/>
  <c r="O21" i="7"/>
  <c r="O48" i="7"/>
  <c r="N26" i="7"/>
  <c r="N9" i="7" s="1"/>
  <c r="N49" i="7"/>
  <c r="N45" i="7" s="1"/>
  <c r="O27" i="7"/>
  <c r="I78" i="2"/>
  <c r="I22" i="8"/>
  <c r="I19" i="8" s="1"/>
  <c r="I16" i="8" s="1"/>
  <c r="L8" i="7"/>
  <c r="L42" i="2" s="1"/>
  <c r="Q9" i="2"/>
  <c r="P28" i="7"/>
  <c r="P18" i="7"/>
  <c r="P17" i="7" s="1"/>
  <c r="P13" i="7"/>
  <c r="P12" i="7" s="1"/>
  <c r="P23" i="7"/>
  <c r="P22" i="7" s="1"/>
  <c r="Q57" i="1"/>
  <c r="O40" i="1"/>
  <c r="O39" i="1" s="1"/>
  <c r="O48" i="1" s="1"/>
  <c r="O46" i="1" s="1"/>
  <c r="O64" i="1" s="1"/>
  <c r="Q16" i="2"/>
  <c r="R17" i="2"/>
  <c r="T19" i="2"/>
  <c r="P15" i="2"/>
  <c r="N13" i="2"/>
  <c r="N12" i="2" s="1"/>
  <c r="J11" i="6" s="1"/>
  <c r="S18" i="2"/>
  <c r="O14" i="2"/>
  <c r="N60" i="1"/>
  <c r="N58" i="1" s="1"/>
  <c r="N51" i="1" s="1"/>
  <c r="N65" i="1" s="1"/>
  <c r="N63" i="1" s="1"/>
  <c r="N107" i="1"/>
  <c r="S19" i="1"/>
  <c r="P17" i="1"/>
  <c r="M52" i="2" l="1"/>
  <c r="M33" i="7"/>
  <c r="M31" i="7" s="1"/>
  <c r="M36" i="7"/>
  <c r="M34" i="7" s="1"/>
  <c r="J10" i="6"/>
  <c r="P11" i="7"/>
  <c r="P46" i="7"/>
  <c r="P16" i="7"/>
  <c r="P47" i="7"/>
  <c r="P21" i="7"/>
  <c r="P48" i="7"/>
  <c r="O26" i="7"/>
  <c r="O9" i="7" s="1"/>
  <c r="O49" i="7"/>
  <c r="O45" i="7" s="1"/>
  <c r="P27" i="7"/>
  <c r="J20" i="8"/>
  <c r="J26" i="8" s="1"/>
  <c r="I27" i="8"/>
  <c r="I25" i="8" s="1"/>
  <c r="I76" i="2" s="1"/>
  <c r="I85" i="2" s="1"/>
  <c r="M8" i="7"/>
  <c r="M42" i="2" s="1"/>
  <c r="R9" i="2"/>
  <c r="Q28" i="7"/>
  <c r="Q13" i="7"/>
  <c r="Q12" i="7" s="1"/>
  <c r="Q23" i="7"/>
  <c r="Q22" i="7" s="1"/>
  <c r="Q18" i="7"/>
  <c r="Q17" i="7" s="1"/>
  <c r="L83" i="2"/>
  <c r="L95" i="2"/>
  <c r="L47" i="2"/>
  <c r="R57" i="1"/>
  <c r="N39" i="7"/>
  <c r="N37" i="7" s="1"/>
  <c r="N36" i="7"/>
  <c r="N34" i="7" s="1"/>
  <c r="N33" i="7"/>
  <c r="N31" i="7" s="1"/>
  <c r="P40" i="1"/>
  <c r="P39" i="1" s="1"/>
  <c r="P48" i="1" s="1"/>
  <c r="P46" i="1" s="1"/>
  <c r="P64" i="1" s="1"/>
  <c r="Q15" i="2"/>
  <c r="T18" i="2"/>
  <c r="P14" i="2"/>
  <c r="O13" i="2"/>
  <c r="O12" i="2" s="1"/>
  <c r="J12" i="6" s="1"/>
  <c r="S17" i="2"/>
  <c r="R16" i="2"/>
  <c r="N52" i="2"/>
  <c r="O60" i="1"/>
  <c r="O58" i="1" s="1"/>
  <c r="O51" i="1" s="1"/>
  <c r="O65" i="1" s="1"/>
  <c r="O63" i="1" s="1"/>
  <c r="T19" i="1"/>
  <c r="O107" i="1"/>
  <c r="Q17" i="1"/>
  <c r="Q11" i="7" l="1"/>
  <c r="Q46" i="7"/>
  <c r="Q16" i="7"/>
  <c r="Q47" i="7"/>
  <c r="P26" i="7"/>
  <c r="P9" i="7" s="1"/>
  <c r="P49" i="7"/>
  <c r="P45" i="7" s="1"/>
  <c r="Q21" i="7"/>
  <c r="Q48" i="7"/>
  <c r="Q27" i="7"/>
  <c r="I96" i="2"/>
  <c r="S9" i="2"/>
  <c r="R13" i="7"/>
  <c r="R12" i="7" s="1"/>
  <c r="R18" i="7"/>
  <c r="R17" i="7" s="1"/>
  <c r="R28" i="7"/>
  <c r="R23" i="7"/>
  <c r="R22" i="7" s="1"/>
  <c r="M83" i="2"/>
  <c r="M95" i="2"/>
  <c r="M47" i="2"/>
  <c r="N8" i="7"/>
  <c r="N42" i="2" s="1"/>
  <c r="S57" i="1"/>
  <c r="O39" i="7"/>
  <c r="O37" i="7" s="1"/>
  <c r="O36" i="7"/>
  <c r="O34" i="7" s="1"/>
  <c r="O33" i="7"/>
  <c r="O31" i="7" s="1"/>
  <c r="Q40" i="1"/>
  <c r="Q39" i="1" s="1"/>
  <c r="Q48" i="1" s="1"/>
  <c r="Q46" i="1" s="1"/>
  <c r="Q64" i="1" s="1"/>
  <c r="Q14" i="2"/>
  <c r="T17" i="2"/>
  <c r="P13" i="2"/>
  <c r="P12" i="2" s="1"/>
  <c r="J13" i="6" s="1"/>
  <c r="S16" i="2"/>
  <c r="R15" i="2"/>
  <c r="O52" i="2"/>
  <c r="P60" i="1"/>
  <c r="P58" i="1" s="1"/>
  <c r="P51" i="1" s="1"/>
  <c r="P65" i="1" s="1"/>
  <c r="P63" i="1" s="1"/>
  <c r="R17" i="1"/>
  <c r="P107" i="1"/>
  <c r="R21" i="7" l="1"/>
  <c r="R48" i="7"/>
  <c r="R16" i="7"/>
  <c r="R47" i="7"/>
  <c r="Q26" i="7"/>
  <c r="Q9" i="7" s="1"/>
  <c r="Q49" i="7"/>
  <c r="Q45" i="7" s="1"/>
  <c r="R11" i="7"/>
  <c r="R46" i="7"/>
  <c r="R27" i="7"/>
  <c r="O8" i="7"/>
  <c r="O42" i="2" s="1"/>
  <c r="N95" i="2"/>
  <c r="N83" i="2"/>
  <c r="N47" i="2"/>
  <c r="T9" i="2"/>
  <c r="S23" i="7"/>
  <c r="S22" i="7" s="1"/>
  <c r="S18" i="7"/>
  <c r="S17" i="7" s="1"/>
  <c r="S28" i="7"/>
  <c r="S13" i="7"/>
  <c r="S12" i="7" s="1"/>
  <c r="T57" i="1"/>
  <c r="P39" i="7"/>
  <c r="P37" i="7" s="1"/>
  <c r="P36" i="7"/>
  <c r="P34" i="7" s="1"/>
  <c r="P33" i="7"/>
  <c r="P31" i="7" s="1"/>
  <c r="R40" i="1"/>
  <c r="R39" i="1" s="1"/>
  <c r="R48" i="1" s="1"/>
  <c r="R46" i="1" s="1"/>
  <c r="R64" i="1" s="1"/>
  <c r="Q13" i="2"/>
  <c r="Q12" i="2" s="1"/>
  <c r="J14" i="6" s="1"/>
  <c r="T16" i="2"/>
  <c r="S15" i="2"/>
  <c r="R14" i="2"/>
  <c r="P52" i="2"/>
  <c r="Q60" i="1"/>
  <c r="Q58" i="1" s="1"/>
  <c r="Q51" i="1" s="1"/>
  <c r="Q65" i="1" s="1"/>
  <c r="Q63" i="1" s="1"/>
  <c r="Q107" i="1"/>
  <c r="S17" i="1"/>
  <c r="S21" i="7" l="1"/>
  <c r="S48" i="7"/>
  <c r="S11" i="7"/>
  <c r="S46" i="7"/>
  <c r="R26" i="7"/>
  <c r="R9" i="7" s="1"/>
  <c r="R49" i="7"/>
  <c r="R45" i="7" s="1"/>
  <c r="S16" i="7"/>
  <c r="S47" i="7"/>
  <c r="S27" i="7"/>
  <c r="P8" i="7"/>
  <c r="P42" i="2" s="1"/>
  <c r="P95" i="2" s="1"/>
  <c r="T23" i="7"/>
  <c r="T22" i="7" s="1"/>
  <c r="T28" i="7"/>
  <c r="T13" i="7"/>
  <c r="T12" i="7" s="1"/>
  <c r="T18" i="7"/>
  <c r="T17" i="7" s="1"/>
  <c r="O83" i="2"/>
  <c r="O95" i="2"/>
  <c r="O47" i="2"/>
  <c r="Q39" i="7"/>
  <c r="Q37" i="7" s="1"/>
  <c r="Q36" i="7"/>
  <c r="Q34" i="7" s="1"/>
  <c r="Q33" i="7"/>
  <c r="Q31" i="7" s="1"/>
  <c r="S40" i="1"/>
  <c r="S39" i="1" s="1"/>
  <c r="S48" i="1" s="1"/>
  <c r="S46" i="1" s="1"/>
  <c r="S64" i="1" s="1"/>
  <c r="T15" i="2"/>
  <c r="S14" i="2"/>
  <c r="R13" i="2"/>
  <c r="R12" i="2" s="1"/>
  <c r="J15" i="6" s="1"/>
  <c r="Q52" i="2"/>
  <c r="R60" i="1"/>
  <c r="R58" i="1" s="1"/>
  <c r="R107" i="1"/>
  <c r="T17" i="1"/>
  <c r="T21" i="7" l="1"/>
  <c r="T48" i="7"/>
  <c r="T16" i="7"/>
  <c r="T47" i="7"/>
  <c r="T11" i="7"/>
  <c r="T46" i="7"/>
  <c r="S26" i="7"/>
  <c r="S9" i="7" s="1"/>
  <c r="S49" i="7"/>
  <c r="S45" i="7" s="1"/>
  <c r="T27" i="7"/>
  <c r="P47" i="2"/>
  <c r="P83" i="2"/>
  <c r="R51" i="1"/>
  <c r="R65" i="1" s="1"/>
  <c r="R63" i="1" s="1"/>
  <c r="N96" i="1"/>
  <c r="N95" i="1" s="1"/>
  <c r="Q60" i="2" s="1"/>
  <c r="N68" i="1"/>
  <c r="N67" i="1" s="1"/>
  <c r="O96" i="1"/>
  <c r="O95" i="1" s="1"/>
  <c r="T62" i="2" s="1"/>
  <c r="O68" i="1"/>
  <c r="O67" i="1" s="1"/>
  <c r="K96" i="1"/>
  <c r="K95" i="1" s="1"/>
  <c r="O61" i="2" s="1"/>
  <c r="K68" i="1"/>
  <c r="K67" i="1" s="1"/>
  <c r="L96" i="1"/>
  <c r="L95" i="1" s="1"/>
  <c r="O60" i="2" s="1"/>
  <c r="L68" i="1"/>
  <c r="L67" i="1" s="1"/>
  <c r="M96" i="1"/>
  <c r="M95" i="1" s="1"/>
  <c r="S63" i="2" s="1"/>
  <c r="M68" i="1"/>
  <c r="M67" i="1" s="1"/>
  <c r="Q96" i="1"/>
  <c r="Q95" i="1" s="1"/>
  <c r="R58" i="2" s="1"/>
  <c r="Q68" i="1"/>
  <c r="Q67" i="1" s="1"/>
  <c r="P96" i="1"/>
  <c r="P95" i="1" s="1"/>
  <c r="R59" i="2" s="1"/>
  <c r="P68" i="1"/>
  <c r="P67" i="1" s="1"/>
  <c r="J96" i="1"/>
  <c r="J95" i="1" s="1"/>
  <c r="S66" i="2" s="1"/>
  <c r="J68" i="1"/>
  <c r="J67" i="1" s="1"/>
  <c r="Q8" i="7"/>
  <c r="Q42" i="2" s="1"/>
  <c r="Q47" i="2" s="1"/>
  <c r="R39" i="7"/>
  <c r="R37" i="7" s="1"/>
  <c r="R36" i="7"/>
  <c r="R34" i="7" s="1"/>
  <c r="R33" i="7"/>
  <c r="R31" i="7" s="1"/>
  <c r="T40" i="1"/>
  <c r="T39" i="1" s="1"/>
  <c r="T48" i="1" s="1"/>
  <c r="T46" i="1" s="1"/>
  <c r="T64" i="1" s="1"/>
  <c r="Q29" i="2"/>
  <c r="R30" i="2"/>
  <c r="T32" i="2"/>
  <c r="P28" i="2"/>
  <c r="S31" i="2"/>
  <c r="Q33" i="2"/>
  <c r="M29" i="2"/>
  <c r="T36" i="2"/>
  <c r="P32" i="2"/>
  <c r="L28" i="2"/>
  <c r="S35" i="2"/>
  <c r="O31" i="2"/>
  <c r="R34" i="2"/>
  <c r="N30" i="2"/>
  <c r="Q32" i="2"/>
  <c r="M28" i="2"/>
  <c r="R33" i="2"/>
  <c r="T35" i="2"/>
  <c r="P31" i="2"/>
  <c r="N29" i="2"/>
  <c r="S34" i="2"/>
  <c r="O30" i="2"/>
  <c r="T14" i="2"/>
  <c r="S13" i="2"/>
  <c r="S12" i="2" s="1"/>
  <c r="J16" i="6" s="1"/>
  <c r="Q28" i="2"/>
  <c r="T31" i="2"/>
  <c r="S30" i="2"/>
  <c r="R29" i="2"/>
  <c r="Q31" i="2"/>
  <c r="T34" i="2"/>
  <c r="P30" i="2"/>
  <c r="S33" i="2"/>
  <c r="O29" i="2"/>
  <c r="R32" i="2"/>
  <c r="N28" i="2"/>
  <c r="Q35" i="2"/>
  <c r="M31" i="2"/>
  <c r="J28" i="2"/>
  <c r="J27" i="2" s="1"/>
  <c r="J22" i="6" s="1"/>
  <c r="T38" i="2"/>
  <c r="P34" i="2"/>
  <c r="L30" i="2"/>
  <c r="N32" i="2"/>
  <c r="S37" i="2"/>
  <c r="O33" i="2"/>
  <c r="K29" i="2"/>
  <c r="R36" i="2"/>
  <c r="Q30" i="2"/>
  <c r="T33" i="2"/>
  <c r="P29" i="2"/>
  <c r="R31" i="2"/>
  <c r="S32" i="2"/>
  <c r="O28" i="2"/>
  <c r="Q34" i="2"/>
  <c r="M30" i="2"/>
  <c r="R35" i="2"/>
  <c r="N31" i="2"/>
  <c r="T37" i="2"/>
  <c r="P33" i="2"/>
  <c r="L29" i="2"/>
  <c r="S36" i="2"/>
  <c r="O32" i="2"/>
  <c r="K28" i="2"/>
  <c r="R52" i="2"/>
  <c r="T13" i="2"/>
  <c r="S60" i="1"/>
  <c r="S58" i="1" s="1"/>
  <c r="S107" i="1"/>
  <c r="K106" i="1"/>
  <c r="K105" i="1" s="1"/>
  <c r="Q106" i="1"/>
  <c r="Q105" i="1" s="1"/>
  <c r="O106" i="1"/>
  <c r="O105" i="1" s="1"/>
  <c r="N106" i="1"/>
  <c r="N105" i="1" s="1"/>
  <c r="J106" i="1"/>
  <c r="J105" i="1" s="1"/>
  <c r="P106" i="1"/>
  <c r="P105" i="1" s="1"/>
  <c r="T26" i="7" l="1"/>
  <c r="T9" i="7" s="1"/>
  <c r="T49" i="7"/>
  <c r="T45" i="7" s="1"/>
  <c r="Q63" i="2"/>
  <c r="R65" i="2"/>
  <c r="Q61" i="2"/>
  <c r="P62" i="2"/>
  <c r="R61" i="2"/>
  <c r="S65" i="2"/>
  <c r="Q58" i="2"/>
  <c r="N60" i="2"/>
  <c r="R62" i="2"/>
  <c r="O58" i="2"/>
  <c r="T66" i="2"/>
  <c r="R64" i="2"/>
  <c r="P60" i="2"/>
  <c r="O59" i="2"/>
  <c r="P59" i="2"/>
  <c r="S62" i="2"/>
  <c r="Q95" i="2"/>
  <c r="L58" i="2"/>
  <c r="N58" i="2"/>
  <c r="T63" i="2"/>
  <c r="S60" i="2"/>
  <c r="M59" i="2"/>
  <c r="T64" i="2"/>
  <c r="Q62" i="2"/>
  <c r="Q83" i="2"/>
  <c r="S64" i="2"/>
  <c r="Q59" i="2"/>
  <c r="T67" i="2"/>
  <c r="S59" i="2"/>
  <c r="M60" i="2"/>
  <c r="P61" i="2"/>
  <c r="N59" i="2"/>
  <c r="P58" i="2"/>
  <c r="S61" i="2"/>
  <c r="L59" i="2"/>
  <c r="Q64" i="2"/>
  <c r="O62" i="2"/>
  <c r="T60" i="2"/>
  <c r="T65" i="2"/>
  <c r="R63" i="2"/>
  <c r="R60" i="2"/>
  <c r="K58" i="2"/>
  <c r="P63" i="2"/>
  <c r="N61" i="2"/>
  <c r="M58" i="2"/>
  <c r="R96" i="1"/>
  <c r="R95" i="1" s="1"/>
  <c r="R57" i="2" s="1"/>
  <c r="R68" i="1"/>
  <c r="R67" i="1" s="1"/>
  <c r="R28" i="2"/>
  <c r="R27" i="2" s="1"/>
  <c r="J30" i="6" s="1"/>
  <c r="S29" i="2"/>
  <c r="T30" i="2"/>
  <c r="R106" i="1"/>
  <c r="R105" i="1" s="1"/>
  <c r="S51" i="1"/>
  <c r="S65" i="1" s="1"/>
  <c r="S63" i="1" s="1"/>
  <c r="T61" i="2"/>
  <c r="R8" i="7"/>
  <c r="R42" i="2" s="1"/>
  <c r="R95" i="2" s="1"/>
  <c r="S39" i="7"/>
  <c r="S37" i="7" s="1"/>
  <c r="S33" i="7"/>
  <c r="S31" i="7" s="1"/>
  <c r="S36" i="7"/>
  <c r="S34" i="7" s="1"/>
  <c r="K27" i="2"/>
  <c r="N57" i="2"/>
  <c r="L57" i="2"/>
  <c r="P57" i="2"/>
  <c r="J57" i="2"/>
  <c r="O57" i="2"/>
  <c r="J46" i="2"/>
  <c r="J45" i="2" s="1"/>
  <c r="S52" i="2"/>
  <c r="T12" i="2"/>
  <c r="J17" i="6" s="1"/>
  <c r="O27" i="2"/>
  <c r="J27" i="6" s="1"/>
  <c r="L27" i="2"/>
  <c r="J24" i="6" s="1"/>
  <c r="N27" i="2"/>
  <c r="J26" i="6" s="1"/>
  <c r="M27" i="2"/>
  <c r="J25" i="6" s="1"/>
  <c r="P27" i="2"/>
  <c r="J28" i="6" s="1"/>
  <c r="Q27" i="2"/>
  <c r="J29" i="6" s="1"/>
  <c r="T60" i="1"/>
  <c r="T58" i="1" s="1"/>
  <c r="T107" i="1"/>
  <c r="L106" i="1"/>
  <c r="L105" i="1" s="1"/>
  <c r="M106" i="1"/>
  <c r="M105" i="1" s="1"/>
  <c r="R47" i="2" l="1"/>
  <c r="R83" i="2"/>
  <c r="S96" i="1"/>
  <c r="S95" i="1" s="1"/>
  <c r="T58" i="2" s="1"/>
  <c r="S68" i="1"/>
  <c r="S67" i="1" s="1"/>
  <c r="T29" i="2"/>
  <c r="S106" i="1"/>
  <c r="S105" i="1" s="1"/>
  <c r="S28" i="2"/>
  <c r="S27" i="2" s="1"/>
  <c r="J31" i="6" s="1"/>
  <c r="T51" i="1"/>
  <c r="T65" i="1" s="1"/>
  <c r="T63" i="1" s="1"/>
  <c r="S58" i="2"/>
  <c r="T59" i="2"/>
  <c r="J14" i="8"/>
  <c r="J13" i="8" s="1"/>
  <c r="J37" i="6"/>
  <c r="K46" i="2"/>
  <c r="K45" i="2" s="1"/>
  <c r="K51" i="2" s="1"/>
  <c r="K50" i="2" s="1"/>
  <c r="J23" i="6"/>
  <c r="S8" i="7"/>
  <c r="S42" i="2" s="1"/>
  <c r="T39" i="7"/>
  <c r="T37" i="7" s="1"/>
  <c r="T36" i="7"/>
  <c r="T34" i="7" s="1"/>
  <c r="T33" i="7"/>
  <c r="T31" i="7" s="1"/>
  <c r="Q57" i="2"/>
  <c r="M57" i="2"/>
  <c r="K57" i="2"/>
  <c r="L46" i="2"/>
  <c r="L45" i="2" s="1"/>
  <c r="M46" i="2"/>
  <c r="M45" i="2" s="1"/>
  <c r="T52" i="2"/>
  <c r="N46" i="2"/>
  <c r="N45" i="2" s="1"/>
  <c r="P46" i="2"/>
  <c r="P45" i="2" s="1"/>
  <c r="O46" i="2"/>
  <c r="O45" i="2" s="1"/>
  <c r="Q46" i="2"/>
  <c r="Q45" i="2" s="1"/>
  <c r="R46" i="2"/>
  <c r="J51" i="2"/>
  <c r="J50" i="2" s="1"/>
  <c r="J22" i="8" l="1"/>
  <c r="J19" i="8" s="1"/>
  <c r="J16" i="8" s="1"/>
  <c r="R45" i="2"/>
  <c r="J45" i="6" s="1"/>
  <c r="S57" i="2"/>
  <c r="S46" i="2"/>
  <c r="T8" i="7"/>
  <c r="T42" i="2" s="1"/>
  <c r="T95" i="2" s="1"/>
  <c r="T68" i="1"/>
  <c r="T67" i="1" s="1"/>
  <c r="T28" i="2"/>
  <c r="T27" i="2" s="1"/>
  <c r="J32" i="6" s="1"/>
  <c r="T96" i="1"/>
  <c r="T95" i="1" s="1"/>
  <c r="T57" i="2" s="1"/>
  <c r="T106" i="1"/>
  <c r="T105" i="1" s="1"/>
  <c r="N14" i="8"/>
  <c r="J41" i="6"/>
  <c r="M14" i="8"/>
  <c r="J40" i="6"/>
  <c r="Q14" i="8"/>
  <c r="J44" i="6"/>
  <c r="L14" i="8"/>
  <c r="J39" i="6"/>
  <c r="K14" i="8"/>
  <c r="J38" i="6"/>
  <c r="P14" i="8"/>
  <c r="J43" i="6"/>
  <c r="O14" i="8"/>
  <c r="J42" i="6"/>
  <c r="S95" i="2"/>
  <c r="S83" i="2"/>
  <c r="S47" i="2"/>
  <c r="O51" i="2"/>
  <c r="O50" i="2" s="1"/>
  <c r="N51" i="2"/>
  <c r="N50" i="2" s="1"/>
  <c r="M51" i="2"/>
  <c r="M50" i="2" s="1"/>
  <c r="Q51" i="2"/>
  <c r="Q50" i="2" s="1"/>
  <c r="P51" i="2"/>
  <c r="P50" i="2" s="1"/>
  <c r="L51" i="2"/>
  <c r="L50" i="2" s="1"/>
  <c r="K13" i="8" l="1"/>
  <c r="K22" i="8" s="1"/>
  <c r="K20" i="8"/>
  <c r="K26" i="8" s="1"/>
  <c r="J27" i="8"/>
  <c r="J25" i="8" s="1"/>
  <c r="J76" i="2" s="1"/>
  <c r="J78" i="2"/>
  <c r="R14" i="8"/>
  <c r="R51" i="2"/>
  <c r="R50" i="2" s="1"/>
  <c r="S45" i="2"/>
  <c r="J46" i="6" s="1"/>
  <c r="T47" i="2"/>
  <c r="T83" i="2"/>
  <c r="T46" i="2"/>
  <c r="K19" i="8" l="1"/>
  <c r="L20" i="8" s="1"/>
  <c r="K78" i="2"/>
  <c r="T45" i="2"/>
  <c r="T51" i="2" s="1"/>
  <c r="T50" i="2" s="1"/>
  <c r="S51" i="2"/>
  <c r="S50" i="2" s="1"/>
  <c r="S14" i="8"/>
  <c r="I76" i="1"/>
  <c r="I87" i="1" s="1"/>
  <c r="I85" i="1" s="1"/>
  <c r="I97" i="1" s="1"/>
  <c r="I95" i="1" s="1"/>
  <c r="I57" i="2" s="1"/>
  <c r="I56" i="2" s="1"/>
  <c r="K27" i="8" l="1"/>
  <c r="K25" i="8" s="1"/>
  <c r="K76" i="2" s="1"/>
  <c r="K16" i="8"/>
  <c r="L13" i="8" s="1"/>
  <c r="J47" i="6"/>
  <c r="T14" i="8"/>
  <c r="S67" i="2"/>
  <c r="S56" i="2" s="1"/>
  <c r="O63" i="2"/>
  <c r="O56" i="2" s="1"/>
  <c r="K59" i="2"/>
  <c r="K56" i="2" s="1"/>
  <c r="N62" i="2"/>
  <c r="N56" i="2" s="1"/>
  <c r="J58" i="2"/>
  <c r="J56" i="2" s="1"/>
  <c r="Q65" i="2"/>
  <c r="Q56" i="2" s="1"/>
  <c r="M61" i="2"/>
  <c r="M56" i="2" s="1"/>
  <c r="T68" i="2"/>
  <c r="T56" i="2" s="1"/>
  <c r="P64" i="2"/>
  <c r="P56" i="2" s="1"/>
  <c r="L60" i="2"/>
  <c r="L56" i="2" s="1"/>
  <c r="R66" i="2"/>
  <c r="R56" i="2" s="1"/>
  <c r="L26" i="8"/>
  <c r="I103" i="1"/>
  <c r="I100" i="1"/>
  <c r="L22" i="8" l="1"/>
  <c r="L19" i="8" s="1"/>
  <c r="L27" i="8" s="1"/>
  <c r="L25" i="8" s="1"/>
  <c r="L76" i="2" s="1"/>
  <c r="L78" i="2"/>
  <c r="T82" i="2"/>
  <c r="T94" i="2"/>
  <c r="R82" i="2"/>
  <c r="R94" i="2"/>
  <c r="K82" i="2"/>
  <c r="K94" i="2"/>
  <c r="L82" i="2"/>
  <c r="L94" i="2"/>
  <c r="Q94" i="2"/>
  <c r="Q82" i="2"/>
  <c r="O82" i="2"/>
  <c r="O94" i="2"/>
  <c r="I82" i="2"/>
  <c r="I81" i="2" s="1"/>
  <c r="I90" i="2" s="1"/>
  <c r="I88" i="2" s="1"/>
  <c r="I94" i="2"/>
  <c r="I93" i="2" s="1"/>
  <c r="N82" i="2"/>
  <c r="N94" i="2"/>
  <c r="M82" i="2"/>
  <c r="M94" i="2"/>
  <c r="P94" i="2"/>
  <c r="P82" i="2"/>
  <c r="J82" i="2"/>
  <c r="J94" i="2"/>
  <c r="S82" i="2"/>
  <c r="S94" i="2"/>
  <c r="M20" i="8" l="1"/>
  <c r="M26" i="8" s="1"/>
  <c r="L16" i="8"/>
  <c r="M13" i="8" s="1"/>
  <c r="J32" i="8"/>
  <c r="J31" i="8" s="1"/>
  <c r="J77" i="2" s="1"/>
  <c r="J74" i="2" s="1"/>
  <c r="J89" i="2"/>
  <c r="M22" i="8" l="1"/>
  <c r="M19" i="8" s="1"/>
  <c r="N20" i="8" s="1"/>
  <c r="M78" i="2"/>
  <c r="J85" i="2"/>
  <c r="J81" i="2" s="1"/>
  <c r="J90" i="2" s="1"/>
  <c r="J88" i="2" s="1"/>
  <c r="J96" i="2"/>
  <c r="J93" i="2" s="1"/>
  <c r="M27" i="8" l="1"/>
  <c r="M25" i="8" s="1"/>
  <c r="M76" i="2" s="1"/>
  <c r="M16" i="8"/>
  <c r="N13" i="8" s="1"/>
  <c r="K89" i="2"/>
  <c r="K32" i="8"/>
  <c r="K31" i="8" s="1"/>
  <c r="K77" i="2" s="1"/>
  <c r="K74" i="2" s="1"/>
  <c r="N26" i="8"/>
  <c r="N22" i="8" l="1"/>
  <c r="N19" i="8" s="1"/>
  <c r="N27" i="8" s="1"/>
  <c r="N25" i="8" s="1"/>
  <c r="N76" i="2" s="1"/>
  <c r="N78" i="2"/>
  <c r="K96" i="2"/>
  <c r="K93" i="2" s="1"/>
  <c r="K85" i="2"/>
  <c r="K81" i="2" s="1"/>
  <c r="K90" i="2" s="1"/>
  <c r="K88" i="2" s="1"/>
  <c r="O20" i="8" l="1"/>
  <c r="O26" i="8" s="1"/>
  <c r="N16" i="8"/>
  <c r="O13" i="8" s="1"/>
  <c r="L32" i="8"/>
  <c r="L31" i="8" s="1"/>
  <c r="L77" i="2" s="1"/>
  <c r="L74" i="2" s="1"/>
  <c r="L89" i="2"/>
  <c r="O22" i="8" l="1"/>
  <c r="O19" i="8" s="1"/>
  <c r="P20" i="8" s="1"/>
  <c r="O78" i="2"/>
  <c r="L85" i="2"/>
  <c r="L81" i="2" s="1"/>
  <c r="L90" i="2" s="1"/>
  <c r="L88" i="2" s="1"/>
  <c r="L96" i="2"/>
  <c r="L93" i="2" s="1"/>
  <c r="O27" i="8" l="1"/>
  <c r="O25" i="8" s="1"/>
  <c r="O76" i="2" s="1"/>
  <c r="O16" i="8"/>
  <c r="P13" i="8" s="1"/>
  <c r="M89" i="2"/>
  <c r="M32" i="8"/>
  <c r="M31" i="8" s="1"/>
  <c r="M77" i="2" s="1"/>
  <c r="M74" i="2" s="1"/>
  <c r="P26" i="8"/>
  <c r="P78" i="2" l="1"/>
  <c r="P22" i="8"/>
  <c r="P19" i="8" s="1"/>
  <c r="M85" i="2"/>
  <c r="M81" i="2" s="1"/>
  <c r="M90" i="2" s="1"/>
  <c r="M88" i="2" s="1"/>
  <c r="M96" i="2"/>
  <c r="M93" i="2" s="1"/>
  <c r="Q20" i="8"/>
  <c r="P27" i="8"/>
  <c r="P25" i="8" s="1"/>
  <c r="P76" i="2" s="1"/>
  <c r="P16" i="8" l="1"/>
  <c r="Q13" i="8" s="1"/>
  <c r="N89" i="2"/>
  <c r="N32" i="8"/>
  <c r="N31" i="8" s="1"/>
  <c r="N77" i="2" s="1"/>
  <c r="N74" i="2" s="1"/>
  <c r="Q26" i="8"/>
  <c r="Q78" i="2" l="1"/>
  <c r="Q22" i="8"/>
  <c r="Q19" i="8" s="1"/>
  <c r="R20" i="8" s="1"/>
  <c r="N85" i="2"/>
  <c r="N81" i="2" s="1"/>
  <c r="N90" i="2" s="1"/>
  <c r="N88" i="2" s="1"/>
  <c r="N96" i="2"/>
  <c r="N93" i="2" s="1"/>
  <c r="Q27" i="8" l="1"/>
  <c r="Q25" i="8" s="1"/>
  <c r="Q76" i="2" s="1"/>
  <c r="Q16" i="8"/>
  <c r="R13" i="8" s="1"/>
  <c r="O89" i="2"/>
  <c r="O32" i="8"/>
  <c r="O31" i="8" s="1"/>
  <c r="O77" i="2" s="1"/>
  <c r="O74" i="2" s="1"/>
  <c r="R26" i="8"/>
  <c r="R22" i="8" l="1"/>
  <c r="R19" i="8" s="1"/>
  <c r="R27" i="8" s="1"/>
  <c r="R25" i="8" s="1"/>
  <c r="R76" i="2" s="1"/>
  <c r="R78" i="2"/>
  <c r="O85" i="2"/>
  <c r="O81" i="2" s="1"/>
  <c r="O90" i="2" s="1"/>
  <c r="O88" i="2" s="1"/>
  <c r="O96" i="2"/>
  <c r="O93" i="2" s="1"/>
  <c r="S20" i="8" l="1"/>
  <c r="S26" i="8" s="1"/>
  <c r="R16" i="8"/>
  <c r="S13" i="8" s="1"/>
  <c r="P89" i="2"/>
  <c r="P32" i="8"/>
  <c r="P31" i="8" s="1"/>
  <c r="P77" i="2" s="1"/>
  <c r="P74" i="2" s="1"/>
  <c r="S78" i="2" l="1"/>
  <c r="S22" i="8"/>
  <c r="S19" i="8" s="1"/>
  <c r="T20" i="8" s="1"/>
  <c r="P85" i="2"/>
  <c r="P81" i="2" s="1"/>
  <c r="P90" i="2" s="1"/>
  <c r="P88" i="2" s="1"/>
  <c r="P96" i="2"/>
  <c r="P93" i="2" s="1"/>
  <c r="S27" i="8" l="1"/>
  <c r="S25" i="8" s="1"/>
  <c r="S76" i="2" s="1"/>
  <c r="S16" i="8"/>
  <c r="T13" i="8" s="1"/>
  <c r="Q89" i="2"/>
  <c r="Q32" i="8"/>
  <c r="Q31" i="8" s="1"/>
  <c r="Q77" i="2" s="1"/>
  <c r="Q74" i="2" s="1"/>
  <c r="T26" i="8"/>
  <c r="T22" i="8" l="1"/>
  <c r="T19" i="8" s="1"/>
  <c r="T78" i="2"/>
  <c r="Q85" i="2"/>
  <c r="Q81" i="2" s="1"/>
  <c r="Q90" i="2" s="1"/>
  <c r="Q88" i="2" s="1"/>
  <c r="Q96" i="2"/>
  <c r="Q93" i="2" s="1"/>
  <c r="T27" i="8" l="1"/>
  <c r="T25" i="8" s="1"/>
  <c r="T76" i="2" s="1"/>
  <c r="T16" i="8"/>
  <c r="R89" i="2"/>
  <c r="R32" i="8"/>
  <c r="R31" i="8" s="1"/>
  <c r="R77" i="2" s="1"/>
  <c r="R74" i="2" s="1"/>
  <c r="R96" i="2" l="1"/>
  <c r="R93" i="2" s="1"/>
  <c r="R85" i="2"/>
  <c r="R81" i="2" s="1"/>
  <c r="R90" i="2" s="1"/>
  <c r="R88" i="2" s="1"/>
  <c r="S89" i="2" l="1"/>
  <c r="S32" i="8"/>
  <c r="S31" i="8" s="1"/>
  <c r="S77" i="2" s="1"/>
  <c r="S74" i="2" s="1"/>
  <c r="S85" i="2" l="1"/>
  <c r="S81" i="2" s="1"/>
  <c r="S90" i="2" s="1"/>
  <c r="S88" i="2" s="1"/>
  <c r="S96" i="2"/>
  <c r="S93" i="2" s="1"/>
  <c r="T89" i="2" l="1"/>
  <c r="T32" i="8"/>
  <c r="T31" i="8" s="1"/>
  <c r="T77" i="2" s="1"/>
  <c r="T74" i="2" s="1"/>
  <c r="T85" i="2" l="1"/>
  <c r="T81" i="2" s="1"/>
  <c r="T90" i="2" s="1"/>
  <c r="T88" i="2" s="1"/>
  <c r="T96" i="2"/>
  <c r="T93" i="2" s="1"/>
</calcChain>
</file>

<file path=xl/sharedStrings.xml><?xml version="1.0" encoding="utf-8"?>
<sst xmlns="http://schemas.openxmlformats.org/spreadsheetml/2006/main" count="411" uniqueCount="161">
  <si>
    <t>Revenues</t>
  </si>
  <si>
    <t>Marketing activities</t>
  </si>
  <si>
    <t>[FTE]</t>
  </si>
  <si>
    <t>[%]</t>
  </si>
  <si>
    <t>EBITDA store level</t>
  </si>
  <si>
    <t>FCFF</t>
  </si>
  <si>
    <t>Inventory</t>
  </si>
  <si>
    <t>Opex HQ</t>
  </si>
  <si>
    <t>Net revenues</t>
  </si>
  <si>
    <t>Investment HQ</t>
  </si>
  <si>
    <t>Other costs</t>
  </si>
  <si>
    <t>% of Revenues</t>
  </si>
  <si>
    <t>Table of content</t>
  </si>
  <si>
    <t>back</t>
  </si>
  <si>
    <t>['000 USD]</t>
  </si>
  <si>
    <t>Years</t>
  </si>
  <si>
    <t>All data yearly</t>
  </si>
  <si>
    <t>Discounting rate</t>
  </si>
  <si>
    <t>EBITDA after HQ costs</t>
  </si>
  <si>
    <t>% EBITDA after HQ costs</t>
  </si>
  <si>
    <t>Useful for the case links</t>
  </si>
  <si>
    <t>Data for the slide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</si>
  <si>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</si>
  <si>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</si>
  <si>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</si>
  <si>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</si>
  <si>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</si>
  <si>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</si>
  <si>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</si>
  <si>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</si>
  <si>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</si>
  <si>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</si>
  <si>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</si>
  <si>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</si>
  <si>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Revenues by years  in M of USD</t>
  </si>
  <si>
    <t>EBITDA  on store level by years  in M of USD</t>
  </si>
  <si>
    <t>EBITDA  after HQ costs by years  in M of USD</t>
  </si>
  <si>
    <t>Presentation with additional tips on how to open restaurant</t>
  </si>
  <si>
    <t>Tips on how to create financial models in Excel</t>
  </si>
  <si>
    <t>My other finacial models on Eloquens</t>
  </si>
  <si>
    <t>Tips on how to gather data that will help you select the best spot for your restaurants</t>
  </si>
  <si>
    <t>Store checks example</t>
  </si>
  <si>
    <t>How to chose the right concept for your restaurant</t>
  </si>
  <si>
    <t>How to use Yelp to pick the best spot for your restaurant</t>
  </si>
  <si>
    <t>Total CF</t>
  </si>
  <si>
    <t>Financial CF</t>
  </si>
  <si>
    <t># of nights sold</t>
  </si>
  <si>
    <t># of rooms</t>
  </si>
  <si>
    <t># of days per period</t>
  </si>
  <si>
    <t>Average number of rooms per hotel</t>
  </si>
  <si>
    <t>% Occupancy rate</t>
  </si>
  <si>
    <t>Average Daily Rate (ADR)</t>
  </si>
  <si>
    <t>RevPAR explained</t>
  </si>
  <si>
    <t>Video manual to a restaurant model in Excel</t>
  </si>
  <si>
    <t>Additional explanation to the restaurant model</t>
  </si>
  <si>
    <t>Average price per 1 night</t>
  </si>
  <si>
    <t>Additional revenue per 1 night</t>
  </si>
  <si>
    <t>[night]</t>
  </si>
  <si>
    <t>[room]</t>
  </si>
  <si>
    <t>[night / room]</t>
  </si>
  <si>
    <t>[USD / night]</t>
  </si>
  <si>
    <t>Cost of Cleaning the Rooms</t>
  </si>
  <si>
    <t>Cost per 1 night</t>
  </si>
  <si>
    <t>Cost of Breakfast</t>
  </si>
  <si>
    <t>Cost related to additional revenues</t>
  </si>
  <si>
    <t>Cost of delivering revenue e as % of revenue</t>
  </si>
  <si>
    <t>Gross Margin After Variable Costs</t>
  </si>
  <si>
    <t>Variable Costs</t>
  </si>
  <si>
    <t>Fixed Costs</t>
  </si>
  <si>
    <t>How many people you need to run a hotel</t>
  </si>
  <si>
    <t>[sq m]</t>
  </si>
  <si>
    <t>Booking Fees</t>
  </si>
  <si>
    <t>% Sold via booking sites</t>
  </si>
  <si>
    <t>Booking fee as % of revenue</t>
  </si>
  <si>
    <t>Transactional Fees</t>
  </si>
  <si>
    <t>Furniture &amp; Others</t>
  </si>
  <si>
    <t>Cost per 1 room</t>
  </si>
  <si>
    <t>[USD / room]</t>
  </si>
  <si>
    <t>Maintenance Investment</t>
  </si>
  <si>
    <t>% of initial investment</t>
  </si>
  <si>
    <t>How to calculate average room rate</t>
  </si>
  <si>
    <t>Refurbishment &amp; renovation of rooms</t>
  </si>
  <si>
    <t>How many years between rennovation</t>
  </si>
  <si>
    <t>Total investment</t>
  </si>
  <si>
    <t>Invesntor per 1 room</t>
  </si>
  <si>
    <t>[year]</t>
  </si>
  <si>
    <t>IRR - for 12 years</t>
  </si>
  <si>
    <t>NPV for 12 years</t>
  </si>
  <si>
    <t>CEO</t>
  </si>
  <si>
    <t>% of Sales</t>
  </si>
  <si>
    <t>Travel</t>
  </si>
  <si>
    <t>Marketing costs</t>
  </si>
  <si>
    <t>Rent for HQ</t>
  </si>
  <si>
    <t># of FTE</t>
  </si>
  <si>
    <t>Cost per 1 FTE</t>
  </si>
  <si>
    <t>Rent per sq m</t>
  </si>
  <si>
    <t># of sq m</t>
  </si>
  <si>
    <t>[USD / sq m]</t>
  </si>
  <si>
    <t>People / Labor costs</t>
  </si>
  <si>
    <t>Loan Increase</t>
  </si>
  <si>
    <t>Interest Paid</t>
  </si>
  <si>
    <t>Repayment of the Loan</t>
  </si>
  <si>
    <t>Repayment of the loan</t>
  </si>
  <si>
    <t>Total EBITDA</t>
  </si>
  <si>
    <t>% of total EBITDA</t>
  </si>
  <si>
    <t>Loan at the end of the year</t>
  </si>
  <si>
    <t>Loan at beginning of the year</t>
  </si>
  <si>
    <t>Increase in the loan</t>
  </si>
  <si>
    <t>Repaymanet of the loan</t>
  </si>
  <si>
    <t>Interest paid</t>
  </si>
  <si>
    <t>Interest rate</t>
  </si>
  <si>
    <t>Cash Invested by owners</t>
  </si>
  <si>
    <t>Change</t>
  </si>
  <si>
    <t>Cash Position at the end of the year</t>
  </si>
  <si>
    <t>Cash Position at the beginning of the year</t>
  </si>
  <si>
    <t>Interest received</t>
  </si>
  <si>
    <t>Cash position</t>
  </si>
  <si>
    <t>Interest Received</t>
  </si>
  <si>
    <t>CF before payment of the loans</t>
  </si>
  <si>
    <t>Financial CF without repayment of loans</t>
  </si>
  <si>
    <t>Revenues from renting</t>
  </si>
  <si>
    <t>Renting of the apartment</t>
  </si>
  <si>
    <t>Size of the apartment</t>
  </si>
  <si>
    <t>Cost per 1 sq m per month</t>
  </si>
  <si>
    <t># of months</t>
  </si>
  <si>
    <t>Monthly rent</t>
  </si>
  <si>
    <t>[USD / month</t>
  </si>
  <si>
    <t>[USD / sq m / month]</t>
  </si>
  <si>
    <t>EBITDA on apartment level</t>
  </si>
  <si>
    <t>Investment in the aparment</t>
  </si>
  <si>
    <t>Investment in the apartment</t>
  </si>
  <si>
    <t>EBITDA on the apartment level</t>
  </si>
  <si>
    <t>% EBITDA on apartment level</t>
  </si>
  <si>
    <t>[month]</t>
  </si>
  <si>
    <t># of new apartments added</t>
  </si>
  <si>
    <t>Business model for the whole chain of apartments</t>
  </si>
  <si>
    <t>Total # of apartments</t>
  </si>
  <si>
    <t>Revenues from apartments by cohorts (years of opening)</t>
  </si>
  <si>
    <t>EBITDA from apartments by cohorts (years of opening)</t>
  </si>
  <si>
    <t xml:space="preserve">EBITDA from apartments </t>
  </si>
  <si>
    <t>Operational &amp; Investment CF from apartments by cohorts (years of opening)</t>
  </si>
  <si>
    <t>People to handle Logistics</t>
  </si>
  <si>
    <t># of apartments</t>
  </si>
  <si>
    <t># of apartments 1 FTE can handle</t>
  </si>
  <si>
    <t>[apartment / FTE]</t>
  </si>
  <si>
    <t>[apartment]</t>
  </si>
  <si>
    <t>People to handle Sales &amp; Marketing</t>
  </si>
  <si>
    <t>Managers</t>
  </si>
  <si>
    <t>Design specialist</t>
  </si>
  <si>
    <t>Loan projection</t>
  </si>
  <si>
    <t>Head Office Costs</t>
  </si>
  <si>
    <t>Business model of a chain of AirbnB apartments - sublet option</t>
  </si>
  <si>
    <t>Business model for a single apartment rented as Airbnb</t>
  </si>
  <si>
    <t>Cost of Cleaning the Rooms &amp; Logistics</t>
  </si>
  <si>
    <t># of People</t>
  </si>
  <si>
    <t># of new apartments</t>
  </si>
  <si>
    <t>Operational &amp; Investment CF from apartments</t>
  </si>
  <si>
    <t>Airbnb Data Analytics - shows rents, occupancy, available houses</t>
  </si>
  <si>
    <t>Initial Investment</t>
  </si>
  <si>
    <t>Loan required for new apartments</t>
  </si>
  <si>
    <t>Capex per 1 apartment - initial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</si>
</sst>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/>
  </cellStyleXfs>
  <cellXfs count="41">
    <xf numFmtId="0" fontId="0" fillId="0" borderId="0" xfId="0"/>
    <xf numFmtId="0" fontId="0" fillId="2" borderId="0" xfId="0" applyFill="1"/>
    <xf numFmtId="0" fontId="10" fillId="2" borderId="0" xfId="0" applyFont="1" applyFill="1"/>
    <xf numFmtId="3" fontId="0" fillId="2" borderId="0" xfId="0" applyNumberFormat="1" applyFill="1"/>
    <xf numFmtId="0" fontId="9" fillId="2" borderId="0" xfId="0" applyFont="1" applyFill="1"/>
    <xf numFmtId="9" fontId="0" fillId="2" borderId="0" xfId="0" applyNumberFormat="1" applyFill="1"/>
    <xf numFmtId="3" fontId="10" fillId="2" borderId="0" xfId="0" applyNumberFormat="1" applyFont="1" applyFill="1"/>
    <xf numFmtId="0" fontId="0" fillId="3" borderId="0" xfId="0" applyFill="1"/>
    <xf numFmtId="3" fontId="0" fillId="3" borderId="0" xfId="0" applyNumberFormat="1" applyFill="1"/>
    <xf numFmtId="3" fontId="8" fillId="2" borderId="0" xfId="0" applyNumberFormat="1" applyFont="1" applyFill="1"/>
    <xf numFmtId="3" fontId="7" fillId="2" borderId="0" xfId="0" applyNumberFormat="1" applyFont="1" applyFill="1"/>
    <xf numFmtId="9" fontId="0" fillId="3" borderId="0" xfId="0" applyNumberFormat="1" applyFill="1"/>
    <xf numFmtId="0" fontId="6" fillId="2" borderId="0" xfId="0" applyFont="1" applyFill="1"/>
    <xf numFmtId="9" fontId="10" fillId="2" borderId="0" xfId="1" applyFont="1" applyFill="1"/>
    <xf numFmtId="0" fontId="12" fillId="2" borderId="0" xfId="2" applyFill="1"/>
    <xf numFmtId="0" fontId="13" fillId="2" borderId="0" xfId="0" applyFont="1" applyFill="1"/>
    <xf numFmtId="0" fontId="14" fillId="2" borderId="0" xfId="2" applyFont="1" applyFill="1"/>
    <xf numFmtId="9" fontId="10" fillId="2" borderId="0" xfId="0" applyNumberFormat="1" applyFont="1" applyFill="1"/>
    <xf numFmtId="0" fontId="5" fillId="2" borderId="0" xfId="0" applyFont="1" applyFill="1"/>
    <xf numFmtId="1" fontId="13" fillId="2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0" fontId="15" fillId="2" borderId="0" xfId="3" applyFont="1" applyFill="1"/>
    <xf numFmtId="0" fontId="16" fillId="2" borderId="0" xfId="2" applyFont="1" applyFill="1"/>
    <xf numFmtId="0" fontId="0" fillId="2" borderId="0" xfId="0" applyFill="1" applyBorder="1"/>
    <xf numFmtId="3" fontId="12" fillId="2" borderId="0" xfId="2" applyNumberFormat="1" applyFill="1"/>
    <xf numFmtId="3" fontId="0" fillId="2" borderId="0" xfId="0" applyNumberFormat="1" applyFill="1" applyBorder="1"/>
    <xf numFmtId="9" fontId="0" fillId="3" borderId="0" xfId="1" applyFont="1" applyFill="1"/>
    <xf numFmtId="9" fontId="0" fillId="2" borderId="0" xfId="1" applyFont="1" applyFill="1"/>
    <xf numFmtId="0" fontId="4" fillId="2" borderId="0" xfId="0" applyFont="1" applyFill="1"/>
    <xf numFmtId="3" fontId="4" fillId="2" borderId="0" xfId="0" applyNumberFormat="1" applyFont="1" applyFill="1"/>
    <xf numFmtId="0" fontId="3" fillId="2" borderId="0" xfId="0" applyFont="1" applyFill="1"/>
    <xf numFmtId="3" fontId="3" fillId="2" borderId="0" xfId="0" applyNumberFormat="1" applyFont="1" applyFill="1"/>
    <xf numFmtId="0" fontId="2" fillId="2" borderId="0" xfId="0" applyFont="1" applyFill="1"/>
    <xf numFmtId="164" fontId="10" fillId="2" borderId="0" xfId="0" applyNumberFormat="1" applyFont="1" applyFill="1"/>
    <xf numFmtId="0" fontId="1" fillId="2" borderId="0" xfId="0" applyFont="1" applyFill="1"/>
    <xf numFmtId="164" fontId="0" fillId="2" borderId="0" xfId="0" applyNumberFormat="1" applyFill="1"/>
    <xf numFmtId="3" fontId="1" fillId="2" borderId="0" xfId="0" applyNumberFormat="1" applyFont="1" applyFill="1"/>
    <xf numFmtId="0" fontId="0" fillId="2" borderId="0" xfId="0" applyFont="1" applyFill="1"/>
    <xf numFmtId="3" fontId="0" fillId="2" borderId="0" xfId="0" applyNumberFormat="1" applyFont="1" applyFill="1"/>
    <xf numFmtId="0" fontId="12" fillId="2" borderId="0" xfId="2" applyFont="1" applyFill="1"/>
    <xf numFmtId="3" fontId="0" fillId="2" borderId="0" xfId="0" applyNumberFormat="1" applyFont="1" applyFill="1" applyAlignment="1">
      <alignment wrapText="1"/>
    </xf>
  </cellXfs>
  <cellStyles count="4">
    <cellStyle name="Hyperlink" xfId="2" builtinId="8"/>
    <cellStyle name="Normal" xfId="0" builtinId="0"/>
    <cellStyle name="Normal 2" xfId="3" xr:uid="{00000000-0005-0000-0000-000002000000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Slide!$I$6:$I$17</c:f>
              <c:strCache>
                <c:ptCount val="12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</c:strCache>
            </c:strRef>
          </c:cat>
          <c:val>
            <c:numRef>
              <c:f>Slide!$J$6:$J$17</c:f>
              <c:numCache>
                <c:formatCode>#,##0</c:formatCode>
                <c:ptCount val="12"/>
                <c:pt idx="0">
                  <c:v>86.4</c:v>
                </c:pt>
                <c:pt idx="1">
                  <c:v>385.20000000000005</c:v>
                </c:pt>
                <c:pt idx="2">
                  <c:v>694.8</c:v>
                </c:pt>
                <c:pt idx="3">
                  <c:v>1009.8</c:v>
                </c:pt>
                <c:pt idx="4">
                  <c:v>1324.8</c:v>
                </c:pt>
                <c:pt idx="5">
                  <c:v>1630.8</c:v>
                </c:pt>
                <c:pt idx="6">
                  <c:v>1936.8</c:v>
                </c:pt>
                <c:pt idx="7">
                  <c:v>2242.8000000000002</c:v>
                </c:pt>
                <c:pt idx="8">
                  <c:v>2548.8000000000002</c:v>
                </c:pt>
                <c:pt idx="9">
                  <c:v>2854.8</c:v>
                </c:pt>
                <c:pt idx="10">
                  <c:v>3160.8</c:v>
                </c:pt>
                <c:pt idx="11">
                  <c:v>3466.8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081-84EE-5DB78B0BA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14"/>
        <c:axId val="1265542240"/>
        <c:axId val="1265555296"/>
      </c:barChart>
      <c:catAx>
        <c:axId val="12655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55296"/>
        <c:crossesAt val="0"/>
        <c:auto val="1"/>
        <c:lblAlgn val="ctr"/>
        <c:lblOffset val="100"/>
        <c:noMultiLvlLbl val="0"/>
      </c:catAx>
      <c:valAx>
        <c:axId val="126555529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655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Slide!$I$21:$I$32</c:f>
              <c:strCache>
                <c:ptCount val="12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</c:strCache>
            </c:strRef>
          </c:cat>
          <c:val>
            <c:numRef>
              <c:f>Slide!$J$21:$J$32</c:f>
              <c:numCache>
                <c:formatCode>#,##0</c:formatCode>
                <c:ptCount val="12"/>
                <c:pt idx="0">
                  <c:v>8.7777999999999956</c:v>
                </c:pt>
                <c:pt idx="1">
                  <c:v>62.320399999999964</c:v>
                </c:pt>
                <c:pt idx="2">
                  <c:v>174.76959999999994</c:v>
                </c:pt>
                <c:pt idx="3">
                  <c:v>293.17459999999994</c:v>
                </c:pt>
                <c:pt idx="4">
                  <c:v>411.57959999999997</c:v>
                </c:pt>
                <c:pt idx="5">
                  <c:v>523.35159999999996</c:v>
                </c:pt>
                <c:pt idx="6">
                  <c:v>635.1235999999999</c:v>
                </c:pt>
                <c:pt idx="7">
                  <c:v>746.89559999999983</c:v>
                </c:pt>
                <c:pt idx="8">
                  <c:v>858.66759999999977</c:v>
                </c:pt>
                <c:pt idx="9">
                  <c:v>970.4395999999997</c:v>
                </c:pt>
                <c:pt idx="10">
                  <c:v>1082.2115999999996</c:v>
                </c:pt>
                <c:pt idx="11">
                  <c:v>1193.9835999999996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0-46A2-955F-FA63D8030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14"/>
        <c:axId val="1265544960"/>
        <c:axId val="1265553120"/>
      </c:barChart>
      <c:catAx>
        <c:axId val="12655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53120"/>
        <c:crossesAt val="0"/>
        <c:auto val="1"/>
        <c:lblAlgn val="ctr"/>
        <c:lblOffset val="100"/>
        <c:noMultiLvlLbl val="0"/>
      </c:catAx>
      <c:valAx>
        <c:axId val="126555312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655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Slide!$I$36:$I$47</c:f>
              <c:strCache>
                <c:ptCount val="12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</c:strCache>
            </c:strRef>
          </c:cat>
          <c:val>
            <c:numRef>
              <c:f>Slide!$J$36:$J$47</c:f>
              <c:numCache>
                <c:formatCode>#,##0</c:formatCode>
                <c:ptCount val="12"/>
                <c:pt idx="0">
                  <c:v>-9.7699837837837897</c:v>
                </c:pt>
                <c:pt idx="1">
                  <c:v>-14.246735135135182</c:v>
                </c:pt>
                <c:pt idx="2">
                  <c:v>52.898897297297239</c:v>
                </c:pt>
                <c:pt idx="3">
                  <c:v>135.77432972972969</c:v>
                </c:pt>
                <c:pt idx="4">
                  <c:v>202.70176216216214</c:v>
                </c:pt>
                <c:pt idx="5">
                  <c:v>272.4461945945946</c:v>
                </c:pt>
                <c:pt idx="6">
                  <c:v>333.19062702702701</c:v>
                </c:pt>
                <c:pt idx="7">
                  <c:v>402.9350594594593</c:v>
                </c:pt>
                <c:pt idx="8">
                  <c:v>472.67949189189176</c:v>
                </c:pt>
                <c:pt idx="9">
                  <c:v>542.42392432432405</c:v>
                </c:pt>
                <c:pt idx="10">
                  <c:v>612.16835675675657</c:v>
                </c:pt>
                <c:pt idx="11">
                  <c:v>681.91278918918874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B-41F2-87E3-B8BD373C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14"/>
        <c:axId val="1265543872"/>
        <c:axId val="1265546592"/>
      </c:barChart>
      <c:catAx>
        <c:axId val="12655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46592"/>
        <c:crossesAt val="0"/>
        <c:auto val="1"/>
        <c:lblAlgn val="ctr"/>
        <c:lblOffset val="100"/>
        <c:noMultiLvlLbl val="0"/>
      </c:catAx>
      <c:valAx>
        <c:axId val="12655465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655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7933</xdr:rowOff>
    </xdr:from>
    <xdr:to>
      <xdr:col>2</xdr:col>
      <xdr:colOff>388938</xdr:colOff>
      <xdr:row>4</xdr:row>
      <xdr:rowOff>179451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E30726-CD1B-49C5-8AF4-E3FFEAFAE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33"/>
          <a:ext cx="1674813" cy="901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2</xdr:row>
      <xdr:rowOff>63499</xdr:rowOff>
    </xdr:from>
    <xdr:to>
      <xdr:col>2</xdr:col>
      <xdr:colOff>116417</xdr:colOff>
      <xdr:row>5</xdr:row>
      <xdr:rowOff>138500</xdr:rowOff>
    </xdr:to>
    <xdr:pic>
      <xdr:nvPicPr>
        <xdr:cNvPr id="3" name="Picture 2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444499"/>
          <a:ext cx="1037167" cy="646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638664</xdr:colOff>
      <xdr:row>4</xdr:row>
      <xdr:rowOff>173159</xdr:rowOff>
    </xdr:from>
    <xdr:to>
      <xdr:col>20</xdr:col>
      <xdr:colOff>256442</xdr:colOff>
      <xdr:row>17</xdr:row>
      <xdr:rowOff>48846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598366</xdr:colOff>
      <xdr:row>19</xdr:row>
      <xdr:rowOff>122116</xdr:rowOff>
    </xdr:from>
    <xdr:to>
      <xdr:col>20</xdr:col>
      <xdr:colOff>216144</xdr:colOff>
      <xdr:row>31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612775</xdr:colOff>
      <xdr:row>35</xdr:row>
      <xdr:rowOff>107950</xdr:rowOff>
    </xdr:from>
    <xdr:to>
      <xdr:col>20</xdr:col>
      <xdr:colOff>237880</xdr:colOff>
      <xdr:row>47</xdr:row>
      <xdr:rowOff>166810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P3rrLgaaOLI" TargetMode="External"/><Relationship Id="rId13" Type="http://schemas.openxmlformats.org/officeDocument/2006/relationships/hyperlink" Target="https://www.littlehotelier.com/r/calculate-average-room-rate/" TargetMode="External"/><Relationship Id="rId3" Type="http://schemas.openxmlformats.org/officeDocument/2006/relationships/hyperlink" Target="https://www.eloquens.com/channel/asen-gyczew" TargetMode="External"/><Relationship Id="rId7" Type="http://schemas.openxmlformats.org/officeDocument/2006/relationships/hyperlink" Target="https://www.youtube.com/watch?v=WYu_B7vPchk" TargetMode="External"/><Relationship Id="rId12" Type="http://schemas.openxmlformats.org/officeDocument/2006/relationships/hyperlink" Target="https://www.quora.com/How-many-people-does-it-take-to-run-a-hotel" TargetMode="External"/><Relationship Id="rId2" Type="http://schemas.openxmlformats.org/officeDocument/2006/relationships/hyperlink" Target="https://www.slideshare.net/AsenGyczew/how-to-open-a-restaurant" TargetMode="External"/><Relationship Id="rId1" Type="http://schemas.openxmlformats.org/officeDocument/2006/relationships/hyperlink" Target="https://www.udemy.com/how-to-open-a-restaurant/?couponCode=ELOQUENS" TargetMode="External"/><Relationship Id="rId6" Type="http://schemas.openxmlformats.org/officeDocument/2006/relationships/hyperlink" Target="https://www.youtube.com/watch?v=u5OZqTWsEFM" TargetMode="External"/><Relationship Id="rId11" Type="http://schemas.openxmlformats.org/officeDocument/2006/relationships/hyperlink" Target="https://www.siteminder.com/r/calculate-revpar/" TargetMode="External"/><Relationship Id="rId5" Type="http://schemas.openxmlformats.org/officeDocument/2006/relationships/hyperlink" Target="https://badassconsultants.com/2019/02/19/how-to-conduct-market-research-during-consulting-projects/" TargetMode="External"/><Relationship Id="rId10" Type="http://schemas.openxmlformats.org/officeDocument/2006/relationships/hyperlink" Target="https://www.statista.com/statistics/823786/average-number-of-rooms-per-hotel-by-chain-type/" TargetMode="External"/><Relationship Id="rId4" Type="http://schemas.openxmlformats.org/officeDocument/2006/relationships/hyperlink" Target="https://badassconsultants.com/2018/09/26/how-to-create-a-finacial-model/" TargetMode="External"/><Relationship Id="rId9" Type="http://schemas.openxmlformats.org/officeDocument/2006/relationships/hyperlink" Target="https://www.youtube.com/watch?v=_VEw9xWpJPA" TargetMode="External"/><Relationship Id="rId14" Type="http://schemas.openxmlformats.org/officeDocument/2006/relationships/hyperlink" Target="https://www.airdna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15"/>
  <sheetViews>
    <sheetView zoomScale="80" zoomScaleNormal="80" workbookViewId="0">
      <selection activeCell="C11" sqref="C11"/>
    </sheetView>
  </sheetViews>
  <sheetFormatPr defaultColWidth="9.1796875" defaultRowHeight="14.5" x14ac:dyDescent="0.35"/>
  <cols>
    <col min="1" max="4" width="9.1796875" style="1"/>
    <col min="5" max="5" width="3.1796875" style="1" customWidth="1"/>
    <col min="6" max="6" width="38.453125" style="1" customWidth="1"/>
    <col min="7" max="7" width="39" style="1" customWidth="1"/>
    <col min="8" max="8" width="1.81640625" style="1" customWidth="1"/>
    <col min="9" max="16384" width="9.1796875" style="1"/>
  </cols>
  <sheetData>
    <row r="1" spans="1:7" x14ac:dyDescent="0.35">
      <c r="A1" s="2"/>
    </row>
    <row r="3" spans="1:7" x14ac:dyDescent="0.35">
      <c r="E3" s="2"/>
      <c r="G3" s="16"/>
    </row>
    <row r="7" spans="1:7" x14ac:dyDescent="0.35">
      <c r="E7" s="21" t="s">
        <v>151</v>
      </c>
    </row>
    <row r="9" spans="1:7" x14ac:dyDescent="0.35">
      <c r="E9" s="15" t="s">
        <v>12</v>
      </c>
      <c r="F9" s="14"/>
    </row>
    <row r="10" spans="1:7" x14ac:dyDescent="0.35">
      <c r="F10" s="14" t="str">
        <f>Apartment!A1</f>
        <v>Business model for a single apartment rented as Airbnb</v>
      </c>
    </row>
    <row r="11" spans="1:7" x14ac:dyDescent="0.35">
      <c r="F11" s="14" t="str">
        <f>HQ!A1</f>
        <v>Head Office Costs</v>
      </c>
    </row>
    <row r="12" spans="1:7" x14ac:dyDescent="0.35">
      <c r="F12" s="14" t="str">
        <f>Loan!A1</f>
        <v>Loan projection</v>
      </c>
    </row>
    <row r="13" spans="1:7" x14ac:dyDescent="0.35">
      <c r="F13" s="14" t="str">
        <f>'Total Chain'!A1</f>
        <v>Business model for the whole chain of apartments</v>
      </c>
    </row>
    <row r="14" spans="1:7" x14ac:dyDescent="0.35">
      <c r="F14" s="14" t="str">
        <f>Slide!A1</f>
        <v>Data for the slide</v>
      </c>
    </row>
    <row r="15" spans="1:7" x14ac:dyDescent="0.35">
      <c r="F15" s="14" t="str">
        <f>Links!A1</f>
        <v>Useful for the case links</v>
      </c>
    </row>
  </sheetData>
  <hyperlinks>
    <hyperlink ref="F13" location="'Total Chain'!A1" display="'Total Chain'!A1" xr:uid="{00000000-0004-0000-0000-000000000000}"/>
    <hyperlink ref="F10" location="Apartment!A1" display="Apartment!A1" xr:uid="{00000000-0004-0000-0000-000001000000}"/>
    <hyperlink ref="F9" location="'P&amp;L'!A1" display="Profit &amp; Loss - operational level" xr:uid="{00000000-0004-0000-0000-000002000000}"/>
    <hyperlink ref="F15" location="Links!A1" display="Links!A1" xr:uid="{00000000-0004-0000-0000-000003000000}"/>
    <hyperlink ref="F14" location="Slide!A1" display="Slide!A1" xr:uid="{00000000-0004-0000-0000-000004000000}"/>
    <hyperlink ref="F11" location="HQ!A1" display="HQ!A1" xr:uid="{00000000-0004-0000-0000-000005000000}"/>
    <hyperlink ref="F12" location="Loan!A1" display="Loan!A1" xr:uid="{00000000-0004-0000-0000-000006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T107"/>
  <sheetViews>
    <sheetView zoomScale="60" zoomScaleNormal="60" workbookViewId="0">
      <pane xSplit="8" ySplit="6" topLeftCell="I7" activePane="bottomRight" state="frozen"/>
      <selection activeCell="I10" sqref="I10"/>
      <selection pane="topRight" activeCell="I10" sqref="I10"/>
      <selection pane="bottomLeft" activeCell="I10" sqref="I10"/>
      <selection pane="bottomRight" activeCell="I90" sqref="I90"/>
    </sheetView>
  </sheetViews>
  <sheetFormatPr defaultColWidth="9.1796875" defaultRowHeight="14.5" outlineLevelRow="1" x14ac:dyDescent="0.35"/>
  <cols>
    <col min="1" max="1" width="9.1796875" style="1"/>
    <col min="2" max="2" width="2.1796875" style="1" customWidth="1"/>
    <col min="3" max="3" width="3" style="1" customWidth="1"/>
    <col min="4" max="4" width="2.54296875" style="1" customWidth="1"/>
    <col min="5" max="5" width="9.1796875" style="1"/>
    <col min="6" max="6" width="32.7265625" style="1" customWidth="1"/>
    <col min="7" max="7" width="9.1796875" style="28"/>
    <col min="8" max="16384" width="9.1796875" style="1"/>
  </cols>
  <sheetData>
    <row r="1" spans="1:20" x14ac:dyDescent="0.35">
      <c r="A1" s="2" t="s">
        <v>152</v>
      </c>
    </row>
    <row r="2" spans="1:20" x14ac:dyDescent="0.35">
      <c r="A2" s="1" t="s">
        <v>16</v>
      </c>
      <c r="K2" s="14" t="s">
        <v>13</v>
      </c>
    </row>
    <row r="6" spans="1:20" x14ac:dyDescent="0.35">
      <c r="I6" s="2">
        <v>1</v>
      </c>
      <c r="J6" s="2">
        <v>2</v>
      </c>
      <c r="K6" s="2">
        <v>3</v>
      </c>
      <c r="L6" s="2">
        <v>4</v>
      </c>
      <c r="M6" s="2">
        <v>5</v>
      </c>
      <c r="N6" s="2">
        <v>6</v>
      </c>
      <c r="O6" s="2">
        <v>7</v>
      </c>
      <c r="P6" s="2">
        <v>8</v>
      </c>
      <c r="Q6" s="2">
        <v>9</v>
      </c>
      <c r="R6" s="2">
        <v>10</v>
      </c>
      <c r="S6" s="2">
        <v>11</v>
      </c>
      <c r="T6" s="2">
        <v>12</v>
      </c>
    </row>
    <row r="8" spans="1:20" x14ac:dyDescent="0.35">
      <c r="B8" s="2" t="s">
        <v>120</v>
      </c>
      <c r="G8" s="28" t="s">
        <v>14</v>
      </c>
      <c r="I8" s="6">
        <f>I9*I13/1000</f>
        <v>17.28</v>
      </c>
      <c r="J8" s="6">
        <f t="shared" ref="J8:T8" si="0">J9*J13/1000</f>
        <v>25.199999999999996</v>
      </c>
      <c r="K8" s="6">
        <f t="shared" si="0"/>
        <v>28.8</v>
      </c>
      <c r="L8" s="6">
        <f t="shared" si="0"/>
        <v>30.6</v>
      </c>
      <c r="M8" s="6">
        <f t="shared" si="0"/>
        <v>30.6</v>
      </c>
      <c r="N8" s="6">
        <f t="shared" si="0"/>
        <v>30.6</v>
      </c>
      <c r="O8" s="6">
        <f t="shared" si="0"/>
        <v>30.6</v>
      </c>
      <c r="P8" s="6">
        <f t="shared" si="0"/>
        <v>30.6</v>
      </c>
      <c r="Q8" s="6">
        <f t="shared" si="0"/>
        <v>30.6</v>
      </c>
      <c r="R8" s="6">
        <f t="shared" si="0"/>
        <v>30.6</v>
      </c>
      <c r="S8" s="6">
        <f t="shared" si="0"/>
        <v>30.6</v>
      </c>
      <c r="T8" s="6">
        <f t="shared" si="0"/>
        <v>30.6</v>
      </c>
    </row>
    <row r="9" spans="1:20" x14ac:dyDescent="0.35">
      <c r="B9" s="2"/>
      <c r="C9" s="1" t="s">
        <v>46</v>
      </c>
      <c r="G9" s="28" t="s">
        <v>57</v>
      </c>
      <c r="I9" s="9">
        <f>I10*I11*I12</f>
        <v>432</v>
      </c>
      <c r="J9" s="9">
        <f>J10*J11*J12</f>
        <v>503.99999999999994</v>
      </c>
      <c r="K9" s="9">
        <f t="shared" ref="K9:T9" si="1">K10*K11*K12</f>
        <v>576</v>
      </c>
      <c r="L9" s="9">
        <f t="shared" si="1"/>
        <v>612</v>
      </c>
      <c r="M9" s="9">
        <f t="shared" si="1"/>
        <v>612</v>
      </c>
      <c r="N9" s="9">
        <f t="shared" si="1"/>
        <v>612</v>
      </c>
      <c r="O9" s="9">
        <f t="shared" si="1"/>
        <v>612</v>
      </c>
      <c r="P9" s="9">
        <f t="shared" si="1"/>
        <v>612</v>
      </c>
      <c r="Q9" s="9">
        <f t="shared" si="1"/>
        <v>612</v>
      </c>
      <c r="R9" s="9">
        <f t="shared" si="1"/>
        <v>612</v>
      </c>
      <c r="S9" s="9">
        <f t="shared" si="1"/>
        <v>612</v>
      </c>
      <c r="T9" s="9">
        <f t="shared" si="1"/>
        <v>612</v>
      </c>
    </row>
    <row r="10" spans="1:20" hidden="1" outlineLevel="1" x14ac:dyDescent="0.35">
      <c r="D10" s="1" t="s">
        <v>47</v>
      </c>
      <c r="G10" s="28" t="s">
        <v>58</v>
      </c>
      <c r="I10" s="8">
        <v>2</v>
      </c>
      <c r="J10" s="3">
        <f>I10</f>
        <v>2</v>
      </c>
      <c r="K10" s="3">
        <f t="shared" ref="K10:T10" si="2">J10</f>
        <v>2</v>
      </c>
      <c r="L10" s="3">
        <f t="shared" si="2"/>
        <v>2</v>
      </c>
      <c r="M10" s="3">
        <f t="shared" si="2"/>
        <v>2</v>
      </c>
      <c r="N10" s="3">
        <f t="shared" si="2"/>
        <v>2</v>
      </c>
      <c r="O10" s="3">
        <f t="shared" si="2"/>
        <v>2</v>
      </c>
      <c r="P10" s="3">
        <f t="shared" si="2"/>
        <v>2</v>
      </c>
      <c r="Q10" s="3">
        <f t="shared" si="2"/>
        <v>2</v>
      </c>
      <c r="R10" s="3">
        <f t="shared" si="2"/>
        <v>2</v>
      </c>
      <c r="S10" s="3">
        <f t="shared" si="2"/>
        <v>2</v>
      </c>
      <c r="T10" s="3">
        <f t="shared" si="2"/>
        <v>2</v>
      </c>
    </row>
    <row r="11" spans="1:20" hidden="1" outlineLevel="1" x14ac:dyDescent="0.35">
      <c r="D11" s="1" t="s">
        <v>48</v>
      </c>
      <c r="G11" s="28" t="s">
        <v>59</v>
      </c>
      <c r="I11" s="8">
        <v>360</v>
      </c>
      <c r="J11" s="3">
        <f>I11</f>
        <v>360</v>
      </c>
      <c r="K11" s="3">
        <f t="shared" ref="K11:T11" si="3">J11</f>
        <v>360</v>
      </c>
      <c r="L11" s="3">
        <f t="shared" si="3"/>
        <v>360</v>
      </c>
      <c r="M11" s="3">
        <f t="shared" si="3"/>
        <v>360</v>
      </c>
      <c r="N11" s="3">
        <f t="shared" si="3"/>
        <v>360</v>
      </c>
      <c r="O11" s="3">
        <f t="shared" si="3"/>
        <v>360</v>
      </c>
      <c r="P11" s="3">
        <f t="shared" si="3"/>
        <v>360</v>
      </c>
      <c r="Q11" s="3">
        <f t="shared" si="3"/>
        <v>360</v>
      </c>
      <c r="R11" s="3">
        <f t="shared" si="3"/>
        <v>360</v>
      </c>
      <c r="S11" s="3">
        <f t="shared" si="3"/>
        <v>360</v>
      </c>
      <c r="T11" s="3">
        <f t="shared" si="3"/>
        <v>360</v>
      </c>
    </row>
    <row r="12" spans="1:20" hidden="1" outlineLevel="1" x14ac:dyDescent="0.35">
      <c r="D12" s="1" t="s">
        <v>50</v>
      </c>
      <c r="G12" s="28" t="s">
        <v>3</v>
      </c>
      <c r="I12" s="26">
        <v>0.6</v>
      </c>
      <c r="J12" s="26">
        <v>0.7</v>
      </c>
      <c r="K12" s="26">
        <v>0.8</v>
      </c>
      <c r="L12" s="26">
        <v>0.85</v>
      </c>
      <c r="M12" s="27">
        <f t="shared" ref="M12:T12" si="4">L12</f>
        <v>0.85</v>
      </c>
      <c r="N12" s="27">
        <f t="shared" si="4"/>
        <v>0.85</v>
      </c>
      <c r="O12" s="27">
        <f t="shared" si="4"/>
        <v>0.85</v>
      </c>
      <c r="P12" s="27">
        <f t="shared" si="4"/>
        <v>0.85</v>
      </c>
      <c r="Q12" s="27">
        <f t="shared" si="4"/>
        <v>0.85</v>
      </c>
      <c r="R12" s="27">
        <f t="shared" si="4"/>
        <v>0.85</v>
      </c>
      <c r="S12" s="27">
        <f t="shared" si="4"/>
        <v>0.85</v>
      </c>
      <c r="T12" s="27">
        <f t="shared" si="4"/>
        <v>0.85</v>
      </c>
    </row>
    <row r="13" spans="1:20" collapsed="1" x14ac:dyDescent="0.35">
      <c r="C13" s="1" t="s">
        <v>51</v>
      </c>
      <c r="G13" s="28" t="s">
        <v>60</v>
      </c>
      <c r="I13" s="3">
        <f>I14+I15</f>
        <v>40</v>
      </c>
      <c r="J13" s="3">
        <f>J14+J15</f>
        <v>50</v>
      </c>
      <c r="K13" s="3">
        <f t="shared" ref="K13:T13" si="5">K14+K15</f>
        <v>50</v>
      </c>
      <c r="L13" s="3">
        <f t="shared" si="5"/>
        <v>50</v>
      </c>
      <c r="M13" s="3">
        <f t="shared" si="5"/>
        <v>50</v>
      </c>
      <c r="N13" s="3">
        <f t="shared" si="5"/>
        <v>50</v>
      </c>
      <c r="O13" s="3">
        <f t="shared" si="5"/>
        <v>50</v>
      </c>
      <c r="P13" s="3">
        <f t="shared" si="5"/>
        <v>50</v>
      </c>
      <c r="Q13" s="3">
        <f t="shared" si="5"/>
        <v>50</v>
      </c>
      <c r="R13" s="3">
        <f t="shared" si="5"/>
        <v>50</v>
      </c>
      <c r="S13" s="3">
        <f t="shared" si="5"/>
        <v>50</v>
      </c>
      <c r="T13" s="3">
        <f t="shared" si="5"/>
        <v>50</v>
      </c>
    </row>
    <row r="14" spans="1:20" hidden="1" outlineLevel="1" x14ac:dyDescent="0.35">
      <c r="D14" s="1" t="s">
        <v>55</v>
      </c>
      <c r="G14" s="28" t="s">
        <v>60</v>
      </c>
      <c r="I14" s="8">
        <v>40</v>
      </c>
      <c r="J14" s="8">
        <v>50</v>
      </c>
      <c r="K14" s="3">
        <f t="shared" ref="K14:T14" si="6">J14</f>
        <v>50</v>
      </c>
      <c r="L14" s="3">
        <f t="shared" si="6"/>
        <v>50</v>
      </c>
      <c r="M14" s="3">
        <f t="shared" si="6"/>
        <v>50</v>
      </c>
      <c r="N14" s="3">
        <f t="shared" si="6"/>
        <v>50</v>
      </c>
      <c r="O14" s="3">
        <f t="shared" si="6"/>
        <v>50</v>
      </c>
      <c r="P14" s="3">
        <f t="shared" si="6"/>
        <v>50</v>
      </c>
      <c r="Q14" s="3">
        <f t="shared" si="6"/>
        <v>50</v>
      </c>
      <c r="R14" s="3">
        <f t="shared" si="6"/>
        <v>50</v>
      </c>
      <c r="S14" s="3">
        <f t="shared" si="6"/>
        <v>50</v>
      </c>
      <c r="T14" s="3">
        <f t="shared" si="6"/>
        <v>50</v>
      </c>
    </row>
    <row r="15" spans="1:20" hidden="1" outlineLevel="1" x14ac:dyDescent="0.35">
      <c r="D15" s="1" t="s">
        <v>56</v>
      </c>
      <c r="G15" s="28" t="s">
        <v>60</v>
      </c>
      <c r="I15" s="8">
        <v>0</v>
      </c>
      <c r="J15" s="8">
        <v>0</v>
      </c>
      <c r="K15" s="8">
        <v>0</v>
      </c>
      <c r="L15" s="3">
        <f t="shared" ref="L15:T15" si="7">K15</f>
        <v>0</v>
      </c>
      <c r="M15" s="3">
        <f t="shared" si="7"/>
        <v>0</v>
      </c>
      <c r="N15" s="3">
        <f t="shared" si="7"/>
        <v>0</v>
      </c>
      <c r="O15" s="3">
        <f t="shared" si="7"/>
        <v>0</v>
      </c>
      <c r="P15" s="3">
        <f t="shared" si="7"/>
        <v>0</v>
      </c>
      <c r="Q15" s="3">
        <f t="shared" si="7"/>
        <v>0</v>
      </c>
      <c r="R15" s="3">
        <f t="shared" si="7"/>
        <v>0</v>
      </c>
      <c r="S15" s="3">
        <f t="shared" si="7"/>
        <v>0</v>
      </c>
      <c r="T15" s="3">
        <f t="shared" si="7"/>
        <v>0</v>
      </c>
    </row>
    <row r="16" spans="1:20" collapsed="1" x14ac:dyDescent="0.35"/>
    <row r="17" spans="2:20" x14ac:dyDescent="0.35">
      <c r="B17" s="2" t="s">
        <v>153</v>
      </c>
      <c r="G17" s="28" t="s">
        <v>14</v>
      </c>
      <c r="I17" s="6">
        <f>I18*I19/1000</f>
        <v>2.16</v>
      </c>
      <c r="J17" s="6">
        <f t="shared" ref="J17:T17" si="8">J18*J19/1000</f>
        <v>2.5199999999999996</v>
      </c>
      <c r="K17" s="6">
        <f t="shared" si="8"/>
        <v>2.88</v>
      </c>
      <c r="L17" s="6">
        <f t="shared" si="8"/>
        <v>3.06</v>
      </c>
      <c r="M17" s="6">
        <f t="shared" si="8"/>
        <v>3.06</v>
      </c>
      <c r="N17" s="6">
        <f t="shared" si="8"/>
        <v>3.06</v>
      </c>
      <c r="O17" s="6">
        <f t="shared" si="8"/>
        <v>3.06</v>
      </c>
      <c r="P17" s="6">
        <f t="shared" si="8"/>
        <v>3.06</v>
      </c>
      <c r="Q17" s="6">
        <f t="shared" si="8"/>
        <v>3.06</v>
      </c>
      <c r="R17" s="6">
        <f t="shared" si="8"/>
        <v>3.06</v>
      </c>
      <c r="S17" s="6">
        <f t="shared" si="8"/>
        <v>3.06</v>
      </c>
      <c r="T17" s="6">
        <f t="shared" si="8"/>
        <v>3.06</v>
      </c>
    </row>
    <row r="18" spans="2:20" x14ac:dyDescent="0.35">
      <c r="B18" s="2"/>
      <c r="C18" s="1" t="s">
        <v>46</v>
      </c>
      <c r="G18" s="28" t="s">
        <v>57</v>
      </c>
      <c r="I18" s="3">
        <f>I$9</f>
        <v>432</v>
      </c>
      <c r="J18" s="3">
        <f t="shared" ref="J18:T18" si="9">J$9</f>
        <v>503.99999999999994</v>
      </c>
      <c r="K18" s="3">
        <f t="shared" si="9"/>
        <v>576</v>
      </c>
      <c r="L18" s="3">
        <f t="shared" si="9"/>
        <v>612</v>
      </c>
      <c r="M18" s="3">
        <f t="shared" si="9"/>
        <v>612</v>
      </c>
      <c r="N18" s="3">
        <f t="shared" si="9"/>
        <v>612</v>
      </c>
      <c r="O18" s="3">
        <f t="shared" si="9"/>
        <v>612</v>
      </c>
      <c r="P18" s="3">
        <f t="shared" si="9"/>
        <v>612</v>
      </c>
      <c r="Q18" s="3">
        <f t="shared" si="9"/>
        <v>612</v>
      </c>
      <c r="R18" s="3">
        <f t="shared" si="9"/>
        <v>612</v>
      </c>
      <c r="S18" s="3">
        <f t="shared" si="9"/>
        <v>612</v>
      </c>
      <c r="T18" s="3">
        <f t="shared" si="9"/>
        <v>612</v>
      </c>
    </row>
    <row r="19" spans="2:20" x14ac:dyDescent="0.35">
      <c r="B19" s="2"/>
      <c r="C19" s="1" t="s">
        <v>62</v>
      </c>
      <c r="G19" s="28" t="s">
        <v>60</v>
      </c>
      <c r="I19" s="8">
        <v>5</v>
      </c>
      <c r="J19" s="3">
        <f>I19</f>
        <v>5</v>
      </c>
      <c r="K19" s="3">
        <f t="shared" ref="K19:T19" si="10">J19</f>
        <v>5</v>
      </c>
      <c r="L19" s="3">
        <f t="shared" si="10"/>
        <v>5</v>
      </c>
      <c r="M19" s="3">
        <f t="shared" si="10"/>
        <v>5</v>
      </c>
      <c r="N19" s="3">
        <f t="shared" si="10"/>
        <v>5</v>
      </c>
      <c r="O19" s="3">
        <f t="shared" si="10"/>
        <v>5</v>
      </c>
      <c r="P19" s="3">
        <f t="shared" si="10"/>
        <v>5</v>
      </c>
      <c r="Q19" s="3">
        <f t="shared" si="10"/>
        <v>5</v>
      </c>
      <c r="R19" s="3">
        <f t="shared" si="10"/>
        <v>5</v>
      </c>
      <c r="S19" s="3">
        <f t="shared" si="10"/>
        <v>5</v>
      </c>
      <c r="T19" s="3">
        <f t="shared" si="10"/>
        <v>5</v>
      </c>
    </row>
    <row r="20" spans="2:20" x14ac:dyDescent="0.35">
      <c r="B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x14ac:dyDescent="0.35">
      <c r="B21" s="2" t="s">
        <v>63</v>
      </c>
      <c r="G21" s="28" t="s">
        <v>14</v>
      </c>
      <c r="I21" s="6">
        <f>I22*I23/1000</f>
        <v>0.86399999999999999</v>
      </c>
      <c r="J21" s="6">
        <f t="shared" ref="J21:T21" si="11">J22*J23/1000</f>
        <v>1.0079999999999998</v>
      </c>
      <c r="K21" s="6">
        <f t="shared" si="11"/>
        <v>1.1519999999999999</v>
      </c>
      <c r="L21" s="6">
        <f t="shared" si="11"/>
        <v>1.224</v>
      </c>
      <c r="M21" s="6">
        <f t="shared" si="11"/>
        <v>1.224</v>
      </c>
      <c r="N21" s="6">
        <f t="shared" si="11"/>
        <v>1.224</v>
      </c>
      <c r="O21" s="6">
        <f t="shared" si="11"/>
        <v>1.224</v>
      </c>
      <c r="P21" s="6">
        <f t="shared" si="11"/>
        <v>1.224</v>
      </c>
      <c r="Q21" s="6">
        <f t="shared" si="11"/>
        <v>1.224</v>
      </c>
      <c r="R21" s="6">
        <f t="shared" si="11"/>
        <v>1.224</v>
      </c>
      <c r="S21" s="6">
        <f t="shared" si="11"/>
        <v>1.224</v>
      </c>
      <c r="T21" s="6">
        <f t="shared" si="11"/>
        <v>1.224</v>
      </c>
    </row>
    <row r="22" spans="2:20" x14ac:dyDescent="0.35">
      <c r="B22" s="2"/>
      <c r="C22" s="1" t="s">
        <v>46</v>
      </c>
      <c r="G22" s="28" t="s">
        <v>57</v>
      </c>
      <c r="I22" s="3">
        <f>I$9</f>
        <v>432</v>
      </c>
      <c r="J22" s="3">
        <f t="shared" ref="J22:T22" si="12">J$9</f>
        <v>503.99999999999994</v>
      </c>
      <c r="K22" s="3">
        <f t="shared" si="12"/>
        <v>576</v>
      </c>
      <c r="L22" s="3">
        <f t="shared" si="12"/>
        <v>612</v>
      </c>
      <c r="M22" s="3">
        <f t="shared" si="12"/>
        <v>612</v>
      </c>
      <c r="N22" s="3">
        <f t="shared" si="12"/>
        <v>612</v>
      </c>
      <c r="O22" s="3">
        <f t="shared" si="12"/>
        <v>612</v>
      </c>
      <c r="P22" s="3">
        <f t="shared" si="12"/>
        <v>612</v>
      </c>
      <c r="Q22" s="3">
        <f t="shared" si="12"/>
        <v>612</v>
      </c>
      <c r="R22" s="3">
        <f t="shared" si="12"/>
        <v>612</v>
      </c>
      <c r="S22" s="3">
        <f t="shared" si="12"/>
        <v>612</v>
      </c>
      <c r="T22" s="3">
        <f t="shared" si="12"/>
        <v>612</v>
      </c>
    </row>
    <row r="23" spans="2:20" x14ac:dyDescent="0.35">
      <c r="B23" s="2"/>
      <c r="C23" s="1" t="s">
        <v>62</v>
      </c>
      <c r="G23" s="28" t="s">
        <v>60</v>
      </c>
      <c r="I23" s="8">
        <v>2</v>
      </c>
      <c r="J23" s="3">
        <f>I23</f>
        <v>2</v>
      </c>
      <c r="K23" s="3">
        <f t="shared" ref="K23" si="13">J23</f>
        <v>2</v>
      </c>
      <c r="L23" s="3">
        <f t="shared" ref="L23" si="14">K23</f>
        <v>2</v>
      </c>
      <c r="M23" s="3">
        <f t="shared" ref="M23" si="15">L23</f>
        <v>2</v>
      </c>
      <c r="N23" s="3">
        <f t="shared" ref="N23" si="16">M23</f>
        <v>2</v>
      </c>
      <c r="O23" s="3">
        <f t="shared" ref="O23" si="17">N23</f>
        <v>2</v>
      </c>
      <c r="P23" s="3">
        <f t="shared" ref="P23" si="18">O23</f>
        <v>2</v>
      </c>
      <c r="Q23" s="3">
        <f t="shared" ref="Q23" si="19">P23</f>
        <v>2</v>
      </c>
      <c r="R23" s="3">
        <f t="shared" ref="R23" si="20">Q23</f>
        <v>2</v>
      </c>
      <c r="S23" s="3">
        <f t="shared" ref="S23" si="21">R23</f>
        <v>2</v>
      </c>
      <c r="T23" s="3">
        <f t="shared" ref="T23" si="22">S23</f>
        <v>2</v>
      </c>
    </row>
    <row r="24" spans="2:20" x14ac:dyDescent="0.35">
      <c r="B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x14ac:dyDescent="0.35">
      <c r="B25" s="2" t="s">
        <v>64</v>
      </c>
      <c r="G25" s="28" t="s">
        <v>14</v>
      </c>
      <c r="I25" s="6">
        <f>I26*I27/1000*I28</f>
        <v>0</v>
      </c>
      <c r="J25" s="6">
        <f t="shared" ref="J25:T25" si="23">J26*J27/1000*J28</f>
        <v>0</v>
      </c>
      <c r="K25" s="6">
        <f t="shared" si="23"/>
        <v>0</v>
      </c>
      <c r="L25" s="6">
        <f t="shared" si="23"/>
        <v>0</v>
      </c>
      <c r="M25" s="6">
        <f t="shared" si="23"/>
        <v>0</v>
      </c>
      <c r="N25" s="6">
        <f t="shared" si="23"/>
        <v>0</v>
      </c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>
        <f t="shared" si="23"/>
        <v>0</v>
      </c>
    </row>
    <row r="26" spans="2:20" x14ac:dyDescent="0.35">
      <c r="B26" s="2"/>
      <c r="C26" s="1" t="s">
        <v>46</v>
      </c>
      <c r="G26" s="28" t="s">
        <v>57</v>
      </c>
      <c r="I26" s="3">
        <f>I$9</f>
        <v>432</v>
      </c>
      <c r="J26" s="3">
        <f t="shared" ref="J26:T26" si="24">J$9</f>
        <v>503.99999999999994</v>
      </c>
      <c r="K26" s="3">
        <f t="shared" si="24"/>
        <v>576</v>
      </c>
      <c r="L26" s="3">
        <f t="shared" si="24"/>
        <v>612</v>
      </c>
      <c r="M26" s="3">
        <f t="shared" si="24"/>
        <v>612</v>
      </c>
      <c r="N26" s="3">
        <f t="shared" si="24"/>
        <v>612</v>
      </c>
      <c r="O26" s="3">
        <f t="shared" si="24"/>
        <v>612</v>
      </c>
      <c r="P26" s="3">
        <f t="shared" si="24"/>
        <v>612</v>
      </c>
      <c r="Q26" s="3">
        <f t="shared" si="24"/>
        <v>612</v>
      </c>
      <c r="R26" s="3">
        <f t="shared" si="24"/>
        <v>612</v>
      </c>
      <c r="S26" s="3">
        <f t="shared" si="24"/>
        <v>612</v>
      </c>
      <c r="T26" s="3">
        <f t="shared" si="24"/>
        <v>612</v>
      </c>
    </row>
    <row r="27" spans="2:20" x14ac:dyDescent="0.35">
      <c r="B27" s="2"/>
      <c r="C27" s="1" t="s">
        <v>56</v>
      </c>
      <c r="G27" s="28" t="s">
        <v>60</v>
      </c>
      <c r="I27" s="3">
        <f t="shared" ref="I27:T27" si="25">I15</f>
        <v>0</v>
      </c>
      <c r="J27" s="3">
        <f t="shared" si="25"/>
        <v>0</v>
      </c>
      <c r="K27" s="3">
        <f t="shared" si="25"/>
        <v>0</v>
      </c>
      <c r="L27" s="3">
        <f t="shared" si="25"/>
        <v>0</v>
      </c>
      <c r="M27" s="3">
        <f t="shared" si="25"/>
        <v>0</v>
      </c>
      <c r="N27" s="3">
        <f t="shared" si="25"/>
        <v>0</v>
      </c>
      <c r="O27" s="3">
        <f t="shared" si="25"/>
        <v>0</v>
      </c>
      <c r="P27" s="3">
        <f t="shared" si="25"/>
        <v>0</v>
      </c>
      <c r="Q27" s="3">
        <f t="shared" si="25"/>
        <v>0</v>
      </c>
      <c r="R27" s="3">
        <f t="shared" si="25"/>
        <v>0</v>
      </c>
      <c r="S27" s="3">
        <f t="shared" si="25"/>
        <v>0</v>
      </c>
      <c r="T27" s="3">
        <f t="shared" si="25"/>
        <v>0</v>
      </c>
    </row>
    <row r="28" spans="2:20" x14ac:dyDescent="0.35">
      <c r="B28" s="2"/>
      <c r="C28" s="1" t="s">
        <v>65</v>
      </c>
      <c r="I28" s="26">
        <v>0.15</v>
      </c>
      <c r="J28" s="3">
        <f>I28</f>
        <v>0.15</v>
      </c>
      <c r="K28" s="3">
        <f t="shared" ref="K28:T28" si="26">J28</f>
        <v>0.15</v>
      </c>
      <c r="L28" s="3">
        <f t="shared" si="26"/>
        <v>0.15</v>
      </c>
      <c r="M28" s="3">
        <f t="shared" si="26"/>
        <v>0.15</v>
      </c>
      <c r="N28" s="3">
        <f t="shared" si="26"/>
        <v>0.15</v>
      </c>
      <c r="O28" s="3">
        <f t="shared" si="26"/>
        <v>0.15</v>
      </c>
      <c r="P28" s="3">
        <f t="shared" si="26"/>
        <v>0.15</v>
      </c>
      <c r="Q28" s="3">
        <f t="shared" si="26"/>
        <v>0.15</v>
      </c>
      <c r="R28" s="3">
        <f t="shared" si="26"/>
        <v>0.15</v>
      </c>
      <c r="S28" s="3">
        <f t="shared" si="26"/>
        <v>0.15</v>
      </c>
      <c r="T28" s="3">
        <f t="shared" si="26"/>
        <v>0.15</v>
      </c>
    </row>
    <row r="29" spans="2:20" x14ac:dyDescent="0.35">
      <c r="B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x14ac:dyDescent="0.35">
      <c r="B30" s="2" t="s">
        <v>71</v>
      </c>
      <c r="G30" s="28" t="s">
        <v>14</v>
      </c>
      <c r="I30" s="6">
        <f>I31*I32*I33</f>
        <v>1.0886400000000003</v>
      </c>
      <c r="J30" s="6">
        <f>J31*J32*J33</f>
        <v>1.5875999999999999</v>
      </c>
      <c r="K30" s="6">
        <f t="shared" ref="K30:T30" si="27">K31*K32*K33</f>
        <v>1.8144000000000002</v>
      </c>
      <c r="L30" s="6">
        <f t="shared" si="27"/>
        <v>1.9278000000000004</v>
      </c>
      <c r="M30" s="6">
        <f t="shared" si="27"/>
        <v>1.9278000000000004</v>
      </c>
      <c r="N30" s="6">
        <f t="shared" si="27"/>
        <v>1.9278000000000004</v>
      </c>
      <c r="O30" s="6">
        <f t="shared" si="27"/>
        <v>1.9278000000000004</v>
      </c>
      <c r="P30" s="6">
        <f t="shared" si="27"/>
        <v>1.9278000000000004</v>
      </c>
      <c r="Q30" s="6">
        <f t="shared" si="27"/>
        <v>1.9278000000000004</v>
      </c>
      <c r="R30" s="6">
        <f t="shared" si="27"/>
        <v>1.9278000000000004</v>
      </c>
      <c r="S30" s="6">
        <f t="shared" si="27"/>
        <v>1.9278000000000004</v>
      </c>
      <c r="T30" s="6">
        <f t="shared" si="27"/>
        <v>1.9278000000000004</v>
      </c>
    </row>
    <row r="31" spans="2:20" x14ac:dyDescent="0.35">
      <c r="B31" s="2"/>
      <c r="C31" s="32" t="s">
        <v>0</v>
      </c>
      <c r="G31" s="28" t="s">
        <v>14</v>
      </c>
      <c r="I31" s="3">
        <f>I$8</f>
        <v>17.28</v>
      </c>
      <c r="J31" s="3">
        <f>J$8</f>
        <v>25.199999999999996</v>
      </c>
      <c r="K31" s="3">
        <f t="shared" ref="K31:T31" si="28">K$8</f>
        <v>28.8</v>
      </c>
      <c r="L31" s="3">
        <f t="shared" si="28"/>
        <v>30.6</v>
      </c>
      <c r="M31" s="3">
        <f t="shared" si="28"/>
        <v>30.6</v>
      </c>
      <c r="N31" s="3">
        <f t="shared" si="28"/>
        <v>30.6</v>
      </c>
      <c r="O31" s="3">
        <f t="shared" si="28"/>
        <v>30.6</v>
      </c>
      <c r="P31" s="3">
        <f t="shared" si="28"/>
        <v>30.6</v>
      </c>
      <c r="Q31" s="3">
        <f t="shared" si="28"/>
        <v>30.6</v>
      </c>
      <c r="R31" s="3">
        <f t="shared" si="28"/>
        <v>30.6</v>
      </c>
      <c r="S31" s="3">
        <f t="shared" si="28"/>
        <v>30.6</v>
      </c>
      <c r="T31" s="3">
        <f t="shared" si="28"/>
        <v>30.6</v>
      </c>
    </row>
    <row r="32" spans="2:20" x14ac:dyDescent="0.35">
      <c r="B32" s="2"/>
      <c r="C32" s="1" t="s">
        <v>72</v>
      </c>
      <c r="G32" s="28" t="s">
        <v>3</v>
      </c>
      <c r="I32" s="26">
        <v>0.9</v>
      </c>
      <c r="J32" s="27">
        <f>I32</f>
        <v>0.9</v>
      </c>
      <c r="K32" s="27">
        <f t="shared" ref="K32:T32" si="29">J32</f>
        <v>0.9</v>
      </c>
      <c r="L32" s="27">
        <f t="shared" si="29"/>
        <v>0.9</v>
      </c>
      <c r="M32" s="27">
        <f t="shared" si="29"/>
        <v>0.9</v>
      </c>
      <c r="N32" s="27">
        <f t="shared" si="29"/>
        <v>0.9</v>
      </c>
      <c r="O32" s="27">
        <f t="shared" si="29"/>
        <v>0.9</v>
      </c>
      <c r="P32" s="27">
        <f t="shared" si="29"/>
        <v>0.9</v>
      </c>
      <c r="Q32" s="27">
        <f t="shared" si="29"/>
        <v>0.9</v>
      </c>
      <c r="R32" s="27">
        <f t="shared" si="29"/>
        <v>0.9</v>
      </c>
      <c r="S32" s="27">
        <f t="shared" si="29"/>
        <v>0.9</v>
      </c>
      <c r="T32" s="27">
        <f t="shared" si="29"/>
        <v>0.9</v>
      </c>
    </row>
    <row r="33" spans="2:20" x14ac:dyDescent="0.35">
      <c r="B33" s="2"/>
      <c r="C33" s="1" t="s">
        <v>73</v>
      </c>
      <c r="G33" s="28" t="s">
        <v>3</v>
      </c>
      <c r="I33" s="26">
        <v>7.0000000000000007E-2</v>
      </c>
      <c r="J33" s="27">
        <f>I33</f>
        <v>7.0000000000000007E-2</v>
      </c>
      <c r="K33" s="27">
        <f t="shared" ref="K33:T33" si="30">J33</f>
        <v>7.0000000000000007E-2</v>
      </c>
      <c r="L33" s="27">
        <f t="shared" si="30"/>
        <v>7.0000000000000007E-2</v>
      </c>
      <c r="M33" s="27">
        <f t="shared" si="30"/>
        <v>7.0000000000000007E-2</v>
      </c>
      <c r="N33" s="27">
        <f t="shared" si="30"/>
        <v>7.0000000000000007E-2</v>
      </c>
      <c r="O33" s="27">
        <f t="shared" si="30"/>
        <v>7.0000000000000007E-2</v>
      </c>
      <c r="P33" s="27">
        <f t="shared" si="30"/>
        <v>7.0000000000000007E-2</v>
      </c>
      <c r="Q33" s="27">
        <f t="shared" si="30"/>
        <v>7.0000000000000007E-2</v>
      </c>
      <c r="R33" s="27">
        <f t="shared" si="30"/>
        <v>7.0000000000000007E-2</v>
      </c>
      <c r="S33" s="27">
        <f t="shared" si="30"/>
        <v>7.0000000000000007E-2</v>
      </c>
      <c r="T33" s="27">
        <f t="shared" si="30"/>
        <v>7.0000000000000007E-2</v>
      </c>
    </row>
    <row r="34" spans="2:20" x14ac:dyDescent="0.35">
      <c r="B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2:20" x14ac:dyDescent="0.35">
      <c r="B35" s="2" t="s">
        <v>74</v>
      </c>
      <c r="G35" s="28" t="s">
        <v>14</v>
      </c>
      <c r="I35" s="6">
        <f>I36*I37</f>
        <v>0.17280000000000001</v>
      </c>
      <c r="J35" s="6">
        <f t="shared" ref="J35:T35" si="31">J36*J37</f>
        <v>0.25199999999999995</v>
      </c>
      <c r="K35" s="6">
        <f t="shared" si="31"/>
        <v>0.28800000000000003</v>
      </c>
      <c r="L35" s="6">
        <f t="shared" si="31"/>
        <v>0.30599999999999999</v>
      </c>
      <c r="M35" s="6">
        <f t="shared" si="31"/>
        <v>0.30599999999999999</v>
      </c>
      <c r="N35" s="6">
        <f t="shared" si="31"/>
        <v>0.30599999999999999</v>
      </c>
      <c r="O35" s="6">
        <f t="shared" si="31"/>
        <v>0.30599999999999999</v>
      </c>
      <c r="P35" s="6">
        <f t="shared" si="31"/>
        <v>0.30599999999999999</v>
      </c>
      <c r="Q35" s="6">
        <f t="shared" si="31"/>
        <v>0.30599999999999999</v>
      </c>
      <c r="R35" s="6">
        <f t="shared" si="31"/>
        <v>0.30599999999999999</v>
      </c>
      <c r="S35" s="6">
        <f t="shared" si="31"/>
        <v>0.30599999999999999</v>
      </c>
      <c r="T35" s="6">
        <f t="shared" si="31"/>
        <v>0.30599999999999999</v>
      </c>
    </row>
    <row r="36" spans="2:20" x14ac:dyDescent="0.35">
      <c r="B36" s="2"/>
      <c r="C36" s="32" t="s">
        <v>0</v>
      </c>
      <c r="G36" s="28" t="s">
        <v>14</v>
      </c>
      <c r="I36" s="3">
        <f>I$8</f>
        <v>17.28</v>
      </c>
      <c r="J36" s="3">
        <f t="shared" ref="J36:T36" si="32">J$8</f>
        <v>25.199999999999996</v>
      </c>
      <c r="K36" s="3">
        <f t="shared" si="32"/>
        <v>28.8</v>
      </c>
      <c r="L36" s="3">
        <f t="shared" si="32"/>
        <v>30.6</v>
      </c>
      <c r="M36" s="3">
        <f t="shared" si="32"/>
        <v>30.6</v>
      </c>
      <c r="N36" s="3">
        <f t="shared" si="32"/>
        <v>30.6</v>
      </c>
      <c r="O36" s="3">
        <f t="shared" si="32"/>
        <v>30.6</v>
      </c>
      <c r="P36" s="3">
        <f t="shared" si="32"/>
        <v>30.6</v>
      </c>
      <c r="Q36" s="3">
        <f t="shared" si="32"/>
        <v>30.6</v>
      </c>
      <c r="R36" s="3">
        <f t="shared" si="32"/>
        <v>30.6</v>
      </c>
      <c r="S36" s="3">
        <f t="shared" si="32"/>
        <v>30.6</v>
      </c>
      <c r="T36" s="3">
        <f t="shared" si="32"/>
        <v>30.6</v>
      </c>
    </row>
    <row r="37" spans="2:20" x14ac:dyDescent="0.35">
      <c r="B37" s="2"/>
      <c r="C37" s="1" t="s">
        <v>73</v>
      </c>
      <c r="G37" s="28" t="s">
        <v>3</v>
      </c>
      <c r="I37" s="26">
        <v>0.01</v>
      </c>
      <c r="J37" s="27">
        <f>I37</f>
        <v>0.01</v>
      </c>
      <c r="K37" s="27">
        <f t="shared" ref="K37:T37" si="33">J37</f>
        <v>0.01</v>
      </c>
      <c r="L37" s="27">
        <f t="shared" si="33"/>
        <v>0.01</v>
      </c>
      <c r="M37" s="27">
        <f t="shared" si="33"/>
        <v>0.01</v>
      </c>
      <c r="N37" s="27">
        <f t="shared" si="33"/>
        <v>0.01</v>
      </c>
      <c r="O37" s="27">
        <f t="shared" si="33"/>
        <v>0.01</v>
      </c>
      <c r="P37" s="27">
        <f t="shared" si="33"/>
        <v>0.01</v>
      </c>
      <c r="Q37" s="27">
        <f t="shared" si="33"/>
        <v>0.01</v>
      </c>
      <c r="R37" s="27">
        <f t="shared" si="33"/>
        <v>0.01</v>
      </c>
      <c r="S37" s="27">
        <f t="shared" si="33"/>
        <v>0.01</v>
      </c>
      <c r="T37" s="27">
        <f t="shared" si="33"/>
        <v>0.01</v>
      </c>
    </row>
    <row r="38" spans="2:20" x14ac:dyDescent="0.35">
      <c r="B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2:20" x14ac:dyDescent="0.35">
      <c r="B39" s="2" t="s">
        <v>67</v>
      </c>
      <c r="G39" s="28" t="s">
        <v>14</v>
      </c>
      <c r="I39" s="6">
        <f>SUM(I40:I44)</f>
        <v>4.2854400000000004</v>
      </c>
      <c r="J39" s="6">
        <f t="shared" ref="J39:T39" si="34">SUM(J40:J44)</f>
        <v>5.3675999999999995</v>
      </c>
      <c r="K39" s="6">
        <f t="shared" si="34"/>
        <v>6.1344000000000003</v>
      </c>
      <c r="L39" s="6">
        <f t="shared" si="34"/>
        <v>6.5178000000000003</v>
      </c>
      <c r="M39" s="6">
        <f t="shared" si="34"/>
        <v>6.5178000000000003</v>
      </c>
      <c r="N39" s="6">
        <f t="shared" si="34"/>
        <v>6.5178000000000003</v>
      </c>
      <c r="O39" s="6">
        <f t="shared" si="34"/>
        <v>6.5178000000000003</v>
      </c>
      <c r="P39" s="6">
        <f t="shared" si="34"/>
        <v>6.5178000000000003</v>
      </c>
      <c r="Q39" s="6">
        <f t="shared" si="34"/>
        <v>6.5178000000000003</v>
      </c>
      <c r="R39" s="6">
        <f t="shared" si="34"/>
        <v>6.5178000000000003</v>
      </c>
      <c r="S39" s="6">
        <f t="shared" si="34"/>
        <v>6.5178000000000003</v>
      </c>
      <c r="T39" s="6">
        <f t="shared" si="34"/>
        <v>6.5178000000000003</v>
      </c>
    </row>
    <row r="40" spans="2:20" x14ac:dyDescent="0.35">
      <c r="B40" s="2"/>
      <c r="C40" s="28" t="s">
        <v>61</v>
      </c>
      <c r="G40" s="28" t="s">
        <v>14</v>
      </c>
      <c r="I40" s="3">
        <f t="shared" ref="I40:T40" si="35">I17</f>
        <v>2.16</v>
      </c>
      <c r="J40" s="3">
        <f t="shared" si="35"/>
        <v>2.5199999999999996</v>
      </c>
      <c r="K40" s="3">
        <f t="shared" si="35"/>
        <v>2.88</v>
      </c>
      <c r="L40" s="3">
        <f t="shared" si="35"/>
        <v>3.06</v>
      </c>
      <c r="M40" s="3">
        <f t="shared" si="35"/>
        <v>3.06</v>
      </c>
      <c r="N40" s="3">
        <f t="shared" si="35"/>
        <v>3.06</v>
      </c>
      <c r="O40" s="3">
        <f t="shared" si="35"/>
        <v>3.06</v>
      </c>
      <c r="P40" s="3">
        <f t="shared" si="35"/>
        <v>3.06</v>
      </c>
      <c r="Q40" s="3">
        <f t="shared" si="35"/>
        <v>3.06</v>
      </c>
      <c r="R40" s="3">
        <f t="shared" si="35"/>
        <v>3.06</v>
      </c>
      <c r="S40" s="3">
        <f t="shared" si="35"/>
        <v>3.06</v>
      </c>
      <c r="T40" s="3">
        <f t="shared" si="35"/>
        <v>3.06</v>
      </c>
    </row>
    <row r="41" spans="2:20" x14ac:dyDescent="0.35">
      <c r="B41" s="2"/>
      <c r="C41" s="28" t="s">
        <v>63</v>
      </c>
      <c r="G41" s="28" t="s">
        <v>14</v>
      </c>
      <c r="I41" s="3">
        <f t="shared" ref="I41:T41" si="36">I21</f>
        <v>0.86399999999999999</v>
      </c>
      <c r="J41" s="3">
        <f t="shared" si="36"/>
        <v>1.0079999999999998</v>
      </c>
      <c r="K41" s="3">
        <f t="shared" si="36"/>
        <v>1.1519999999999999</v>
      </c>
      <c r="L41" s="3">
        <f t="shared" si="36"/>
        <v>1.224</v>
      </c>
      <c r="M41" s="3">
        <f t="shared" si="36"/>
        <v>1.224</v>
      </c>
      <c r="N41" s="3">
        <f t="shared" si="36"/>
        <v>1.224</v>
      </c>
      <c r="O41" s="3">
        <f t="shared" si="36"/>
        <v>1.224</v>
      </c>
      <c r="P41" s="3">
        <f t="shared" si="36"/>
        <v>1.224</v>
      </c>
      <c r="Q41" s="3">
        <f t="shared" si="36"/>
        <v>1.224</v>
      </c>
      <c r="R41" s="3">
        <f t="shared" si="36"/>
        <v>1.224</v>
      </c>
      <c r="S41" s="3">
        <f t="shared" si="36"/>
        <v>1.224</v>
      </c>
      <c r="T41" s="3">
        <f t="shared" si="36"/>
        <v>1.224</v>
      </c>
    </row>
    <row r="42" spans="2:20" x14ac:dyDescent="0.35">
      <c r="B42" s="2"/>
      <c r="C42" s="28" t="s">
        <v>64</v>
      </c>
      <c r="G42" s="28" t="s">
        <v>14</v>
      </c>
      <c r="I42" s="3">
        <f t="shared" ref="I42:T42" si="37">I25</f>
        <v>0</v>
      </c>
      <c r="J42" s="3">
        <f t="shared" si="37"/>
        <v>0</v>
      </c>
      <c r="K42" s="3">
        <f t="shared" si="37"/>
        <v>0</v>
      </c>
      <c r="L42" s="3">
        <f t="shared" si="37"/>
        <v>0</v>
      </c>
      <c r="M42" s="3">
        <f t="shared" si="37"/>
        <v>0</v>
      </c>
      <c r="N42" s="3">
        <f t="shared" si="37"/>
        <v>0</v>
      </c>
      <c r="O42" s="3">
        <f t="shared" si="37"/>
        <v>0</v>
      </c>
      <c r="P42" s="3">
        <f t="shared" si="37"/>
        <v>0</v>
      </c>
      <c r="Q42" s="3">
        <f t="shared" si="37"/>
        <v>0</v>
      </c>
      <c r="R42" s="3">
        <f t="shared" si="37"/>
        <v>0</v>
      </c>
      <c r="S42" s="3">
        <f t="shared" si="37"/>
        <v>0</v>
      </c>
      <c r="T42" s="3">
        <f t="shared" si="37"/>
        <v>0</v>
      </c>
    </row>
    <row r="43" spans="2:20" x14ac:dyDescent="0.35">
      <c r="B43" s="2"/>
      <c r="C43" s="28" t="s">
        <v>71</v>
      </c>
      <c r="G43" s="28" t="s">
        <v>14</v>
      </c>
      <c r="I43" s="3">
        <f t="shared" ref="I43:T43" si="38">I30</f>
        <v>1.0886400000000003</v>
      </c>
      <c r="J43" s="3">
        <f t="shared" si="38"/>
        <v>1.5875999999999999</v>
      </c>
      <c r="K43" s="3">
        <f t="shared" si="38"/>
        <v>1.8144000000000002</v>
      </c>
      <c r="L43" s="3">
        <f t="shared" si="38"/>
        <v>1.9278000000000004</v>
      </c>
      <c r="M43" s="3">
        <f t="shared" si="38"/>
        <v>1.9278000000000004</v>
      </c>
      <c r="N43" s="3">
        <f t="shared" si="38"/>
        <v>1.9278000000000004</v>
      </c>
      <c r="O43" s="3">
        <f t="shared" si="38"/>
        <v>1.9278000000000004</v>
      </c>
      <c r="P43" s="3">
        <f t="shared" si="38"/>
        <v>1.9278000000000004</v>
      </c>
      <c r="Q43" s="3">
        <f t="shared" si="38"/>
        <v>1.9278000000000004</v>
      </c>
      <c r="R43" s="3">
        <f t="shared" si="38"/>
        <v>1.9278000000000004</v>
      </c>
      <c r="S43" s="3">
        <f t="shared" si="38"/>
        <v>1.9278000000000004</v>
      </c>
      <c r="T43" s="3">
        <f t="shared" si="38"/>
        <v>1.9278000000000004</v>
      </c>
    </row>
    <row r="44" spans="2:20" x14ac:dyDescent="0.35">
      <c r="B44" s="2"/>
      <c r="C44" s="28" t="s">
        <v>74</v>
      </c>
      <c r="G44" s="28" t="s">
        <v>14</v>
      </c>
      <c r="I44" s="3">
        <f t="shared" ref="I44:T44" si="39">I35</f>
        <v>0.17280000000000001</v>
      </c>
      <c r="J44" s="3">
        <f t="shared" si="39"/>
        <v>0.25199999999999995</v>
      </c>
      <c r="K44" s="3">
        <f t="shared" si="39"/>
        <v>0.28800000000000003</v>
      </c>
      <c r="L44" s="3">
        <f t="shared" si="39"/>
        <v>0.30599999999999999</v>
      </c>
      <c r="M44" s="3">
        <f t="shared" si="39"/>
        <v>0.30599999999999999</v>
      </c>
      <c r="N44" s="3">
        <f t="shared" si="39"/>
        <v>0.30599999999999999</v>
      </c>
      <c r="O44" s="3">
        <f t="shared" si="39"/>
        <v>0.30599999999999999</v>
      </c>
      <c r="P44" s="3">
        <f t="shared" si="39"/>
        <v>0.30599999999999999</v>
      </c>
      <c r="Q44" s="3">
        <f t="shared" si="39"/>
        <v>0.30599999999999999</v>
      </c>
      <c r="R44" s="3">
        <f t="shared" si="39"/>
        <v>0.30599999999999999</v>
      </c>
      <c r="S44" s="3">
        <f t="shared" si="39"/>
        <v>0.30599999999999999</v>
      </c>
      <c r="T44" s="3">
        <f t="shared" si="39"/>
        <v>0.30599999999999999</v>
      </c>
    </row>
    <row r="45" spans="2:20" x14ac:dyDescent="0.35">
      <c r="B45" s="2"/>
      <c r="C45" s="2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2:20" x14ac:dyDescent="0.35">
      <c r="B46" s="2" t="s">
        <v>66</v>
      </c>
      <c r="G46" s="28" t="s">
        <v>14</v>
      </c>
      <c r="I46" s="6">
        <f>I47-I48</f>
        <v>12.99456</v>
      </c>
      <c r="J46" s="6">
        <f t="shared" ref="J46:T46" si="40">J47-J48</f>
        <v>19.832399999999996</v>
      </c>
      <c r="K46" s="6">
        <f t="shared" si="40"/>
        <v>22.665600000000001</v>
      </c>
      <c r="L46" s="6">
        <f t="shared" si="40"/>
        <v>24.0822</v>
      </c>
      <c r="M46" s="6">
        <f t="shared" si="40"/>
        <v>24.0822</v>
      </c>
      <c r="N46" s="6">
        <f t="shared" si="40"/>
        <v>24.0822</v>
      </c>
      <c r="O46" s="6">
        <f t="shared" si="40"/>
        <v>24.0822</v>
      </c>
      <c r="P46" s="6">
        <f t="shared" si="40"/>
        <v>24.0822</v>
      </c>
      <c r="Q46" s="6">
        <f t="shared" si="40"/>
        <v>24.0822</v>
      </c>
      <c r="R46" s="6">
        <f t="shared" si="40"/>
        <v>24.0822</v>
      </c>
      <c r="S46" s="6">
        <f t="shared" si="40"/>
        <v>24.0822</v>
      </c>
      <c r="T46" s="6">
        <f t="shared" si="40"/>
        <v>24.0822</v>
      </c>
    </row>
    <row r="47" spans="2:20" x14ac:dyDescent="0.35">
      <c r="B47" s="2"/>
      <c r="C47" s="1" t="s">
        <v>0</v>
      </c>
      <c r="G47" s="28" t="s">
        <v>14</v>
      </c>
      <c r="I47" s="10">
        <f t="shared" ref="I47:T47" si="41">I8</f>
        <v>17.28</v>
      </c>
      <c r="J47" s="10">
        <f t="shared" si="41"/>
        <v>25.199999999999996</v>
      </c>
      <c r="K47" s="10">
        <f t="shared" si="41"/>
        <v>28.8</v>
      </c>
      <c r="L47" s="10">
        <f t="shared" si="41"/>
        <v>30.6</v>
      </c>
      <c r="M47" s="10">
        <f t="shared" si="41"/>
        <v>30.6</v>
      </c>
      <c r="N47" s="10">
        <f t="shared" si="41"/>
        <v>30.6</v>
      </c>
      <c r="O47" s="10">
        <f t="shared" si="41"/>
        <v>30.6</v>
      </c>
      <c r="P47" s="10">
        <f t="shared" si="41"/>
        <v>30.6</v>
      </c>
      <c r="Q47" s="10">
        <f t="shared" si="41"/>
        <v>30.6</v>
      </c>
      <c r="R47" s="10">
        <f t="shared" si="41"/>
        <v>30.6</v>
      </c>
      <c r="S47" s="10">
        <f t="shared" si="41"/>
        <v>30.6</v>
      </c>
      <c r="T47" s="10">
        <f t="shared" si="41"/>
        <v>30.6</v>
      </c>
    </row>
    <row r="48" spans="2:20" x14ac:dyDescent="0.35">
      <c r="B48" s="2"/>
      <c r="C48" s="28" t="s">
        <v>67</v>
      </c>
      <c r="G48" s="28" t="s">
        <v>14</v>
      </c>
      <c r="I48" s="10">
        <f t="shared" ref="I48:T48" si="42">I39</f>
        <v>4.2854400000000004</v>
      </c>
      <c r="J48" s="10">
        <f t="shared" si="42"/>
        <v>5.3675999999999995</v>
      </c>
      <c r="K48" s="10">
        <f t="shared" si="42"/>
        <v>6.1344000000000003</v>
      </c>
      <c r="L48" s="10">
        <f t="shared" si="42"/>
        <v>6.5178000000000003</v>
      </c>
      <c r="M48" s="10">
        <f t="shared" si="42"/>
        <v>6.5178000000000003</v>
      </c>
      <c r="N48" s="10">
        <f t="shared" si="42"/>
        <v>6.5178000000000003</v>
      </c>
      <c r="O48" s="10">
        <f t="shared" si="42"/>
        <v>6.5178000000000003</v>
      </c>
      <c r="P48" s="10">
        <f t="shared" si="42"/>
        <v>6.5178000000000003</v>
      </c>
      <c r="Q48" s="10">
        <f t="shared" si="42"/>
        <v>6.5178000000000003</v>
      </c>
      <c r="R48" s="10">
        <f t="shared" si="42"/>
        <v>6.5178000000000003</v>
      </c>
      <c r="S48" s="10">
        <f t="shared" si="42"/>
        <v>6.5178000000000003</v>
      </c>
      <c r="T48" s="10">
        <f t="shared" si="42"/>
        <v>6.5178000000000003</v>
      </c>
    </row>
    <row r="51" spans="2:20" x14ac:dyDescent="0.35">
      <c r="B51" s="2" t="s">
        <v>68</v>
      </c>
      <c r="G51" s="28" t="s">
        <v>14</v>
      </c>
      <c r="I51" s="6">
        <f>I52+I57+I58</f>
        <v>11.239000000000001</v>
      </c>
      <c r="J51" s="6">
        <f t="shared" ref="J51" si="43">J52+J57+J58</f>
        <v>12.635</v>
      </c>
      <c r="K51" s="6">
        <f t="shared" ref="K51:T51" si="44">K52+K57+K58</f>
        <v>12.815</v>
      </c>
      <c r="L51" s="6">
        <f t="shared" si="44"/>
        <v>12.905000000000001</v>
      </c>
      <c r="M51" s="6">
        <f t="shared" si="44"/>
        <v>12.905000000000001</v>
      </c>
      <c r="N51" s="6">
        <f t="shared" si="44"/>
        <v>12.905000000000001</v>
      </c>
      <c r="O51" s="6">
        <f t="shared" si="44"/>
        <v>12.905000000000001</v>
      </c>
      <c r="P51" s="6">
        <f t="shared" si="44"/>
        <v>12.905000000000001</v>
      </c>
      <c r="Q51" s="6">
        <f t="shared" si="44"/>
        <v>12.905000000000001</v>
      </c>
      <c r="R51" s="6">
        <f t="shared" si="44"/>
        <v>12.905000000000001</v>
      </c>
      <c r="S51" s="6">
        <f t="shared" si="44"/>
        <v>12.905000000000001</v>
      </c>
      <c r="T51" s="6">
        <f t="shared" si="44"/>
        <v>12.905000000000001</v>
      </c>
    </row>
    <row r="52" spans="2:20" x14ac:dyDescent="0.35">
      <c r="C52" s="1" t="s">
        <v>121</v>
      </c>
      <c r="G52" s="28" t="s">
        <v>14</v>
      </c>
      <c r="I52" s="3">
        <f>I53*I56/1000</f>
        <v>9.375</v>
      </c>
      <c r="J52" s="3">
        <f>J53*J56/1000</f>
        <v>9.375</v>
      </c>
      <c r="K52" s="3">
        <f t="shared" ref="K52:T52" si="45">K53*K56/1000</f>
        <v>9.375</v>
      </c>
      <c r="L52" s="3">
        <f t="shared" si="45"/>
        <v>9.375</v>
      </c>
      <c r="M52" s="3">
        <f t="shared" si="45"/>
        <v>9.375</v>
      </c>
      <c r="N52" s="3">
        <f t="shared" si="45"/>
        <v>9.375</v>
      </c>
      <c r="O52" s="3">
        <f t="shared" si="45"/>
        <v>9.375</v>
      </c>
      <c r="P52" s="3">
        <f t="shared" si="45"/>
        <v>9.375</v>
      </c>
      <c r="Q52" s="3">
        <f t="shared" si="45"/>
        <v>9.375</v>
      </c>
      <c r="R52" s="3">
        <f t="shared" si="45"/>
        <v>9.375</v>
      </c>
      <c r="S52" s="3">
        <f t="shared" si="45"/>
        <v>9.375</v>
      </c>
      <c r="T52" s="3">
        <f t="shared" si="45"/>
        <v>9.375</v>
      </c>
    </row>
    <row r="53" spans="2:20" hidden="1" outlineLevel="1" x14ac:dyDescent="0.35">
      <c r="D53" s="1" t="s">
        <v>125</v>
      </c>
      <c r="G53" s="32" t="s">
        <v>126</v>
      </c>
      <c r="I53" s="3">
        <f>I54*I55</f>
        <v>781.25</v>
      </c>
      <c r="J53" s="3">
        <f>J54*J55</f>
        <v>781.25</v>
      </c>
      <c r="K53" s="3">
        <f t="shared" ref="K53:T53" si="46">K54*K55</f>
        <v>781.25</v>
      </c>
      <c r="L53" s="3">
        <f t="shared" si="46"/>
        <v>781.25</v>
      </c>
      <c r="M53" s="3">
        <f t="shared" si="46"/>
        <v>781.25</v>
      </c>
      <c r="N53" s="3">
        <f t="shared" si="46"/>
        <v>781.25</v>
      </c>
      <c r="O53" s="3">
        <f t="shared" si="46"/>
        <v>781.25</v>
      </c>
      <c r="P53" s="3">
        <f t="shared" si="46"/>
        <v>781.25</v>
      </c>
      <c r="Q53" s="3">
        <f t="shared" si="46"/>
        <v>781.25</v>
      </c>
      <c r="R53" s="3">
        <f t="shared" si="46"/>
        <v>781.25</v>
      </c>
      <c r="S53" s="3">
        <f t="shared" si="46"/>
        <v>781.25</v>
      </c>
      <c r="T53" s="3">
        <f t="shared" si="46"/>
        <v>781.25</v>
      </c>
    </row>
    <row r="54" spans="2:20" hidden="1" outlineLevel="1" x14ac:dyDescent="0.35">
      <c r="E54" s="1" t="s">
        <v>123</v>
      </c>
      <c r="G54" s="32" t="s">
        <v>127</v>
      </c>
      <c r="I54" s="8">
        <f>2500/40/3.6</f>
        <v>17.361111111111111</v>
      </c>
      <c r="J54" s="3">
        <f>I54</f>
        <v>17.361111111111111</v>
      </c>
      <c r="K54" s="3">
        <f t="shared" ref="K54:T54" si="47">J54</f>
        <v>17.361111111111111</v>
      </c>
      <c r="L54" s="3">
        <f t="shared" si="47"/>
        <v>17.361111111111111</v>
      </c>
      <c r="M54" s="3">
        <f t="shared" si="47"/>
        <v>17.361111111111111</v>
      </c>
      <c r="N54" s="3">
        <f t="shared" si="47"/>
        <v>17.361111111111111</v>
      </c>
      <c r="O54" s="3">
        <f t="shared" si="47"/>
        <v>17.361111111111111</v>
      </c>
      <c r="P54" s="3">
        <f t="shared" si="47"/>
        <v>17.361111111111111</v>
      </c>
      <c r="Q54" s="3">
        <f t="shared" si="47"/>
        <v>17.361111111111111</v>
      </c>
      <c r="R54" s="3">
        <f t="shared" si="47"/>
        <v>17.361111111111111</v>
      </c>
      <c r="S54" s="3">
        <f t="shared" si="47"/>
        <v>17.361111111111111</v>
      </c>
      <c r="T54" s="3">
        <f t="shared" si="47"/>
        <v>17.361111111111111</v>
      </c>
    </row>
    <row r="55" spans="2:20" hidden="1" outlineLevel="1" x14ac:dyDescent="0.35">
      <c r="E55" s="1" t="s">
        <v>122</v>
      </c>
      <c r="G55" s="32" t="s">
        <v>70</v>
      </c>
      <c r="I55" s="8">
        <v>45</v>
      </c>
      <c r="J55" s="3">
        <f>I55</f>
        <v>45</v>
      </c>
      <c r="K55" s="3">
        <f t="shared" ref="K55:T55" si="48">J55</f>
        <v>45</v>
      </c>
      <c r="L55" s="3">
        <f t="shared" si="48"/>
        <v>45</v>
      </c>
      <c r="M55" s="3">
        <f t="shared" si="48"/>
        <v>45</v>
      </c>
      <c r="N55" s="3">
        <f t="shared" si="48"/>
        <v>45</v>
      </c>
      <c r="O55" s="3">
        <f t="shared" si="48"/>
        <v>45</v>
      </c>
      <c r="P55" s="3">
        <f t="shared" si="48"/>
        <v>45</v>
      </c>
      <c r="Q55" s="3">
        <f t="shared" si="48"/>
        <v>45</v>
      </c>
      <c r="R55" s="3">
        <f t="shared" si="48"/>
        <v>45</v>
      </c>
      <c r="S55" s="3">
        <f t="shared" si="48"/>
        <v>45</v>
      </c>
      <c r="T55" s="3">
        <f t="shared" si="48"/>
        <v>45</v>
      </c>
    </row>
    <row r="56" spans="2:20" hidden="1" outlineLevel="1" x14ac:dyDescent="0.35">
      <c r="D56" s="1" t="s">
        <v>124</v>
      </c>
      <c r="G56" s="32" t="s">
        <v>133</v>
      </c>
      <c r="I56" s="8">
        <v>12</v>
      </c>
      <c r="J56" s="3">
        <f>I56</f>
        <v>12</v>
      </c>
      <c r="K56" s="3">
        <f t="shared" ref="K56:T56" si="49">J56</f>
        <v>12</v>
      </c>
      <c r="L56" s="3">
        <f t="shared" si="49"/>
        <v>12</v>
      </c>
      <c r="M56" s="3">
        <f t="shared" si="49"/>
        <v>12</v>
      </c>
      <c r="N56" s="3">
        <f t="shared" si="49"/>
        <v>12</v>
      </c>
      <c r="O56" s="3">
        <f t="shared" si="49"/>
        <v>12</v>
      </c>
      <c r="P56" s="3">
        <f t="shared" si="49"/>
        <v>12</v>
      </c>
      <c r="Q56" s="3">
        <f t="shared" si="49"/>
        <v>12</v>
      </c>
      <c r="R56" s="3">
        <f t="shared" si="49"/>
        <v>12</v>
      </c>
      <c r="S56" s="3">
        <f t="shared" si="49"/>
        <v>12</v>
      </c>
      <c r="T56" s="3">
        <f t="shared" si="49"/>
        <v>12</v>
      </c>
    </row>
    <row r="57" spans="2:20" collapsed="1" x14ac:dyDescent="0.35">
      <c r="C57" s="1" t="s">
        <v>1</v>
      </c>
      <c r="G57" s="28" t="s">
        <v>14</v>
      </c>
      <c r="I57" s="7">
        <v>1</v>
      </c>
      <c r="J57" s="7">
        <v>2</v>
      </c>
      <c r="K57" s="1">
        <f t="shared" ref="K57:T57" si="50">J57</f>
        <v>2</v>
      </c>
      <c r="L57" s="1">
        <f t="shared" si="50"/>
        <v>2</v>
      </c>
      <c r="M57" s="1">
        <f t="shared" si="50"/>
        <v>2</v>
      </c>
      <c r="N57" s="1">
        <f t="shared" si="50"/>
        <v>2</v>
      </c>
      <c r="O57" s="1">
        <f t="shared" si="50"/>
        <v>2</v>
      </c>
      <c r="P57" s="1">
        <f t="shared" si="50"/>
        <v>2</v>
      </c>
      <c r="Q57" s="1">
        <f t="shared" si="50"/>
        <v>2</v>
      </c>
      <c r="R57" s="1">
        <f t="shared" si="50"/>
        <v>2</v>
      </c>
      <c r="S57" s="1">
        <f t="shared" si="50"/>
        <v>2</v>
      </c>
      <c r="T57" s="1">
        <f t="shared" si="50"/>
        <v>2</v>
      </c>
    </row>
    <row r="58" spans="2:20" x14ac:dyDescent="0.35">
      <c r="C58" s="1" t="s">
        <v>10</v>
      </c>
      <c r="G58" s="28" t="s">
        <v>14</v>
      </c>
      <c r="I58" s="3">
        <f>I59*I60</f>
        <v>0.8640000000000001</v>
      </c>
      <c r="J58" s="3">
        <f t="shared" ref="J58:T58" si="51">J59*J60</f>
        <v>1.2599999999999998</v>
      </c>
      <c r="K58" s="3">
        <f t="shared" si="51"/>
        <v>1.4400000000000002</v>
      </c>
      <c r="L58" s="3">
        <f t="shared" si="51"/>
        <v>1.5300000000000002</v>
      </c>
      <c r="M58" s="3">
        <f t="shared" si="51"/>
        <v>1.5300000000000002</v>
      </c>
      <c r="N58" s="3">
        <f t="shared" si="51"/>
        <v>1.5300000000000002</v>
      </c>
      <c r="O58" s="3">
        <f t="shared" si="51"/>
        <v>1.5300000000000002</v>
      </c>
      <c r="P58" s="3">
        <f t="shared" si="51"/>
        <v>1.5300000000000002</v>
      </c>
      <c r="Q58" s="3">
        <f t="shared" si="51"/>
        <v>1.5300000000000002</v>
      </c>
      <c r="R58" s="3">
        <f t="shared" si="51"/>
        <v>1.5300000000000002</v>
      </c>
      <c r="S58" s="3">
        <f t="shared" si="51"/>
        <v>1.5300000000000002</v>
      </c>
      <c r="T58" s="3">
        <f t="shared" si="51"/>
        <v>1.5300000000000002</v>
      </c>
    </row>
    <row r="59" spans="2:20" hidden="1" outlineLevel="1" x14ac:dyDescent="0.35">
      <c r="E59" s="1" t="s">
        <v>11</v>
      </c>
      <c r="G59" s="28" t="s">
        <v>3</v>
      </c>
      <c r="I59" s="11">
        <v>0.05</v>
      </c>
      <c r="J59" s="5">
        <f>I59</f>
        <v>0.05</v>
      </c>
      <c r="K59" s="5">
        <f t="shared" ref="K59:T59" si="52">J59</f>
        <v>0.05</v>
      </c>
      <c r="L59" s="5">
        <f t="shared" si="52"/>
        <v>0.05</v>
      </c>
      <c r="M59" s="5">
        <f t="shared" si="52"/>
        <v>0.05</v>
      </c>
      <c r="N59" s="5">
        <f t="shared" si="52"/>
        <v>0.05</v>
      </c>
      <c r="O59" s="5">
        <f t="shared" si="52"/>
        <v>0.05</v>
      </c>
      <c r="P59" s="5">
        <f t="shared" si="52"/>
        <v>0.05</v>
      </c>
      <c r="Q59" s="5">
        <f t="shared" si="52"/>
        <v>0.05</v>
      </c>
      <c r="R59" s="5">
        <f t="shared" si="52"/>
        <v>0.05</v>
      </c>
      <c r="S59" s="5">
        <f t="shared" si="52"/>
        <v>0.05</v>
      </c>
      <c r="T59" s="5">
        <f t="shared" si="52"/>
        <v>0.05</v>
      </c>
    </row>
    <row r="60" spans="2:20" hidden="1" outlineLevel="1" x14ac:dyDescent="0.35">
      <c r="E60" s="1" t="s">
        <v>0</v>
      </c>
      <c r="G60" s="28" t="s">
        <v>14</v>
      </c>
      <c r="I60" s="3">
        <f t="shared" ref="I60:T60" si="53">I8</f>
        <v>17.28</v>
      </c>
      <c r="J60" s="3">
        <f t="shared" si="53"/>
        <v>25.199999999999996</v>
      </c>
      <c r="K60" s="3">
        <f t="shared" si="53"/>
        <v>28.8</v>
      </c>
      <c r="L60" s="3">
        <f t="shared" si="53"/>
        <v>30.6</v>
      </c>
      <c r="M60" s="3">
        <f t="shared" si="53"/>
        <v>30.6</v>
      </c>
      <c r="N60" s="3">
        <f t="shared" si="53"/>
        <v>30.6</v>
      </c>
      <c r="O60" s="3">
        <f t="shared" si="53"/>
        <v>30.6</v>
      </c>
      <c r="P60" s="3">
        <f t="shared" si="53"/>
        <v>30.6</v>
      </c>
      <c r="Q60" s="3">
        <f t="shared" si="53"/>
        <v>30.6</v>
      </c>
      <c r="R60" s="3">
        <f t="shared" si="53"/>
        <v>30.6</v>
      </c>
      <c r="S60" s="3">
        <f t="shared" si="53"/>
        <v>30.6</v>
      </c>
      <c r="T60" s="3">
        <f t="shared" si="53"/>
        <v>30.6</v>
      </c>
    </row>
    <row r="61" spans="2:20" collapsed="1" x14ac:dyDescent="0.35"/>
    <row r="63" spans="2:20" x14ac:dyDescent="0.35">
      <c r="B63" s="2" t="s">
        <v>128</v>
      </c>
      <c r="G63" s="28" t="s">
        <v>14</v>
      </c>
      <c r="I63" s="6">
        <f>I64-I65</f>
        <v>1.7555599999999991</v>
      </c>
      <c r="J63" s="6">
        <f t="shared" ref="J63:T63" si="54">J64-J65</f>
        <v>7.1973999999999965</v>
      </c>
      <c r="K63" s="6">
        <f t="shared" si="54"/>
        <v>9.8506000000000018</v>
      </c>
      <c r="L63" s="6">
        <f t="shared" si="54"/>
        <v>11.177199999999999</v>
      </c>
      <c r="M63" s="6">
        <f t="shared" si="54"/>
        <v>11.177199999999999</v>
      </c>
      <c r="N63" s="6">
        <f t="shared" si="54"/>
        <v>11.177199999999999</v>
      </c>
      <c r="O63" s="6">
        <f t="shared" si="54"/>
        <v>11.177199999999999</v>
      </c>
      <c r="P63" s="6">
        <f t="shared" si="54"/>
        <v>11.177199999999999</v>
      </c>
      <c r="Q63" s="6">
        <f t="shared" si="54"/>
        <v>11.177199999999999</v>
      </c>
      <c r="R63" s="6">
        <f t="shared" si="54"/>
        <v>11.177199999999999</v>
      </c>
      <c r="S63" s="6">
        <f t="shared" si="54"/>
        <v>11.177199999999999</v>
      </c>
      <c r="T63" s="6">
        <f t="shared" si="54"/>
        <v>11.177199999999999</v>
      </c>
    </row>
    <row r="64" spans="2:20" x14ac:dyDescent="0.35">
      <c r="B64" s="2"/>
      <c r="C64" s="34" t="s">
        <v>66</v>
      </c>
      <c r="G64" s="28" t="s">
        <v>14</v>
      </c>
      <c r="I64" s="36">
        <f>I46</f>
        <v>12.99456</v>
      </c>
      <c r="J64" s="36">
        <f t="shared" ref="J64:T64" si="55">J46</f>
        <v>19.832399999999996</v>
      </c>
      <c r="K64" s="36">
        <f t="shared" si="55"/>
        <v>22.665600000000001</v>
      </c>
      <c r="L64" s="36">
        <f t="shared" si="55"/>
        <v>24.0822</v>
      </c>
      <c r="M64" s="36">
        <f t="shared" si="55"/>
        <v>24.0822</v>
      </c>
      <c r="N64" s="36">
        <f t="shared" si="55"/>
        <v>24.0822</v>
      </c>
      <c r="O64" s="36">
        <f t="shared" si="55"/>
        <v>24.0822</v>
      </c>
      <c r="P64" s="36">
        <f t="shared" si="55"/>
        <v>24.0822</v>
      </c>
      <c r="Q64" s="36">
        <f t="shared" si="55"/>
        <v>24.0822</v>
      </c>
      <c r="R64" s="36">
        <f t="shared" si="55"/>
        <v>24.0822</v>
      </c>
      <c r="S64" s="36">
        <f t="shared" si="55"/>
        <v>24.0822</v>
      </c>
      <c r="T64" s="36">
        <f t="shared" si="55"/>
        <v>24.0822</v>
      </c>
    </row>
    <row r="65" spans="2:20" x14ac:dyDescent="0.35">
      <c r="B65" s="2"/>
      <c r="C65" s="34" t="s">
        <v>68</v>
      </c>
      <c r="G65" s="28" t="s">
        <v>14</v>
      </c>
      <c r="I65" s="36">
        <f>I51</f>
        <v>11.239000000000001</v>
      </c>
      <c r="J65" s="36">
        <f t="shared" ref="J65:T65" si="56">J51</f>
        <v>12.635</v>
      </c>
      <c r="K65" s="36">
        <f t="shared" si="56"/>
        <v>12.815</v>
      </c>
      <c r="L65" s="36">
        <f t="shared" si="56"/>
        <v>12.905000000000001</v>
      </c>
      <c r="M65" s="36">
        <f t="shared" si="56"/>
        <v>12.905000000000001</v>
      </c>
      <c r="N65" s="36">
        <f t="shared" si="56"/>
        <v>12.905000000000001</v>
      </c>
      <c r="O65" s="36">
        <f t="shared" si="56"/>
        <v>12.905000000000001</v>
      </c>
      <c r="P65" s="36">
        <f t="shared" si="56"/>
        <v>12.905000000000001</v>
      </c>
      <c r="Q65" s="36">
        <f t="shared" si="56"/>
        <v>12.905000000000001</v>
      </c>
      <c r="R65" s="36">
        <f t="shared" si="56"/>
        <v>12.905000000000001</v>
      </c>
      <c r="S65" s="36">
        <f t="shared" si="56"/>
        <v>12.905000000000001</v>
      </c>
      <c r="T65" s="36">
        <f t="shared" si="56"/>
        <v>12.905000000000001</v>
      </c>
    </row>
    <row r="67" spans="2:20" x14ac:dyDescent="0.35">
      <c r="B67" s="2" t="s">
        <v>132</v>
      </c>
      <c r="G67" s="34" t="s">
        <v>3</v>
      </c>
      <c r="I67" s="13">
        <f>I68/I69</f>
        <v>0.10159490740740736</v>
      </c>
      <c r="J67" s="13">
        <f t="shared" ref="J67:T67" si="57">J68/J69</f>
        <v>0.28561111111111104</v>
      </c>
      <c r="K67" s="13">
        <f t="shared" si="57"/>
        <v>0.34203472222222225</v>
      </c>
      <c r="L67" s="13">
        <f t="shared" si="57"/>
        <v>0.36526797385620913</v>
      </c>
      <c r="M67" s="13">
        <f t="shared" si="57"/>
        <v>0.36526797385620913</v>
      </c>
      <c r="N67" s="13">
        <f t="shared" si="57"/>
        <v>0.36526797385620913</v>
      </c>
      <c r="O67" s="13">
        <f t="shared" si="57"/>
        <v>0.36526797385620913</v>
      </c>
      <c r="P67" s="13">
        <f t="shared" si="57"/>
        <v>0.36526797385620913</v>
      </c>
      <c r="Q67" s="13">
        <f t="shared" si="57"/>
        <v>0.36526797385620913</v>
      </c>
      <c r="R67" s="13">
        <f t="shared" si="57"/>
        <v>0.36526797385620913</v>
      </c>
      <c r="S67" s="13">
        <f t="shared" si="57"/>
        <v>0.36526797385620913</v>
      </c>
      <c r="T67" s="13">
        <f t="shared" si="57"/>
        <v>0.36526797385620913</v>
      </c>
    </row>
    <row r="68" spans="2:20" x14ac:dyDescent="0.35">
      <c r="B68" s="2"/>
      <c r="C68" s="34" t="s">
        <v>128</v>
      </c>
      <c r="G68" s="28" t="s">
        <v>14</v>
      </c>
      <c r="I68" s="3">
        <f>I63</f>
        <v>1.7555599999999991</v>
      </c>
      <c r="J68" s="3">
        <f t="shared" ref="J68:T68" si="58">J63</f>
        <v>7.1973999999999965</v>
      </c>
      <c r="K68" s="3">
        <f t="shared" si="58"/>
        <v>9.8506000000000018</v>
      </c>
      <c r="L68" s="3">
        <f t="shared" si="58"/>
        <v>11.177199999999999</v>
      </c>
      <c r="M68" s="3">
        <f t="shared" si="58"/>
        <v>11.177199999999999</v>
      </c>
      <c r="N68" s="3">
        <f t="shared" si="58"/>
        <v>11.177199999999999</v>
      </c>
      <c r="O68" s="3">
        <f t="shared" si="58"/>
        <v>11.177199999999999</v>
      </c>
      <c r="P68" s="3">
        <f t="shared" si="58"/>
        <v>11.177199999999999</v>
      </c>
      <c r="Q68" s="3">
        <f t="shared" si="58"/>
        <v>11.177199999999999</v>
      </c>
      <c r="R68" s="3">
        <f t="shared" si="58"/>
        <v>11.177199999999999</v>
      </c>
      <c r="S68" s="3">
        <f t="shared" si="58"/>
        <v>11.177199999999999</v>
      </c>
      <c r="T68" s="3">
        <f t="shared" si="58"/>
        <v>11.177199999999999</v>
      </c>
    </row>
    <row r="69" spans="2:20" x14ac:dyDescent="0.35">
      <c r="B69" s="2"/>
      <c r="C69" s="34" t="s">
        <v>120</v>
      </c>
      <c r="G69" s="28" t="s">
        <v>14</v>
      </c>
      <c r="I69" s="3">
        <f>I8</f>
        <v>17.28</v>
      </c>
      <c r="J69" s="3">
        <f t="shared" ref="J69:T69" si="59">J8</f>
        <v>25.199999999999996</v>
      </c>
      <c r="K69" s="3">
        <f t="shared" si="59"/>
        <v>28.8</v>
      </c>
      <c r="L69" s="3">
        <f t="shared" si="59"/>
        <v>30.6</v>
      </c>
      <c r="M69" s="3">
        <f t="shared" si="59"/>
        <v>30.6</v>
      </c>
      <c r="N69" s="3">
        <f t="shared" si="59"/>
        <v>30.6</v>
      </c>
      <c r="O69" s="3">
        <f t="shared" si="59"/>
        <v>30.6</v>
      </c>
      <c r="P69" s="3">
        <f t="shared" si="59"/>
        <v>30.6</v>
      </c>
      <c r="Q69" s="3">
        <f t="shared" si="59"/>
        <v>30.6</v>
      </c>
      <c r="R69" s="3">
        <f t="shared" si="59"/>
        <v>30.6</v>
      </c>
      <c r="S69" s="3">
        <f t="shared" si="59"/>
        <v>30.6</v>
      </c>
      <c r="T69" s="3">
        <f t="shared" si="59"/>
        <v>30.6</v>
      </c>
    </row>
    <row r="71" spans="2:20" x14ac:dyDescent="0.35">
      <c r="B71" s="2" t="s">
        <v>129</v>
      </c>
      <c r="G71" s="28" t="s">
        <v>14</v>
      </c>
      <c r="I71" s="6">
        <f>I72</f>
        <v>2</v>
      </c>
    </row>
    <row r="72" spans="2:20" x14ac:dyDescent="0.35">
      <c r="C72" s="1" t="s">
        <v>75</v>
      </c>
      <c r="G72" s="28" t="s">
        <v>14</v>
      </c>
      <c r="I72" s="29">
        <f>I73*I74/1000</f>
        <v>2</v>
      </c>
    </row>
    <row r="73" spans="2:20" hidden="1" outlineLevel="1" x14ac:dyDescent="0.35">
      <c r="D73" s="1" t="s">
        <v>47</v>
      </c>
      <c r="G73" s="28" t="s">
        <v>58</v>
      </c>
      <c r="I73" s="3">
        <f>I$10</f>
        <v>2</v>
      </c>
    </row>
    <row r="74" spans="2:20" hidden="1" outlineLevel="1" x14ac:dyDescent="0.35">
      <c r="D74" s="1" t="s">
        <v>76</v>
      </c>
      <c r="G74" s="28" t="s">
        <v>77</v>
      </c>
      <c r="I74" s="8">
        <v>1000</v>
      </c>
    </row>
    <row r="75" spans="2:20" collapsed="1" x14ac:dyDescent="0.35"/>
    <row r="76" spans="2:20" x14ac:dyDescent="0.35">
      <c r="B76" s="2" t="s">
        <v>78</v>
      </c>
      <c r="G76" s="28" t="s">
        <v>14</v>
      </c>
      <c r="I76" s="6">
        <f>I77*I78</f>
        <v>0</v>
      </c>
      <c r="J76" s="6">
        <f>J77*J78</f>
        <v>0.1</v>
      </c>
      <c r="K76" s="6">
        <f t="shared" ref="K76:T76" si="60">K77*K78</f>
        <v>0.1</v>
      </c>
      <c r="L76" s="6">
        <f t="shared" si="60"/>
        <v>0.1</v>
      </c>
      <c r="M76" s="6">
        <f t="shared" si="60"/>
        <v>0.1</v>
      </c>
      <c r="N76" s="6">
        <f t="shared" si="60"/>
        <v>0.1</v>
      </c>
      <c r="O76" s="6">
        <f t="shared" si="60"/>
        <v>0.1</v>
      </c>
      <c r="P76" s="6">
        <f t="shared" si="60"/>
        <v>0.1</v>
      </c>
      <c r="Q76" s="6">
        <f t="shared" si="60"/>
        <v>0.1</v>
      </c>
      <c r="R76" s="6">
        <f t="shared" si="60"/>
        <v>0.1</v>
      </c>
      <c r="S76" s="6">
        <f t="shared" si="60"/>
        <v>0.1</v>
      </c>
      <c r="T76" s="6">
        <f t="shared" si="60"/>
        <v>0.1</v>
      </c>
    </row>
    <row r="77" spans="2:20" x14ac:dyDescent="0.35">
      <c r="C77" s="34" t="s">
        <v>158</v>
      </c>
      <c r="G77" s="28" t="s">
        <v>14</v>
      </c>
      <c r="I77" s="3"/>
      <c r="J77" s="3">
        <f>$I$71</f>
        <v>2</v>
      </c>
      <c r="K77" s="3">
        <f t="shared" ref="K77:T77" si="61">$I$71</f>
        <v>2</v>
      </c>
      <c r="L77" s="3">
        <f t="shared" si="61"/>
        <v>2</v>
      </c>
      <c r="M77" s="3">
        <f t="shared" si="61"/>
        <v>2</v>
      </c>
      <c r="N77" s="3">
        <f t="shared" si="61"/>
        <v>2</v>
      </c>
      <c r="O77" s="3">
        <f t="shared" si="61"/>
        <v>2</v>
      </c>
      <c r="P77" s="3">
        <f t="shared" si="61"/>
        <v>2</v>
      </c>
      <c r="Q77" s="3">
        <f t="shared" si="61"/>
        <v>2</v>
      </c>
      <c r="R77" s="3">
        <f t="shared" si="61"/>
        <v>2</v>
      </c>
      <c r="S77" s="3">
        <f t="shared" si="61"/>
        <v>2</v>
      </c>
      <c r="T77" s="3">
        <f t="shared" si="61"/>
        <v>2</v>
      </c>
    </row>
    <row r="78" spans="2:20" x14ac:dyDescent="0.35">
      <c r="C78" s="1" t="s">
        <v>79</v>
      </c>
      <c r="G78" s="28" t="s">
        <v>14</v>
      </c>
      <c r="I78" s="11"/>
      <c r="J78" s="11">
        <v>0.05</v>
      </c>
      <c r="K78" s="5">
        <f t="shared" ref="K78:T78" si="62">J78</f>
        <v>0.05</v>
      </c>
      <c r="L78" s="5">
        <f t="shared" si="62"/>
        <v>0.05</v>
      </c>
      <c r="M78" s="5">
        <f t="shared" si="62"/>
        <v>0.05</v>
      </c>
      <c r="N78" s="5">
        <f t="shared" si="62"/>
        <v>0.05</v>
      </c>
      <c r="O78" s="5">
        <f t="shared" si="62"/>
        <v>0.05</v>
      </c>
      <c r="P78" s="5">
        <f t="shared" si="62"/>
        <v>0.05</v>
      </c>
      <c r="Q78" s="5">
        <f t="shared" si="62"/>
        <v>0.05</v>
      </c>
      <c r="R78" s="5">
        <f t="shared" si="62"/>
        <v>0.05</v>
      </c>
      <c r="S78" s="5">
        <f t="shared" si="62"/>
        <v>0.05</v>
      </c>
      <c r="T78" s="5">
        <f t="shared" si="62"/>
        <v>0.05</v>
      </c>
    </row>
    <row r="80" spans="2:20" x14ac:dyDescent="0.35">
      <c r="B80" s="2" t="s">
        <v>81</v>
      </c>
      <c r="G80" s="28" t="s">
        <v>14</v>
      </c>
      <c r="I80" s="2">
        <f t="shared" ref="I80:T80" si="63">IF(MOD(I6,I83)=0,I81*I82/1000,0)</f>
        <v>0</v>
      </c>
      <c r="J80" s="2">
        <f t="shared" si="63"/>
        <v>0</v>
      </c>
      <c r="K80" s="2">
        <f t="shared" si="63"/>
        <v>0</v>
      </c>
      <c r="L80" s="2">
        <f t="shared" si="63"/>
        <v>0</v>
      </c>
      <c r="M80" s="2">
        <f t="shared" si="63"/>
        <v>0</v>
      </c>
      <c r="N80" s="2">
        <f t="shared" si="63"/>
        <v>2</v>
      </c>
      <c r="O80" s="2">
        <f t="shared" si="63"/>
        <v>0</v>
      </c>
      <c r="P80" s="2">
        <f t="shared" si="63"/>
        <v>0</v>
      </c>
      <c r="Q80" s="2">
        <f t="shared" si="63"/>
        <v>0</v>
      </c>
      <c r="R80" s="2">
        <f t="shared" si="63"/>
        <v>0</v>
      </c>
      <c r="S80" s="2">
        <f t="shared" si="63"/>
        <v>0</v>
      </c>
      <c r="T80" s="2">
        <f t="shared" si="63"/>
        <v>2</v>
      </c>
    </row>
    <row r="81" spans="2:20" hidden="1" outlineLevel="1" x14ac:dyDescent="0.35">
      <c r="C81" s="1" t="s">
        <v>47</v>
      </c>
      <c r="G81" s="28" t="s">
        <v>58</v>
      </c>
      <c r="I81" s="3">
        <f>I$10</f>
        <v>2</v>
      </c>
      <c r="J81" s="3">
        <f>J$10</f>
        <v>2</v>
      </c>
      <c r="K81" s="3">
        <f t="shared" ref="K81:T81" si="64">K$10</f>
        <v>2</v>
      </c>
      <c r="L81" s="3">
        <f t="shared" si="64"/>
        <v>2</v>
      </c>
      <c r="M81" s="3">
        <f t="shared" si="64"/>
        <v>2</v>
      </c>
      <c r="N81" s="3">
        <f t="shared" si="64"/>
        <v>2</v>
      </c>
      <c r="O81" s="3">
        <f t="shared" si="64"/>
        <v>2</v>
      </c>
      <c r="P81" s="3">
        <f t="shared" si="64"/>
        <v>2</v>
      </c>
      <c r="Q81" s="3">
        <f t="shared" si="64"/>
        <v>2</v>
      </c>
      <c r="R81" s="3">
        <f t="shared" si="64"/>
        <v>2</v>
      </c>
      <c r="S81" s="3">
        <f t="shared" si="64"/>
        <v>2</v>
      </c>
      <c r="T81" s="3">
        <f t="shared" si="64"/>
        <v>2</v>
      </c>
    </row>
    <row r="82" spans="2:20" hidden="1" outlineLevel="1" x14ac:dyDescent="0.35">
      <c r="C82" s="1" t="s">
        <v>76</v>
      </c>
      <c r="G82" s="28" t="s">
        <v>77</v>
      </c>
      <c r="I82" s="8">
        <v>1000</v>
      </c>
      <c r="J82" s="3">
        <f>I82</f>
        <v>1000</v>
      </c>
      <c r="K82" s="3">
        <f t="shared" ref="K82:T82" si="65">J82</f>
        <v>1000</v>
      </c>
      <c r="L82" s="3">
        <f t="shared" si="65"/>
        <v>1000</v>
      </c>
      <c r="M82" s="3">
        <f t="shared" si="65"/>
        <v>1000</v>
      </c>
      <c r="N82" s="3">
        <f t="shared" si="65"/>
        <v>1000</v>
      </c>
      <c r="O82" s="3">
        <f t="shared" si="65"/>
        <v>1000</v>
      </c>
      <c r="P82" s="3">
        <f t="shared" si="65"/>
        <v>1000</v>
      </c>
      <c r="Q82" s="3">
        <f t="shared" si="65"/>
        <v>1000</v>
      </c>
      <c r="R82" s="3">
        <f t="shared" si="65"/>
        <v>1000</v>
      </c>
      <c r="S82" s="3">
        <f t="shared" si="65"/>
        <v>1000</v>
      </c>
      <c r="T82" s="3">
        <f t="shared" si="65"/>
        <v>1000</v>
      </c>
    </row>
    <row r="83" spans="2:20" hidden="1" outlineLevel="1" x14ac:dyDescent="0.35">
      <c r="C83" s="1" t="s">
        <v>82</v>
      </c>
      <c r="G83" s="28" t="s">
        <v>85</v>
      </c>
      <c r="I83" s="7">
        <v>6</v>
      </c>
      <c r="J83" s="1">
        <f>I83</f>
        <v>6</v>
      </c>
      <c r="K83" s="1">
        <f t="shared" ref="K83:T83" si="66">J83</f>
        <v>6</v>
      </c>
      <c r="L83" s="1">
        <f t="shared" si="66"/>
        <v>6</v>
      </c>
      <c r="M83" s="1">
        <f t="shared" si="66"/>
        <v>6</v>
      </c>
      <c r="N83" s="1">
        <f t="shared" si="66"/>
        <v>6</v>
      </c>
      <c r="O83" s="1">
        <f t="shared" si="66"/>
        <v>6</v>
      </c>
      <c r="P83" s="1">
        <f t="shared" si="66"/>
        <v>6</v>
      </c>
      <c r="Q83" s="1">
        <f t="shared" si="66"/>
        <v>6</v>
      </c>
      <c r="R83" s="1">
        <f t="shared" si="66"/>
        <v>6</v>
      </c>
      <c r="S83" s="1">
        <f t="shared" si="66"/>
        <v>6</v>
      </c>
      <c r="T83" s="1">
        <f t="shared" si="66"/>
        <v>6</v>
      </c>
    </row>
    <row r="84" spans="2:20" collapsed="1" x14ac:dyDescent="0.35"/>
    <row r="85" spans="2:20" s="2" customFormat="1" x14ac:dyDescent="0.35">
      <c r="B85" s="2" t="s">
        <v>83</v>
      </c>
      <c r="G85" s="28" t="s">
        <v>14</v>
      </c>
      <c r="I85" s="6">
        <f>SUM(I86:I88)</f>
        <v>2</v>
      </c>
      <c r="J85" s="6">
        <f t="shared" ref="J85:T85" si="67">SUM(J86:J88)</f>
        <v>0.1</v>
      </c>
      <c r="K85" s="6">
        <f t="shared" si="67"/>
        <v>0.1</v>
      </c>
      <c r="L85" s="6">
        <f t="shared" si="67"/>
        <v>0.1</v>
      </c>
      <c r="M85" s="6">
        <f t="shared" si="67"/>
        <v>0.1</v>
      </c>
      <c r="N85" s="6">
        <f t="shared" si="67"/>
        <v>2.1</v>
      </c>
      <c r="O85" s="6">
        <f t="shared" si="67"/>
        <v>0.1</v>
      </c>
      <c r="P85" s="6">
        <f t="shared" si="67"/>
        <v>0.1</v>
      </c>
      <c r="Q85" s="6">
        <f t="shared" si="67"/>
        <v>0.1</v>
      </c>
      <c r="R85" s="6">
        <f t="shared" si="67"/>
        <v>0.1</v>
      </c>
      <c r="S85" s="6">
        <f t="shared" si="67"/>
        <v>0.1</v>
      </c>
      <c r="T85" s="6">
        <f t="shared" si="67"/>
        <v>2.1</v>
      </c>
    </row>
    <row r="86" spans="2:20" hidden="1" outlineLevel="1" x14ac:dyDescent="0.35">
      <c r="C86" s="32" t="s">
        <v>130</v>
      </c>
      <c r="G86" s="28" t="s">
        <v>14</v>
      </c>
      <c r="I86" s="3">
        <f t="shared" ref="I86:T86" si="68">I71</f>
        <v>2</v>
      </c>
      <c r="J86" s="3">
        <f t="shared" si="68"/>
        <v>0</v>
      </c>
      <c r="K86" s="3">
        <f t="shared" si="68"/>
        <v>0</v>
      </c>
      <c r="L86" s="3">
        <f t="shared" si="68"/>
        <v>0</v>
      </c>
      <c r="M86" s="3">
        <f t="shared" si="68"/>
        <v>0</v>
      </c>
      <c r="N86" s="3">
        <f t="shared" si="68"/>
        <v>0</v>
      </c>
      <c r="O86" s="3">
        <f t="shared" si="68"/>
        <v>0</v>
      </c>
      <c r="P86" s="3">
        <f t="shared" si="68"/>
        <v>0</v>
      </c>
      <c r="Q86" s="3">
        <f t="shared" si="68"/>
        <v>0</v>
      </c>
      <c r="R86" s="3">
        <f t="shared" si="68"/>
        <v>0</v>
      </c>
      <c r="S86" s="3">
        <f t="shared" si="68"/>
        <v>0</v>
      </c>
      <c r="T86" s="3">
        <f t="shared" si="68"/>
        <v>0</v>
      </c>
    </row>
    <row r="87" spans="2:20" hidden="1" outlineLevel="1" x14ac:dyDescent="0.35">
      <c r="C87" s="28" t="s">
        <v>78</v>
      </c>
      <c r="G87" s="28" t="s">
        <v>14</v>
      </c>
      <c r="I87" s="3">
        <f t="shared" ref="I87:T87" si="69">I76</f>
        <v>0</v>
      </c>
      <c r="J87" s="3">
        <f t="shared" si="69"/>
        <v>0.1</v>
      </c>
      <c r="K87" s="3">
        <f t="shared" si="69"/>
        <v>0.1</v>
      </c>
      <c r="L87" s="3">
        <f t="shared" si="69"/>
        <v>0.1</v>
      </c>
      <c r="M87" s="3">
        <f t="shared" si="69"/>
        <v>0.1</v>
      </c>
      <c r="N87" s="3">
        <f t="shared" si="69"/>
        <v>0.1</v>
      </c>
      <c r="O87" s="3">
        <f t="shared" si="69"/>
        <v>0.1</v>
      </c>
      <c r="P87" s="3">
        <f t="shared" si="69"/>
        <v>0.1</v>
      </c>
      <c r="Q87" s="3">
        <f t="shared" si="69"/>
        <v>0.1</v>
      </c>
      <c r="R87" s="3">
        <f t="shared" si="69"/>
        <v>0.1</v>
      </c>
      <c r="S87" s="3">
        <f t="shared" si="69"/>
        <v>0.1</v>
      </c>
      <c r="T87" s="3">
        <f t="shared" si="69"/>
        <v>0.1</v>
      </c>
    </row>
    <row r="88" spans="2:20" hidden="1" outlineLevel="1" x14ac:dyDescent="0.35">
      <c r="C88" s="28" t="s">
        <v>81</v>
      </c>
      <c r="G88" s="28" t="s">
        <v>14</v>
      </c>
      <c r="I88" s="1">
        <f>I80</f>
        <v>0</v>
      </c>
      <c r="J88" s="1">
        <f t="shared" ref="J88:T88" si="70">J80</f>
        <v>0</v>
      </c>
      <c r="K88" s="1">
        <f t="shared" si="70"/>
        <v>0</v>
      </c>
      <c r="L88" s="1">
        <f t="shared" si="70"/>
        <v>0</v>
      </c>
      <c r="M88" s="1">
        <f t="shared" si="70"/>
        <v>0</v>
      </c>
      <c r="N88" s="1">
        <f t="shared" si="70"/>
        <v>2</v>
      </c>
      <c r="O88" s="1">
        <f t="shared" si="70"/>
        <v>0</v>
      </c>
      <c r="P88" s="1">
        <f t="shared" si="70"/>
        <v>0</v>
      </c>
      <c r="Q88" s="1">
        <f t="shared" si="70"/>
        <v>0</v>
      </c>
      <c r="R88" s="1">
        <f t="shared" si="70"/>
        <v>0</v>
      </c>
      <c r="S88" s="1">
        <f t="shared" si="70"/>
        <v>0</v>
      </c>
      <c r="T88" s="1">
        <f t="shared" si="70"/>
        <v>2</v>
      </c>
    </row>
    <row r="89" spans="2:20" collapsed="1" x14ac:dyDescent="0.35">
      <c r="C89" s="2"/>
    </row>
    <row r="90" spans="2:20" collapsed="1" x14ac:dyDescent="0.35">
      <c r="B90" s="2" t="s">
        <v>6</v>
      </c>
      <c r="G90" s="28" t="s">
        <v>14</v>
      </c>
      <c r="I90" s="6">
        <f>I91*I92/1000</f>
        <v>0.1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2:20" hidden="1" outlineLevel="1" x14ac:dyDescent="0.35">
      <c r="B91" s="2"/>
      <c r="C91" s="1" t="s">
        <v>47</v>
      </c>
      <c r="G91" s="28" t="s">
        <v>58</v>
      </c>
      <c r="I91" s="3">
        <f>I$10</f>
        <v>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hidden="1" outlineLevel="1" x14ac:dyDescent="0.35">
      <c r="B92" s="2"/>
      <c r="C92" s="1" t="s">
        <v>84</v>
      </c>
      <c r="G92" s="28" t="s">
        <v>77</v>
      </c>
      <c r="I92" s="8">
        <v>50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collapsed="1" x14ac:dyDescent="0.35">
      <c r="B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35">
      <c r="B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35">
      <c r="B95" s="2" t="s">
        <v>5</v>
      </c>
      <c r="G95" s="28" t="s">
        <v>14</v>
      </c>
      <c r="I95" s="6">
        <f>SUM(I96:I98)</f>
        <v>-0.14444000000000087</v>
      </c>
      <c r="J95" s="6">
        <f t="shared" ref="J95:T95" si="71">SUM(J96:J98)</f>
        <v>7.0973999999999968</v>
      </c>
      <c r="K95" s="6">
        <f t="shared" si="71"/>
        <v>9.7506000000000022</v>
      </c>
      <c r="L95" s="6">
        <f t="shared" si="71"/>
        <v>11.077199999999999</v>
      </c>
      <c r="M95" s="6">
        <f t="shared" si="71"/>
        <v>11.077199999999999</v>
      </c>
      <c r="N95" s="6">
        <f t="shared" si="71"/>
        <v>9.0771999999999995</v>
      </c>
      <c r="O95" s="6">
        <f t="shared" si="71"/>
        <v>11.077199999999999</v>
      </c>
      <c r="P95" s="6">
        <f t="shared" si="71"/>
        <v>11.077199999999999</v>
      </c>
      <c r="Q95" s="6">
        <f t="shared" si="71"/>
        <v>11.077199999999999</v>
      </c>
      <c r="R95" s="6">
        <f t="shared" si="71"/>
        <v>11.077199999999999</v>
      </c>
      <c r="S95" s="6">
        <f t="shared" si="71"/>
        <v>11.077199999999999</v>
      </c>
      <c r="T95" s="6">
        <f t="shared" si="71"/>
        <v>9.0771999999999995</v>
      </c>
    </row>
    <row r="96" spans="2:20" x14ac:dyDescent="0.35">
      <c r="B96" s="2"/>
      <c r="C96" s="32" t="s">
        <v>131</v>
      </c>
      <c r="I96" s="29">
        <f t="shared" ref="I96:T96" si="72">I63</f>
        <v>1.7555599999999991</v>
      </c>
      <c r="J96" s="29">
        <f t="shared" si="72"/>
        <v>7.1973999999999965</v>
      </c>
      <c r="K96" s="29">
        <f t="shared" si="72"/>
        <v>9.8506000000000018</v>
      </c>
      <c r="L96" s="29">
        <f t="shared" si="72"/>
        <v>11.177199999999999</v>
      </c>
      <c r="M96" s="29">
        <f t="shared" si="72"/>
        <v>11.177199999999999</v>
      </c>
      <c r="N96" s="29">
        <f t="shared" si="72"/>
        <v>11.177199999999999</v>
      </c>
      <c r="O96" s="29">
        <f t="shared" si="72"/>
        <v>11.177199999999999</v>
      </c>
      <c r="P96" s="29">
        <f t="shared" si="72"/>
        <v>11.177199999999999</v>
      </c>
      <c r="Q96" s="29">
        <f t="shared" si="72"/>
        <v>11.177199999999999</v>
      </c>
      <c r="R96" s="29">
        <f t="shared" si="72"/>
        <v>11.177199999999999</v>
      </c>
      <c r="S96" s="29">
        <f t="shared" si="72"/>
        <v>11.177199999999999</v>
      </c>
      <c r="T96" s="29">
        <f t="shared" si="72"/>
        <v>11.177199999999999</v>
      </c>
    </row>
    <row r="97" spans="2:20" x14ac:dyDescent="0.35">
      <c r="B97" s="2"/>
      <c r="C97" s="28" t="s">
        <v>83</v>
      </c>
      <c r="I97" s="29">
        <f>-I85</f>
        <v>-2</v>
      </c>
      <c r="J97" s="29">
        <f t="shared" ref="J97:T97" si="73">-J85</f>
        <v>-0.1</v>
      </c>
      <c r="K97" s="29">
        <f t="shared" si="73"/>
        <v>-0.1</v>
      </c>
      <c r="L97" s="29">
        <f t="shared" si="73"/>
        <v>-0.1</v>
      </c>
      <c r="M97" s="29">
        <f t="shared" si="73"/>
        <v>-0.1</v>
      </c>
      <c r="N97" s="29">
        <f t="shared" si="73"/>
        <v>-2.1</v>
      </c>
      <c r="O97" s="29">
        <f t="shared" si="73"/>
        <v>-0.1</v>
      </c>
      <c r="P97" s="29">
        <f t="shared" si="73"/>
        <v>-0.1</v>
      </c>
      <c r="Q97" s="29">
        <f t="shared" si="73"/>
        <v>-0.1</v>
      </c>
      <c r="R97" s="29">
        <f t="shared" si="73"/>
        <v>-0.1</v>
      </c>
      <c r="S97" s="29">
        <f t="shared" si="73"/>
        <v>-0.1</v>
      </c>
      <c r="T97" s="29">
        <f t="shared" si="73"/>
        <v>-2.1</v>
      </c>
    </row>
    <row r="98" spans="2:20" x14ac:dyDescent="0.35">
      <c r="B98" s="2"/>
      <c r="C98" s="28" t="s">
        <v>6</v>
      </c>
      <c r="I98" s="29">
        <f>I90</f>
        <v>0.1</v>
      </c>
      <c r="J98" s="29">
        <f t="shared" ref="J98:T98" si="74">J90</f>
        <v>0</v>
      </c>
      <c r="K98" s="29">
        <f t="shared" si="74"/>
        <v>0</v>
      </c>
      <c r="L98" s="29">
        <f t="shared" si="74"/>
        <v>0</v>
      </c>
      <c r="M98" s="29">
        <f t="shared" si="74"/>
        <v>0</v>
      </c>
      <c r="N98" s="29">
        <f t="shared" si="74"/>
        <v>0</v>
      </c>
      <c r="O98" s="29">
        <f t="shared" si="74"/>
        <v>0</v>
      </c>
      <c r="P98" s="29">
        <f t="shared" si="74"/>
        <v>0</v>
      </c>
      <c r="Q98" s="29">
        <f t="shared" si="74"/>
        <v>0</v>
      </c>
      <c r="R98" s="29">
        <f t="shared" si="74"/>
        <v>0</v>
      </c>
      <c r="S98" s="29">
        <f t="shared" si="74"/>
        <v>0</v>
      </c>
      <c r="T98" s="29">
        <f t="shared" si="74"/>
        <v>0</v>
      </c>
    </row>
    <row r="100" spans="2:20" x14ac:dyDescent="0.35">
      <c r="B100" s="2" t="s">
        <v>87</v>
      </c>
      <c r="G100" s="28" t="s">
        <v>14</v>
      </c>
      <c r="I100" s="6">
        <f>NPV(I101,I95:T95)</f>
        <v>80.130866330586969</v>
      </c>
    </row>
    <row r="101" spans="2:20" x14ac:dyDescent="0.35">
      <c r="B101" s="2"/>
      <c r="C101" s="1" t="s">
        <v>17</v>
      </c>
      <c r="G101" s="28" t="s">
        <v>3</v>
      </c>
      <c r="I101" s="11">
        <v>0.05</v>
      </c>
    </row>
    <row r="102" spans="2:20" x14ac:dyDescent="0.35">
      <c r="B102" s="2"/>
    </row>
    <row r="103" spans="2:20" x14ac:dyDescent="0.35">
      <c r="B103" s="2" t="s">
        <v>86</v>
      </c>
      <c r="G103" s="28" t="s">
        <v>3</v>
      </c>
      <c r="I103" s="17">
        <f>IRR(I95:T95)</f>
        <v>49.50466317972689</v>
      </c>
    </row>
    <row r="105" spans="2:20" x14ac:dyDescent="0.35">
      <c r="B105" s="2" t="s">
        <v>132</v>
      </c>
      <c r="I105" s="13">
        <f>I106/I107</f>
        <v>0.10159490740740736</v>
      </c>
      <c r="J105" s="13">
        <f t="shared" ref="J105:P105" si="75">J106/J107</f>
        <v>0.28561111111111104</v>
      </c>
      <c r="K105" s="13">
        <f t="shared" si="75"/>
        <v>0.34203472222222225</v>
      </c>
      <c r="L105" s="13">
        <f t="shared" si="75"/>
        <v>0.36526797385620913</v>
      </c>
      <c r="M105" s="13">
        <f t="shared" si="75"/>
        <v>0.36526797385620913</v>
      </c>
      <c r="N105" s="13">
        <f t="shared" si="75"/>
        <v>0.36526797385620913</v>
      </c>
      <c r="O105" s="13">
        <f t="shared" si="75"/>
        <v>0.36526797385620913</v>
      </c>
      <c r="P105" s="13">
        <f t="shared" si="75"/>
        <v>0.36526797385620913</v>
      </c>
      <c r="Q105" s="13">
        <f t="shared" ref="Q105:T105" si="76">Q106/Q107</f>
        <v>0.36526797385620913</v>
      </c>
      <c r="R105" s="13">
        <f t="shared" si="76"/>
        <v>0.36526797385620913</v>
      </c>
      <c r="S105" s="13">
        <f t="shared" si="76"/>
        <v>0.36526797385620913</v>
      </c>
      <c r="T105" s="13">
        <f t="shared" si="76"/>
        <v>0.36526797385620913</v>
      </c>
    </row>
    <row r="106" spans="2:20" x14ac:dyDescent="0.35">
      <c r="C106" s="1" t="s">
        <v>4</v>
      </c>
      <c r="G106" s="28" t="s">
        <v>14</v>
      </c>
      <c r="I106" s="3">
        <f t="shared" ref="I106:T106" si="77">I63</f>
        <v>1.7555599999999991</v>
      </c>
      <c r="J106" s="3">
        <f t="shared" si="77"/>
        <v>7.1973999999999965</v>
      </c>
      <c r="K106" s="3">
        <f t="shared" si="77"/>
        <v>9.8506000000000018</v>
      </c>
      <c r="L106" s="3">
        <f t="shared" si="77"/>
        <v>11.177199999999999</v>
      </c>
      <c r="M106" s="3">
        <f t="shared" si="77"/>
        <v>11.177199999999999</v>
      </c>
      <c r="N106" s="3">
        <f t="shared" si="77"/>
        <v>11.177199999999999</v>
      </c>
      <c r="O106" s="3">
        <f t="shared" si="77"/>
        <v>11.177199999999999</v>
      </c>
      <c r="P106" s="3">
        <f t="shared" si="77"/>
        <v>11.177199999999999</v>
      </c>
      <c r="Q106" s="3">
        <f t="shared" si="77"/>
        <v>11.177199999999999</v>
      </c>
      <c r="R106" s="3">
        <f t="shared" si="77"/>
        <v>11.177199999999999</v>
      </c>
      <c r="S106" s="3">
        <f t="shared" si="77"/>
        <v>11.177199999999999</v>
      </c>
      <c r="T106" s="3">
        <f t="shared" si="77"/>
        <v>11.177199999999999</v>
      </c>
    </row>
    <row r="107" spans="2:20" x14ac:dyDescent="0.35">
      <c r="C107" s="1" t="s">
        <v>8</v>
      </c>
      <c r="G107" s="28" t="s">
        <v>14</v>
      </c>
      <c r="I107" s="3">
        <f t="shared" ref="I107:T107" si="78">I8</f>
        <v>17.28</v>
      </c>
      <c r="J107" s="3">
        <f t="shared" si="78"/>
        <v>25.199999999999996</v>
      </c>
      <c r="K107" s="3">
        <f t="shared" si="78"/>
        <v>28.8</v>
      </c>
      <c r="L107" s="3">
        <f t="shared" si="78"/>
        <v>30.6</v>
      </c>
      <c r="M107" s="3">
        <f t="shared" si="78"/>
        <v>30.6</v>
      </c>
      <c r="N107" s="3">
        <f t="shared" si="78"/>
        <v>30.6</v>
      </c>
      <c r="O107" s="3">
        <f t="shared" si="78"/>
        <v>30.6</v>
      </c>
      <c r="P107" s="3">
        <f t="shared" si="78"/>
        <v>30.6</v>
      </c>
      <c r="Q107" s="3">
        <f t="shared" si="78"/>
        <v>30.6</v>
      </c>
      <c r="R107" s="3">
        <f t="shared" si="78"/>
        <v>30.6</v>
      </c>
      <c r="S107" s="3">
        <f t="shared" si="78"/>
        <v>30.6</v>
      </c>
      <c r="T107" s="3">
        <f t="shared" si="78"/>
        <v>30.6</v>
      </c>
    </row>
  </sheetData>
  <hyperlinks>
    <hyperlink ref="K2" location="Master!A1" display="back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T49"/>
  <sheetViews>
    <sheetView zoomScale="60" zoomScaleNormal="60" workbookViewId="0">
      <pane xSplit="8" ySplit="6" topLeftCell="I7" activePane="bottomRight" state="frozen"/>
      <selection activeCell="I10" sqref="I10"/>
      <selection pane="topRight" activeCell="I10" sqref="I10"/>
      <selection pane="bottomLeft" activeCell="I10" sqref="I10"/>
      <selection pane="bottomRight" activeCell="T1" sqref="T1:T1048576"/>
    </sheetView>
  </sheetViews>
  <sheetFormatPr defaultColWidth="9.1796875" defaultRowHeight="14.5" outlineLevelRow="2" x14ac:dyDescent="0.35"/>
  <cols>
    <col min="1" max="1" width="9.1796875" style="1"/>
    <col min="2" max="2" width="2.1796875" style="1" customWidth="1"/>
    <col min="3" max="3" width="3" style="1" customWidth="1"/>
    <col min="4" max="4" width="2.54296875" style="1" customWidth="1"/>
    <col min="5" max="5" width="4.453125" style="1" customWidth="1"/>
    <col min="6" max="6" width="32.7265625" style="1" customWidth="1"/>
    <col min="7" max="7" width="9.1796875" style="28"/>
    <col min="8" max="8" width="15.6328125" style="1" bestFit="1" customWidth="1"/>
    <col min="9" max="16384" width="9.1796875" style="1"/>
  </cols>
  <sheetData>
    <row r="1" spans="1:20" x14ac:dyDescent="0.35">
      <c r="A1" s="2" t="s">
        <v>150</v>
      </c>
    </row>
    <row r="2" spans="1:20" x14ac:dyDescent="0.35">
      <c r="A2" s="1" t="s">
        <v>16</v>
      </c>
      <c r="K2" s="14" t="s">
        <v>13</v>
      </c>
    </row>
    <row r="6" spans="1:20" x14ac:dyDescent="0.35">
      <c r="I6" s="2">
        <v>1</v>
      </c>
      <c r="J6" s="2">
        <v>2</v>
      </c>
      <c r="K6" s="2">
        <v>3</v>
      </c>
      <c r="L6" s="2">
        <v>4</v>
      </c>
      <c r="M6" s="2">
        <v>5</v>
      </c>
      <c r="N6" s="2">
        <v>6</v>
      </c>
      <c r="O6" s="2">
        <v>7</v>
      </c>
      <c r="P6" s="2">
        <v>8</v>
      </c>
      <c r="Q6" s="2">
        <v>9</v>
      </c>
      <c r="R6" s="2">
        <v>10</v>
      </c>
      <c r="S6" s="2">
        <v>11</v>
      </c>
      <c r="T6" s="2">
        <v>12</v>
      </c>
    </row>
    <row r="8" spans="1:20" x14ac:dyDescent="0.35">
      <c r="B8" s="2" t="s">
        <v>7</v>
      </c>
      <c r="G8" s="1"/>
      <c r="H8" s="1" t="s">
        <v>14</v>
      </c>
      <c r="I8" s="6">
        <f t="shared" ref="I8:S8" si="0">I9+I31+I34+I37+I40</f>
        <v>18.547783783783785</v>
      </c>
      <c r="J8" s="6">
        <f t="shared" si="0"/>
        <v>76.567135135135146</v>
      </c>
      <c r="K8" s="6">
        <f t="shared" si="0"/>
        <v>121.8707027027027</v>
      </c>
      <c r="L8" s="6">
        <f t="shared" si="0"/>
        <v>157.40027027027025</v>
      </c>
      <c r="M8" s="6">
        <f t="shared" si="0"/>
        <v>208.87783783783783</v>
      </c>
      <c r="N8" s="6">
        <f t="shared" si="0"/>
        <v>250.90540540540536</v>
      </c>
      <c r="O8" s="6">
        <f t="shared" si="0"/>
        <v>301.93297297297289</v>
      </c>
      <c r="P8" s="6">
        <f t="shared" si="0"/>
        <v>343.96054054054053</v>
      </c>
      <c r="Q8" s="6">
        <f t="shared" si="0"/>
        <v>385.98810810810801</v>
      </c>
      <c r="R8" s="6">
        <f t="shared" si="0"/>
        <v>428.01567567567565</v>
      </c>
      <c r="S8" s="6">
        <f t="shared" si="0"/>
        <v>470.04324324324313</v>
      </c>
      <c r="T8" s="6">
        <f>T9+T31+T34+T37+T40</f>
        <v>512.07081081081083</v>
      </c>
    </row>
    <row r="9" spans="1:20" x14ac:dyDescent="0.35">
      <c r="C9" s="1" t="s">
        <v>98</v>
      </c>
      <c r="G9" s="1"/>
      <c r="H9" s="1" t="s">
        <v>14</v>
      </c>
      <c r="I9" s="3">
        <f>I10+I11+I16+I21+I26</f>
        <v>13.363783783783783</v>
      </c>
      <c r="J9" s="3">
        <f t="shared" ref="J9" si="1">J10+J11+J16+J21+J26</f>
        <v>53.45513513513513</v>
      </c>
      <c r="K9" s="3">
        <f t="shared" ref="K9" si="2">K10+K11+K16+K21+K26</f>
        <v>80.182702702702699</v>
      </c>
      <c r="L9" s="3">
        <f t="shared" ref="L9" si="3">L10+L11+L16+L21+L26</f>
        <v>106.91027027027026</v>
      </c>
      <c r="M9" s="3">
        <f t="shared" ref="M9" si="4">M10+M11+M16+M21+M26</f>
        <v>133.63783783783782</v>
      </c>
      <c r="N9" s="3">
        <f t="shared" ref="N9" si="5">N10+N11+N16+N21+N26</f>
        <v>160.3654054054054</v>
      </c>
      <c r="O9" s="3">
        <f t="shared" ref="O9" si="6">O10+O11+O16+O21+O26</f>
        <v>187.09297297297292</v>
      </c>
      <c r="P9" s="3">
        <f t="shared" ref="P9" si="7">P10+P11+P16+P21+P26</f>
        <v>213.82054054054052</v>
      </c>
      <c r="Q9" s="3">
        <f t="shared" ref="Q9" si="8">Q10+Q11+Q16+Q21+Q26</f>
        <v>240.54810810810807</v>
      </c>
      <c r="R9" s="3">
        <f t="shared" ref="R9" si="9">R10+R11+R16+R21+R26</f>
        <v>267.27567567567564</v>
      </c>
      <c r="S9" s="3">
        <f t="shared" ref="S9" si="10">S10+S11+S16+S21+S26</f>
        <v>294.00324324324316</v>
      </c>
      <c r="T9" s="3">
        <f t="shared" ref="T9" si="11">T10+T11+T16+T21+T26</f>
        <v>320.73081081081079</v>
      </c>
    </row>
    <row r="10" spans="1:20" outlineLevel="1" x14ac:dyDescent="0.35">
      <c r="D10" s="1" t="s">
        <v>88</v>
      </c>
      <c r="G10" s="1"/>
      <c r="H10" s="1" t="s">
        <v>14</v>
      </c>
      <c r="I10" s="8"/>
      <c r="J10" s="3">
        <f t="shared" ref="J10:P10" si="12">I10</f>
        <v>0</v>
      </c>
      <c r="K10" s="3">
        <f t="shared" si="12"/>
        <v>0</v>
      </c>
      <c r="L10" s="3">
        <f t="shared" si="12"/>
        <v>0</v>
      </c>
      <c r="M10" s="3">
        <f t="shared" si="12"/>
        <v>0</v>
      </c>
      <c r="N10" s="3">
        <f t="shared" si="12"/>
        <v>0</v>
      </c>
      <c r="O10" s="3">
        <f t="shared" si="12"/>
        <v>0</v>
      </c>
      <c r="P10" s="3">
        <f t="shared" si="12"/>
        <v>0</v>
      </c>
      <c r="Q10" s="3">
        <f t="shared" ref="Q10" si="13">P10</f>
        <v>0</v>
      </c>
      <c r="R10" s="3">
        <f t="shared" ref="R10" si="14">Q10</f>
        <v>0</v>
      </c>
      <c r="S10" s="3">
        <f t="shared" ref="S10" si="15">R10</f>
        <v>0</v>
      </c>
      <c r="T10" s="3">
        <f t="shared" ref="T10" si="16">S10</f>
        <v>0</v>
      </c>
    </row>
    <row r="11" spans="1:20" outlineLevel="1" x14ac:dyDescent="0.35">
      <c r="D11" s="1" t="s">
        <v>147</v>
      </c>
      <c r="G11" s="1"/>
      <c r="H11" s="1" t="s">
        <v>14</v>
      </c>
      <c r="I11" s="3">
        <f>I12*I15</f>
        <v>3.9891891891891889</v>
      </c>
      <c r="J11" s="3">
        <f t="shared" ref="J11:T11" si="17">J12*J15</f>
        <v>15.956756756756755</v>
      </c>
      <c r="K11" s="3">
        <f t="shared" si="17"/>
        <v>23.935135135135134</v>
      </c>
      <c r="L11" s="3">
        <f t="shared" si="17"/>
        <v>31.913513513513511</v>
      </c>
      <c r="M11" s="3">
        <f t="shared" si="17"/>
        <v>39.891891891891895</v>
      </c>
      <c r="N11" s="3">
        <f t="shared" si="17"/>
        <v>47.870270270270268</v>
      </c>
      <c r="O11" s="3">
        <f t="shared" si="17"/>
        <v>55.848648648648648</v>
      </c>
      <c r="P11" s="3">
        <f t="shared" si="17"/>
        <v>63.827027027027022</v>
      </c>
      <c r="Q11" s="3">
        <f t="shared" si="17"/>
        <v>71.805405405405395</v>
      </c>
      <c r="R11" s="3">
        <f t="shared" si="17"/>
        <v>79.78378378378379</v>
      </c>
      <c r="S11" s="3">
        <f t="shared" si="17"/>
        <v>87.762162162162156</v>
      </c>
      <c r="T11" s="3">
        <f t="shared" si="17"/>
        <v>95.740540540540536</v>
      </c>
    </row>
    <row r="12" spans="1:20" hidden="1" outlineLevel="2" x14ac:dyDescent="0.35">
      <c r="E12" s="1" t="s">
        <v>93</v>
      </c>
      <c r="G12" s="1"/>
      <c r="H12" s="1" t="s">
        <v>2</v>
      </c>
      <c r="I12" s="35">
        <f>I13/I14</f>
        <v>8.3333333333333329E-2</v>
      </c>
      <c r="J12" s="35">
        <f t="shared" ref="J12:T12" si="18">J13/J14</f>
        <v>0.33333333333333331</v>
      </c>
      <c r="K12" s="35">
        <f t="shared" si="18"/>
        <v>0.5</v>
      </c>
      <c r="L12" s="35">
        <f t="shared" si="18"/>
        <v>0.66666666666666663</v>
      </c>
      <c r="M12" s="35">
        <f t="shared" si="18"/>
        <v>0.83333333333333337</v>
      </c>
      <c r="N12" s="35">
        <f t="shared" si="18"/>
        <v>1</v>
      </c>
      <c r="O12" s="35">
        <f t="shared" si="18"/>
        <v>1.1666666666666667</v>
      </c>
      <c r="P12" s="35">
        <f t="shared" si="18"/>
        <v>1.3333333333333333</v>
      </c>
      <c r="Q12" s="35">
        <f t="shared" si="18"/>
        <v>1.5</v>
      </c>
      <c r="R12" s="35">
        <f t="shared" si="18"/>
        <v>1.6666666666666667</v>
      </c>
      <c r="S12" s="35">
        <f t="shared" si="18"/>
        <v>1.8333333333333333</v>
      </c>
      <c r="T12" s="35">
        <f t="shared" si="18"/>
        <v>2</v>
      </c>
    </row>
    <row r="13" spans="1:20" hidden="1" outlineLevel="2" x14ac:dyDescent="0.35">
      <c r="F13" s="1" t="s">
        <v>142</v>
      </c>
      <c r="G13" s="1"/>
      <c r="H13" s="1" t="s">
        <v>145</v>
      </c>
      <c r="I13" s="3">
        <f>'Total Chain'!I$9</f>
        <v>5</v>
      </c>
      <c r="J13" s="3">
        <f>'Total Chain'!J$9</f>
        <v>20</v>
      </c>
      <c r="K13" s="3">
        <f>'Total Chain'!K$9</f>
        <v>30</v>
      </c>
      <c r="L13" s="3">
        <f>'Total Chain'!L$9</f>
        <v>40</v>
      </c>
      <c r="M13" s="3">
        <f>'Total Chain'!M$9</f>
        <v>50</v>
      </c>
      <c r="N13" s="3">
        <f>'Total Chain'!N$9</f>
        <v>60</v>
      </c>
      <c r="O13" s="3">
        <f>'Total Chain'!O$9</f>
        <v>70</v>
      </c>
      <c r="P13" s="3">
        <f>'Total Chain'!P$9</f>
        <v>80</v>
      </c>
      <c r="Q13" s="3">
        <f>'Total Chain'!Q$9</f>
        <v>90</v>
      </c>
      <c r="R13" s="3">
        <f>'Total Chain'!R$9</f>
        <v>100</v>
      </c>
      <c r="S13" s="3">
        <f>'Total Chain'!S$9</f>
        <v>110</v>
      </c>
      <c r="T13" s="3">
        <f>'Total Chain'!T$9</f>
        <v>120</v>
      </c>
    </row>
    <row r="14" spans="1:20" hidden="1" outlineLevel="2" x14ac:dyDescent="0.35">
      <c r="F14" s="1" t="s">
        <v>143</v>
      </c>
      <c r="G14" s="1"/>
      <c r="H14" s="1" t="s">
        <v>144</v>
      </c>
      <c r="I14" s="8">
        <v>60</v>
      </c>
      <c r="J14" s="3">
        <f t="shared" ref="J14:L14" si="19">I14</f>
        <v>60</v>
      </c>
      <c r="K14" s="3">
        <f t="shared" si="19"/>
        <v>60</v>
      </c>
      <c r="L14" s="3">
        <f t="shared" si="19"/>
        <v>60</v>
      </c>
      <c r="M14" s="3">
        <f>L14</f>
        <v>60</v>
      </c>
      <c r="N14" s="3">
        <f t="shared" ref="N14:T14" si="20">M14</f>
        <v>60</v>
      </c>
      <c r="O14" s="3">
        <f t="shared" si="20"/>
        <v>60</v>
      </c>
      <c r="P14" s="3">
        <f t="shared" si="20"/>
        <v>60</v>
      </c>
      <c r="Q14" s="3">
        <f t="shared" si="20"/>
        <v>60</v>
      </c>
      <c r="R14" s="3">
        <f t="shared" si="20"/>
        <v>60</v>
      </c>
      <c r="S14" s="3">
        <f t="shared" si="20"/>
        <v>60</v>
      </c>
      <c r="T14" s="3">
        <f t="shared" si="20"/>
        <v>60</v>
      </c>
    </row>
    <row r="15" spans="1:20" hidden="1" outlineLevel="2" x14ac:dyDescent="0.35">
      <c r="E15" s="1" t="s">
        <v>94</v>
      </c>
      <c r="G15" s="1"/>
      <c r="H15" s="1" t="s">
        <v>14</v>
      </c>
      <c r="I15" s="8">
        <f>12/3.7*1.23*12</f>
        <v>47.870270270270268</v>
      </c>
      <c r="J15" s="3">
        <f>I15</f>
        <v>47.870270270270268</v>
      </c>
      <c r="K15" s="3">
        <f>J15</f>
        <v>47.870270270270268</v>
      </c>
      <c r="L15" s="3">
        <f>K15</f>
        <v>47.870270270270268</v>
      </c>
      <c r="M15" s="3">
        <f t="shared" ref="M15:O15" si="21">L15</f>
        <v>47.870270270270268</v>
      </c>
      <c r="N15" s="3">
        <f t="shared" si="21"/>
        <v>47.870270270270268</v>
      </c>
      <c r="O15" s="3">
        <f t="shared" si="21"/>
        <v>47.870270270270268</v>
      </c>
      <c r="P15" s="3">
        <f t="shared" ref="P15:T15" si="22">O15</f>
        <v>47.870270270270268</v>
      </c>
      <c r="Q15" s="3">
        <f t="shared" si="22"/>
        <v>47.870270270270268</v>
      </c>
      <c r="R15" s="3">
        <f t="shared" si="22"/>
        <v>47.870270270270268</v>
      </c>
      <c r="S15" s="3">
        <f t="shared" si="22"/>
        <v>47.870270270270268</v>
      </c>
      <c r="T15" s="3">
        <f t="shared" si="22"/>
        <v>47.870270270270268</v>
      </c>
    </row>
    <row r="16" spans="1:20" outlineLevel="1" collapsed="1" x14ac:dyDescent="0.35">
      <c r="D16" s="1" t="s">
        <v>141</v>
      </c>
      <c r="G16" s="1"/>
      <c r="H16" s="1" t="s">
        <v>14</v>
      </c>
      <c r="I16" s="3">
        <f>I17*I20</f>
        <v>2.9918918918918918</v>
      </c>
      <c r="J16" s="3">
        <f t="shared" ref="J16:T16" si="23">J17*J20</f>
        <v>11.967567567567567</v>
      </c>
      <c r="K16" s="3">
        <f t="shared" si="23"/>
        <v>17.951351351351349</v>
      </c>
      <c r="L16" s="3">
        <f t="shared" si="23"/>
        <v>23.935135135135134</v>
      </c>
      <c r="M16" s="3">
        <f t="shared" si="23"/>
        <v>29.918918918918919</v>
      </c>
      <c r="N16" s="3">
        <f t="shared" si="23"/>
        <v>35.902702702702697</v>
      </c>
      <c r="O16" s="3">
        <f t="shared" si="23"/>
        <v>41.886486486486483</v>
      </c>
      <c r="P16" s="3">
        <f t="shared" si="23"/>
        <v>47.870270270270268</v>
      </c>
      <c r="Q16" s="3">
        <f t="shared" si="23"/>
        <v>53.854054054054053</v>
      </c>
      <c r="R16" s="3">
        <f t="shared" si="23"/>
        <v>59.837837837837839</v>
      </c>
      <c r="S16" s="3">
        <f t="shared" si="23"/>
        <v>65.821621621621617</v>
      </c>
      <c r="T16" s="3">
        <f t="shared" si="23"/>
        <v>71.805405405405395</v>
      </c>
    </row>
    <row r="17" spans="3:20" hidden="1" outlineLevel="2" x14ac:dyDescent="0.35">
      <c r="E17" s="1" t="s">
        <v>93</v>
      </c>
      <c r="G17" s="1"/>
      <c r="H17" s="1" t="s">
        <v>2</v>
      </c>
      <c r="I17" s="35">
        <f>I18/I19</f>
        <v>0.125</v>
      </c>
      <c r="J17" s="35">
        <f t="shared" ref="J17:T17" si="24">J18/J19</f>
        <v>0.5</v>
      </c>
      <c r="K17" s="35">
        <f t="shared" si="24"/>
        <v>0.75</v>
      </c>
      <c r="L17" s="35">
        <f t="shared" si="24"/>
        <v>1</v>
      </c>
      <c r="M17" s="35">
        <f t="shared" si="24"/>
        <v>1.25</v>
      </c>
      <c r="N17" s="35">
        <f t="shared" si="24"/>
        <v>1.5</v>
      </c>
      <c r="O17" s="35">
        <f t="shared" si="24"/>
        <v>1.75</v>
      </c>
      <c r="P17" s="35">
        <f t="shared" si="24"/>
        <v>2</v>
      </c>
      <c r="Q17" s="35">
        <f t="shared" si="24"/>
        <v>2.25</v>
      </c>
      <c r="R17" s="35">
        <f t="shared" si="24"/>
        <v>2.5</v>
      </c>
      <c r="S17" s="35">
        <f t="shared" si="24"/>
        <v>2.75</v>
      </c>
      <c r="T17" s="35">
        <f t="shared" si="24"/>
        <v>3</v>
      </c>
    </row>
    <row r="18" spans="3:20" hidden="1" outlineLevel="2" x14ac:dyDescent="0.35">
      <c r="F18" s="1" t="s">
        <v>142</v>
      </c>
      <c r="G18" s="1"/>
      <c r="H18" s="1" t="s">
        <v>145</v>
      </c>
      <c r="I18" s="3">
        <f>'Total Chain'!I$9</f>
        <v>5</v>
      </c>
      <c r="J18" s="3">
        <f>'Total Chain'!J$9</f>
        <v>20</v>
      </c>
      <c r="K18" s="3">
        <f>'Total Chain'!K$9</f>
        <v>30</v>
      </c>
      <c r="L18" s="3">
        <f>'Total Chain'!L$9</f>
        <v>40</v>
      </c>
      <c r="M18" s="3">
        <f>'Total Chain'!M$9</f>
        <v>50</v>
      </c>
      <c r="N18" s="3">
        <f>'Total Chain'!N$9</f>
        <v>60</v>
      </c>
      <c r="O18" s="3">
        <f>'Total Chain'!O$9</f>
        <v>70</v>
      </c>
      <c r="P18" s="3">
        <f>'Total Chain'!P$9</f>
        <v>80</v>
      </c>
      <c r="Q18" s="3">
        <f>'Total Chain'!Q$9</f>
        <v>90</v>
      </c>
      <c r="R18" s="3">
        <f>'Total Chain'!R$9</f>
        <v>100</v>
      </c>
      <c r="S18" s="3">
        <f>'Total Chain'!S$9</f>
        <v>110</v>
      </c>
      <c r="T18" s="3">
        <f>'Total Chain'!T$9</f>
        <v>120</v>
      </c>
    </row>
    <row r="19" spans="3:20" hidden="1" outlineLevel="2" x14ac:dyDescent="0.35">
      <c r="F19" s="1" t="s">
        <v>143</v>
      </c>
      <c r="G19" s="1"/>
      <c r="H19" s="1" t="s">
        <v>144</v>
      </c>
      <c r="I19" s="8">
        <v>40</v>
      </c>
      <c r="J19" s="3">
        <f>I19</f>
        <v>40</v>
      </c>
      <c r="K19" s="3">
        <f t="shared" ref="K19:T19" si="25">J19</f>
        <v>40</v>
      </c>
      <c r="L19" s="3">
        <f t="shared" si="25"/>
        <v>40</v>
      </c>
      <c r="M19" s="3">
        <f t="shared" si="25"/>
        <v>40</v>
      </c>
      <c r="N19" s="3">
        <f t="shared" si="25"/>
        <v>40</v>
      </c>
      <c r="O19" s="3">
        <f t="shared" si="25"/>
        <v>40</v>
      </c>
      <c r="P19" s="3">
        <f t="shared" si="25"/>
        <v>40</v>
      </c>
      <c r="Q19" s="3">
        <f t="shared" si="25"/>
        <v>40</v>
      </c>
      <c r="R19" s="3">
        <f t="shared" si="25"/>
        <v>40</v>
      </c>
      <c r="S19" s="3">
        <f t="shared" si="25"/>
        <v>40</v>
      </c>
      <c r="T19" s="3">
        <f t="shared" si="25"/>
        <v>40</v>
      </c>
    </row>
    <row r="20" spans="3:20" hidden="1" outlineLevel="2" x14ac:dyDescent="0.35">
      <c r="E20" s="1" t="s">
        <v>94</v>
      </c>
      <c r="G20" s="1"/>
      <c r="H20" s="1" t="s">
        <v>14</v>
      </c>
      <c r="I20" s="8">
        <f>6/3.7*1.23*12</f>
        <v>23.935135135135134</v>
      </c>
      <c r="J20" s="3">
        <f>I20</f>
        <v>23.935135135135134</v>
      </c>
      <c r="K20" s="3">
        <f t="shared" ref="K20:T20" si="26">J20</f>
        <v>23.935135135135134</v>
      </c>
      <c r="L20" s="3">
        <f t="shared" si="26"/>
        <v>23.935135135135134</v>
      </c>
      <c r="M20" s="3">
        <f t="shared" si="26"/>
        <v>23.935135135135134</v>
      </c>
      <c r="N20" s="3">
        <f t="shared" si="26"/>
        <v>23.935135135135134</v>
      </c>
      <c r="O20" s="3">
        <f t="shared" si="26"/>
        <v>23.935135135135134</v>
      </c>
      <c r="P20" s="3">
        <f t="shared" si="26"/>
        <v>23.935135135135134</v>
      </c>
      <c r="Q20" s="3">
        <f t="shared" si="26"/>
        <v>23.935135135135134</v>
      </c>
      <c r="R20" s="3">
        <f t="shared" si="26"/>
        <v>23.935135135135134</v>
      </c>
      <c r="S20" s="3">
        <f t="shared" si="26"/>
        <v>23.935135135135134</v>
      </c>
      <c r="T20" s="3">
        <f t="shared" si="26"/>
        <v>23.935135135135134</v>
      </c>
    </row>
    <row r="21" spans="3:20" outlineLevel="1" collapsed="1" x14ac:dyDescent="0.35">
      <c r="D21" s="1" t="s">
        <v>146</v>
      </c>
      <c r="G21" s="1"/>
      <c r="H21" s="1" t="s">
        <v>14</v>
      </c>
      <c r="I21" s="3">
        <f t="shared" ref="I21" si="27">I22*I25</f>
        <v>3.1913513513513507</v>
      </c>
      <c r="J21" s="3">
        <f t="shared" ref="J21" si="28">J22*J25</f>
        <v>12.765405405405403</v>
      </c>
      <c r="K21" s="3">
        <f t="shared" ref="K21" si="29">K22*K25</f>
        <v>19.148108108108104</v>
      </c>
      <c r="L21" s="3">
        <f t="shared" ref="L21" si="30">L22*L25</f>
        <v>25.530810810810806</v>
      </c>
      <c r="M21" s="3">
        <f t="shared" ref="M21" si="31">M22*M25</f>
        <v>31.913513513513507</v>
      </c>
      <c r="N21" s="3">
        <f t="shared" ref="N21" si="32">N22*N25</f>
        <v>38.296216216216209</v>
      </c>
      <c r="O21" s="3">
        <f t="shared" ref="O21" si="33">O22*O25</f>
        <v>44.67891891891891</v>
      </c>
      <c r="P21" s="3">
        <f t="shared" ref="P21" si="34">P22*P25</f>
        <v>51.061621621621612</v>
      </c>
      <c r="Q21" s="3">
        <f t="shared" ref="Q21" si="35">Q22*Q25</f>
        <v>57.444324324324313</v>
      </c>
      <c r="R21" s="3">
        <f t="shared" ref="R21" si="36">R22*R25</f>
        <v>63.827027027027015</v>
      </c>
      <c r="S21" s="3">
        <f t="shared" ref="S21" si="37">S22*S25</f>
        <v>70.209729729729716</v>
      </c>
      <c r="T21" s="3">
        <f t="shared" ref="T21" si="38">T22*T25</f>
        <v>76.592432432432417</v>
      </c>
    </row>
    <row r="22" spans="3:20" hidden="1" outlineLevel="2" x14ac:dyDescent="0.35">
      <c r="E22" s="1" t="s">
        <v>93</v>
      </c>
      <c r="G22" s="1"/>
      <c r="H22" s="1" t="s">
        <v>2</v>
      </c>
      <c r="I22" s="35">
        <f>I23/I24</f>
        <v>0.1</v>
      </c>
      <c r="J22" s="35">
        <f t="shared" ref="J22:T22" si="39">J23/J24</f>
        <v>0.4</v>
      </c>
      <c r="K22" s="35">
        <f t="shared" si="39"/>
        <v>0.6</v>
      </c>
      <c r="L22" s="35">
        <f t="shared" si="39"/>
        <v>0.8</v>
      </c>
      <c r="M22" s="35">
        <f t="shared" si="39"/>
        <v>1</v>
      </c>
      <c r="N22" s="35">
        <f t="shared" si="39"/>
        <v>1.2</v>
      </c>
      <c r="O22" s="35">
        <f t="shared" si="39"/>
        <v>1.4</v>
      </c>
      <c r="P22" s="35">
        <f t="shared" si="39"/>
        <v>1.6</v>
      </c>
      <c r="Q22" s="35">
        <f t="shared" si="39"/>
        <v>1.8</v>
      </c>
      <c r="R22" s="35">
        <f t="shared" si="39"/>
        <v>2</v>
      </c>
      <c r="S22" s="35">
        <f t="shared" si="39"/>
        <v>2.2000000000000002</v>
      </c>
      <c r="T22" s="35">
        <f t="shared" si="39"/>
        <v>2.4</v>
      </c>
    </row>
    <row r="23" spans="3:20" hidden="1" outlineLevel="2" x14ac:dyDescent="0.35">
      <c r="F23" s="1" t="s">
        <v>142</v>
      </c>
      <c r="G23" s="1"/>
      <c r="H23" s="1" t="s">
        <v>145</v>
      </c>
      <c r="I23" s="3">
        <f>'Total Chain'!I$9</f>
        <v>5</v>
      </c>
      <c r="J23" s="3">
        <f>'Total Chain'!J$9</f>
        <v>20</v>
      </c>
      <c r="K23" s="3">
        <f>'Total Chain'!K$9</f>
        <v>30</v>
      </c>
      <c r="L23" s="3">
        <f>'Total Chain'!L$9</f>
        <v>40</v>
      </c>
      <c r="M23" s="3">
        <f>'Total Chain'!M$9</f>
        <v>50</v>
      </c>
      <c r="N23" s="3">
        <f>'Total Chain'!N$9</f>
        <v>60</v>
      </c>
      <c r="O23" s="3">
        <f>'Total Chain'!O$9</f>
        <v>70</v>
      </c>
      <c r="P23" s="3">
        <f>'Total Chain'!P$9</f>
        <v>80</v>
      </c>
      <c r="Q23" s="3">
        <f>'Total Chain'!Q$9</f>
        <v>90</v>
      </c>
      <c r="R23" s="3">
        <f>'Total Chain'!R$9</f>
        <v>100</v>
      </c>
      <c r="S23" s="3">
        <f>'Total Chain'!S$9</f>
        <v>110</v>
      </c>
      <c r="T23" s="3">
        <f>'Total Chain'!T$9</f>
        <v>120</v>
      </c>
    </row>
    <row r="24" spans="3:20" hidden="1" outlineLevel="2" x14ac:dyDescent="0.35">
      <c r="F24" s="1" t="s">
        <v>143</v>
      </c>
      <c r="G24" s="1"/>
      <c r="H24" s="1" t="s">
        <v>144</v>
      </c>
      <c r="I24" s="8">
        <v>50</v>
      </c>
      <c r="J24" s="3">
        <f>I24</f>
        <v>50</v>
      </c>
      <c r="K24" s="3">
        <f t="shared" ref="K24:T25" si="40">J24</f>
        <v>50</v>
      </c>
      <c r="L24" s="3">
        <f t="shared" si="40"/>
        <v>50</v>
      </c>
      <c r="M24" s="3">
        <f t="shared" si="40"/>
        <v>50</v>
      </c>
      <c r="N24" s="3">
        <f t="shared" si="40"/>
        <v>50</v>
      </c>
      <c r="O24" s="3">
        <f t="shared" si="40"/>
        <v>50</v>
      </c>
      <c r="P24" s="3">
        <f t="shared" si="40"/>
        <v>50</v>
      </c>
      <c r="Q24" s="3">
        <f t="shared" si="40"/>
        <v>50</v>
      </c>
      <c r="R24" s="3">
        <f t="shared" si="40"/>
        <v>50</v>
      </c>
      <c r="S24" s="3">
        <f t="shared" si="40"/>
        <v>50</v>
      </c>
      <c r="T24" s="3">
        <f t="shared" si="40"/>
        <v>50</v>
      </c>
    </row>
    <row r="25" spans="3:20" hidden="1" outlineLevel="2" x14ac:dyDescent="0.35">
      <c r="E25" s="1" t="s">
        <v>94</v>
      </c>
      <c r="G25" s="1"/>
      <c r="H25" s="1" t="s">
        <v>14</v>
      </c>
      <c r="I25" s="8">
        <f>8/3.7*1.23*12</f>
        <v>31.913513513513507</v>
      </c>
      <c r="J25" s="3">
        <f>I25</f>
        <v>31.913513513513507</v>
      </c>
      <c r="K25" s="3">
        <f t="shared" si="40"/>
        <v>31.913513513513507</v>
      </c>
      <c r="L25" s="3">
        <f t="shared" si="40"/>
        <v>31.913513513513507</v>
      </c>
      <c r="M25" s="3">
        <f t="shared" si="40"/>
        <v>31.913513513513507</v>
      </c>
      <c r="N25" s="3">
        <f t="shared" si="40"/>
        <v>31.913513513513507</v>
      </c>
      <c r="O25" s="3">
        <f t="shared" si="40"/>
        <v>31.913513513513507</v>
      </c>
      <c r="P25" s="3">
        <f t="shared" si="40"/>
        <v>31.913513513513507</v>
      </c>
      <c r="Q25" s="3">
        <f t="shared" si="40"/>
        <v>31.913513513513507</v>
      </c>
      <c r="R25" s="3">
        <f t="shared" si="40"/>
        <v>31.913513513513507</v>
      </c>
      <c r="S25" s="3">
        <f t="shared" si="40"/>
        <v>31.913513513513507</v>
      </c>
      <c r="T25" s="3">
        <f t="shared" si="40"/>
        <v>31.913513513513507</v>
      </c>
    </row>
    <row r="26" spans="3:20" outlineLevel="1" collapsed="1" x14ac:dyDescent="0.35">
      <c r="D26" s="1" t="s">
        <v>148</v>
      </c>
      <c r="G26" s="1"/>
      <c r="H26" s="1" t="s">
        <v>14</v>
      </c>
      <c r="I26" s="3">
        <f t="shared" ref="I26:T26" si="41">I27*I30</f>
        <v>3.1913513513513507</v>
      </c>
      <c r="J26" s="3">
        <f t="shared" si="41"/>
        <v>12.765405405405403</v>
      </c>
      <c r="K26" s="3">
        <f t="shared" si="41"/>
        <v>19.148108108108104</v>
      </c>
      <c r="L26" s="3">
        <f t="shared" si="41"/>
        <v>25.530810810810806</v>
      </c>
      <c r="M26" s="3">
        <f t="shared" si="41"/>
        <v>31.913513513513507</v>
      </c>
      <c r="N26" s="3">
        <f t="shared" si="41"/>
        <v>38.296216216216209</v>
      </c>
      <c r="O26" s="3">
        <f t="shared" si="41"/>
        <v>44.67891891891891</v>
      </c>
      <c r="P26" s="3">
        <f t="shared" si="41"/>
        <v>51.061621621621612</v>
      </c>
      <c r="Q26" s="3">
        <f t="shared" si="41"/>
        <v>57.444324324324313</v>
      </c>
      <c r="R26" s="3">
        <f t="shared" si="41"/>
        <v>63.827027027027015</v>
      </c>
      <c r="S26" s="3">
        <f t="shared" si="41"/>
        <v>70.209729729729716</v>
      </c>
      <c r="T26" s="3">
        <f t="shared" si="41"/>
        <v>76.592432432432417</v>
      </c>
    </row>
    <row r="27" spans="3:20" hidden="1" outlineLevel="2" x14ac:dyDescent="0.35">
      <c r="E27" s="1" t="s">
        <v>93</v>
      </c>
      <c r="G27" s="1"/>
      <c r="H27" s="1" t="s">
        <v>2</v>
      </c>
      <c r="I27" s="35">
        <f>I28/I29</f>
        <v>0.1</v>
      </c>
      <c r="J27" s="35">
        <f t="shared" ref="J27:T27" si="42">J28/J29</f>
        <v>0.4</v>
      </c>
      <c r="K27" s="35">
        <f t="shared" si="42"/>
        <v>0.6</v>
      </c>
      <c r="L27" s="35">
        <f t="shared" si="42"/>
        <v>0.8</v>
      </c>
      <c r="M27" s="35">
        <f t="shared" si="42"/>
        <v>1</v>
      </c>
      <c r="N27" s="35">
        <f t="shared" si="42"/>
        <v>1.2</v>
      </c>
      <c r="O27" s="35">
        <f t="shared" si="42"/>
        <v>1.4</v>
      </c>
      <c r="P27" s="35">
        <f t="shared" si="42"/>
        <v>1.6</v>
      </c>
      <c r="Q27" s="35">
        <f t="shared" si="42"/>
        <v>1.8</v>
      </c>
      <c r="R27" s="35">
        <f t="shared" si="42"/>
        <v>2</v>
      </c>
      <c r="S27" s="35">
        <f t="shared" si="42"/>
        <v>2.2000000000000002</v>
      </c>
      <c r="T27" s="35">
        <f t="shared" si="42"/>
        <v>2.4</v>
      </c>
    </row>
    <row r="28" spans="3:20" hidden="1" outlineLevel="2" x14ac:dyDescent="0.35">
      <c r="F28" s="1" t="s">
        <v>142</v>
      </c>
      <c r="G28" s="1"/>
      <c r="H28" s="1" t="s">
        <v>145</v>
      </c>
      <c r="I28" s="3">
        <f>'Total Chain'!I$9</f>
        <v>5</v>
      </c>
      <c r="J28" s="3">
        <f>'Total Chain'!J$9</f>
        <v>20</v>
      </c>
      <c r="K28" s="3">
        <f>'Total Chain'!K$9</f>
        <v>30</v>
      </c>
      <c r="L28" s="3">
        <f>'Total Chain'!L$9</f>
        <v>40</v>
      </c>
      <c r="M28" s="3">
        <f>'Total Chain'!M$9</f>
        <v>50</v>
      </c>
      <c r="N28" s="3">
        <f>'Total Chain'!N$9</f>
        <v>60</v>
      </c>
      <c r="O28" s="3">
        <f>'Total Chain'!O$9</f>
        <v>70</v>
      </c>
      <c r="P28" s="3">
        <f>'Total Chain'!P$9</f>
        <v>80</v>
      </c>
      <c r="Q28" s="3">
        <f>'Total Chain'!Q$9</f>
        <v>90</v>
      </c>
      <c r="R28" s="3">
        <f>'Total Chain'!R$9</f>
        <v>100</v>
      </c>
      <c r="S28" s="3">
        <f>'Total Chain'!S$9</f>
        <v>110</v>
      </c>
      <c r="T28" s="3">
        <f>'Total Chain'!T$9</f>
        <v>120</v>
      </c>
    </row>
    <row r="29" spans="3:20" hidden="1" outlineLevel="2" x14ac:dyDescent="0.35">
      <c r="F29" s="1" t="s">
        <v>143</v>
      </c>
      <c r="G29" s="1"/>
      <c r="H29" s="1" t="s">
        <v>144</v>
      </c>
      <c r="I29" s="8">
        <v>50</v>
      </c>
      <c r="J29" s="3">
        <f>I29</f>
        <v>50</v>
      </c>
      <c r="K29" s="3">
        <f t="shared" ref="K29:T29" si="43">J29</f>
        <v>50</v>
      </c>
      <c r="L29" s="3">
        <f t="shared" si="43"/>
        <v>50</v>
      </c>
      <c r="M29" s="3">
        <f t="shared" si="43"/>
        <v>50</v>
      </c>
      <c r="N29" s="3">
        <f t="shared" si="43"/>
        <v>50</v>
      </c>
      <c r="O29" s="3">
        <f t="shared" si="43"/>
        <v>50</v>
      </c>
      <c r="P29" s="3">
        <f t="shared" si="43"/>
        <v>50</v>
      </c>
      <c r="Q29" s="3">
        <f t="shared" si="43"/>
        <v>50</v>
      </c>
      <c r="R29" s="3">
        <f t="shared" si="43"/>
        <v>50</v>
      </c>
      <c r="S29" s="3">
        <f t="shared" si="43"/>
        <v>50</v>
      </c>
      <c r="T29" s="3">
        <f t="shared" si="43"/>
        <v>50</v>
      </c>
    </row>
    <row r="30" spans="3:20" hidden="1" outlineLevel="2" x14ac:dyDescent="0.35">
      <c r="E30" s="1" t="s">
        <v>94</v>
      </c>
      <c r="G30" s="1"/>
      <c r="H30" s="1" t="s">
        <v>14</v>
      </c>
      <c r="I30" s="8">
        <f>8/3.7*1.23*12</f>
        <v>31.913513513513507</v>
      </c>
      <c r="J30" s="3">
        <f>I30</f>
        <v>31.913513513513507</v>
      </c>
      <c r="K30" s="3">
        <f t="shared" ref="K30:T30" si="44">J30</f>
        <v>31.913513513513507</v>
      </c>
      <c r="L30" s="3">
        <f t="shared" si="44"/>
        <v>31.913513513513507</v>
      </c>
      <c r="M30" s="3">
        <f t="shared" si="44"/>
        <v>31.913513513513507</v>
      </c>
      <c r="N30" s="3">
        <f t="shared" si="44"/>
        <v>31.913513513513507</v>
      </c>
      <c r="O30" s="3">
        <f t="shared" si="44"/>
        <v>31.913513513513507</v>
      </c>
      <c r="P30" s="3">
        <f t="shared" si="44"/>
        <v>31.913513513513507</v>
      </c>
      <c r="Q30" s="3">
        <f t="shared" si="44"/>
        <v>31.913513513513507</v>
      </c>
      <c r="R30" s="3">
        <f t="shared" si="44"/>
        <v>31.913513513513507</v>
      </c>
      <c r="S30" s="3">
        <f t="shared" si="44"/>
        <v>31.913513513513507</v>
      </c>
      <c r="T30" s="3">
        <f t="shared" si="44"/>
        <v>31.913513513513507</v>
      </c>
    </row>
    <row r="31" spans="3:20" x14ac:dyDescent="0.35">
      <c r="C31" s="1" t="s">
        <v>90</v>
      </c>
      <c r="G31" s="1"/>
      <c r="H31" s="1" t="s">
        <v>14</v>
      </c>
      <c r="I31" s="3">
        <f>I32*I33</f>
        <v>1.7280000000000002</v>
      </c>
      <c r="J31" s="3">
        <f t="shared" ref="J31:O31" si="45">J32*J33</f>
        <v>7.7040000000000015</v>
      </c>
      <c r="K31" s="3">
        <f t="shared" si="45"/>
        <v>13.895999999999999</v>
      </c>
      <c r="L31" s="3">
        <f t="shared" si="45"/>
        <v>20.195999999999998</v>
      </c>
      <c r="M31" s="3">
        <f t="shared" si="45"/>
        <v>26.495999999999999</v>
      </c>
      <c r="N31" s="3">
        <f t="shared" si="45"/>
        <v>32.616</v>
      </c>
      <c r="O31" s="3">
        <f t="shared" si="45"/>
        <v>38.735999999999997</v>
      </c>
      <c r="P31" s="3">
        <f t="shared" ref="P31:T31" si="46">P32*P33</f>
        <v>44.856000000000002</v>
      </c>
      <c r="Q31" s="3">
        <f t="shared" si="46"/>
        <v>50.976000000000006</v>
      </c>
      <c r="R31" s="3">
        <f t="shared" si="46"/>
        <v>57.096000000000004</v>
      </c>
      <c r="S31" s="3">
        <f t="shared" si="46"/>
        <v>63.216000000000008</v>
      </c>
      <c r="T31" s="3">
        <f t="shared" si="46"/>
        <v>69.335999999999999</v>
      </c>
    </row>
    <row r="32" spans="3:20" hidden="1" outlineLevel="2" x14ac:dyDescent="0.35">
      <c r="D32" s="1" t="s">
        <v>89</v>
      </c>
      <c r="G32" s="1"/>
      <c r="H32" s="1" t="s">
        <v>3</v>
      </c>
      <c r="I32" s="26">
        <v>0.02</v>
      </c>
      <c r="J32" s="27">
        <f>I32</f>
        <v>0.02</v>
      </c>
      <c r="K32" s="27">
        <f t="shared" ref="K32:L32" si="47">J32</f>
        <v>0.02</v>
      </c>
      <c r="L32" s="27">
        <f t="shared" si="47"/>
        <v>0.02</v>
      </c>
      <c r="M32" s="27">
        <f>L32</f>
        <v>0.02</v>
      </c>
      <c r="N32" s="27">
        <f t="shared" ref="N32:P32" si="48">M32</f>
        <v>0.02</v>
      </c>
      <c r="O32" s="27">
        <f t="shared" si="48"/>
        <v>0.02</v>
      </c>
      <c r="P32" s="27">
        <f t="shared" si="48"/>
        <v>0.02</v>
      </c>
      <c r="Q32" s="27">
        <f t="shared" ref="Q32" si="49">P32</f>
        <v>0.02</v>
      </c>
      <c r="R32" s="27">
        <f t="shared" ref="R32" si="50">Q32</f>
        <v>0.02</v>
      </c>
      <c r="S32" s="27">
        <f t="shared" ref="S32" si="51">R32</f>
        <v>0.02</v>
      </c>
      <c r="T32" s="27">
        <f t="shared" ref="T32" si="52">S32</f>
        <v>0.02</v>
      </c>
    </row>
    <row r="33" spans="3:20" hidden="1" outlineLevel="2" x14ac:dyDescent="0.35">
      <c r="D33" s="1" t="s">
        <v>0</v>
      </c>
      <c r="G33" s="1"/>
      <c r="H33" s="1" t="s">
        <v>14</v>
      </c>
      <c r="I33" s="3">
        <f>'Total Chain'!I$12</f>
        <v>86.4</v>
      </c>
      <c r="J33" s="3">
        <f>'Total Chain'!J$12</f>
        <v>385.20000000000005</v>
      </c>
      <c r="K33" s="3">
        <f>'Total Chain'!K$12</f>
        <v>694.8</v>
      </c>
      <c r="L33" s="3">
        <f>'Total Chain'!L$12</f>
        <v>1009.8</v>
      </c>
      <c r="M33" s="3">
        <f>'Total Chain'!M$12</f>
        <v>1324.8</v>
      </c>
      <c r="N33" s="3">
        <f>'Total Chain'!N$12</f>
        <v>1630.8</v>
      </c>
      <c r="O33" s="3">
        <f>'Total Chain'!O$12</f>
        <v>1936.8</v>
      </c>
      <c r="P33" s="3">
        <f>'Total Chain'!P$12</f>
        <v>2242.8000000000002</v>
      </c>
      <c r="Q33" s="3">
        <f>'Total Chain'!Q$12</f>
        <v>2548.8000000000002</v>
      </c>
      <c r="R33" s="3">
        <f>'Total Chain'!R$12</f>
        <v>2854.8</v>
      </c>
      <c r="S33" s="3">
        <f>'Total Chain'!S$12</f>
        <v>3160.8</v>
      </c>
      <c r="T33" s="3">
        <f>'Total Chain'!T$12</f>
        <v>3466.8</v>
      </c>
    </row>
    <row r="34" spans="3:20" collapsed="1" x14ac:dyDescent="0.35">
      <c r="C34" s="1" t="s">
        <v>91</v>
      </c>
      <c r="G34" s="1"/>
      <c r="H34" s="1" t="s">
        <v>14</v>
      </c>
      <c r="I34" s="3">
        <f>I35*I36</f>
        <v>1.7280000000000002</v>
      </c>
      <c r="J34" s="3">
        <f t="shared" ref="J34:O34" si="53">J35*J36</f>
        <v>7.7040000000000015</v>
      </c>
      <c r="K34" s="3">
        <f t="shared" si="53"/>
        <v>13.895999999999999</v>
      </c>
      <c r="L34" s="3">
        <f t="shared" si="53"/>
        <v>15.146999999999998</v>
      </c>
      <c r="M34" s="3">
        <f t="shared" si="53"/>
        <v>19.872</v>
      </c>
      <c r="N34" s="3">
        <f t="shared" si="53"/>
        <v>24.462</v>
      </c>
      <c r="O34" s="3">
        <f t="shared" si="53"/>
        <v>29.052</v>
      </c>
      <c r="P34" s="3">
        <f t="shared" ref="P34:T34" si="54">P35*P36</f>
        <v>33.642000000000003</v>
      </c>
      <c r="Q34" s="3">
        <f t="shared" si="54"/>
        <v>38.231999999999999</v>
      </c>
      <c r="R34" s="3">
        <f t="shared" si="54"/>
        <v>42.822000000000003</v>
      </c>
      <c r="S34" s="3">
        <f t="shared" si="54"/>
        <v>47.411999999999999</v>
      </c>
      <c r="T34" s="3">
        <f t="shared" si="54"/>
        <v>52.002000000000002</v>
      </c>
    </row>
    <row r="35" spans="3:20" hidden="1" outlineLevel="2" x14ac:dyDescent="0.35">
      <c r="D35" s="1" t="s">
        <v>89</v>
      </c>
      <c r="G35" s="1"/>
      <c r="H35" s="1" t="s">
        <v>3</v>
      </c>
      <c r="I35" s="26">
        <v>0.02</v>
      </c>
      <c r="J35" s="27">
        <f>I35</f>
        <v>0.02</v>
      </c>
      <c r="K35" s="27">
        <f t="shared" ref="K35" si="55">J35</f>
        <v>0.02</v>
      </c>
      <c r="L35" s="26">
        <v>1.4999999999999999E-2</v>
      </c>
      <c r="M35" s="27">
        <f>L35</f>
        <v>1.4999999999999999E-2</v>
      </c>
      <c r="N35" s="27">
        <f t="shared" ref="N35" si="56">M35</f>
        <v>1.4999999999999999E-2</v>
      </c>
      <c r="O35" s="27">
        <f t="shared" ref="O35:P35" si="57">N35</f>
        <v>1.4999999999999999E-2</v>
      </c>
      <c r="P35" s="27">
        <f t="shared" si="57"/>
        <v>1.4999999999999999E-2</v>
      </c>
      <c r="Q35" s="27">
        <f t="shared" ref="Q35" si="58">P35</f>
        <v>1.4999999999999999E-2</v>
      </c>
      <c r="R35" s="27">
        <f t="shared" ref="R35" si="59">Q35</f>
        <v>1.4999999999999999E-2</v>
      </c>
      <c r="S35" s="27">
        <f t="shared" ref="S35" si="60">R35</f>
        <v>1.4999999999999999E-2</v>
      </c>
      <c r="T35" s="27">
        <f t="shared" ref="T35" si="61">S35</f>
        <v>1.4999999999999999E-2</v>
      </c>
    </row>
    <row r="36" spans="3:20" hidden="1" outlineLevel="2" x14ac:dyDescent="0.35">
      <c r="D36" s="1" t="s">
        <v>0</v>
      </c>
      <c r="G36" s="1"/>
      <c r="H36" s="1" t="s">
        <v>14</v>
      </c>
      <c r="I36" s="3">
        <f>'Total Chain'!I$12</f>
        <v>86.4</v>
      </c>
      <c r="J36" s="3">
        <f>'Total Chain'!J$12</f>
        <v>385.20000000000005</v>
      </c>
      <c r="K36" s="3">
        <f>'Total Chain'!K$12</f>
        <v>694.8</v>
      </c>
      <c r="L36" s="3">
        <f>'Total Chain'!L$12</f>
        <v>1009.8</v>
      </c>
      <c r="M36" s="3">
        <f>'Total Chain'!M$12</f>
        <v>1324.8</v>
      </c>
      <c r="N36" s="3">
        <f>'Total Chain'!N$12</f>
        <v>1630.8</v>
      </c>
      <c r="O36" s="3">
        <f>'Total Chain'!O$12</f>
        <v>1936.8</v>
      </c>
      <c r="P36" s="3">
        <f>'Total Chain'!P$12</f>
        <v>2242.8000000000002</v>
      </c>
      <c r="Q36" s="3">
        <f>'Total Chain'!Q$12</f>
        <v>2548.8000000000002</v>
      </c>
      <c r="R36" s="3">
        <f>'Total Chain'!R$12</f>
        <v>2854.8</v>
      </c>
      <c r="S36" s="3">
        <f>'Total Chain'!S$12</f>
        <v>3160.8</v>
      </c>
      <c r="T36" s="3">
        <f>'Total Chain'!T$12</f>
        <v>3466.8</v>
      </c>
    </row>
    <row r="37" spans="3:20" collapsed="1" x14ac:dyDescent="0.35">
      <c r="C37" s="1" t="s">
        <v>10</v>
      </c>
      <c r="G37" s="1"/>
      <c r="H37" s="1" t="s">
        <v>14</v>
      </c>
      <c r="I37" s="3">
        <f>I38*I39</f>
        <v>1.7280000000000002</v>
      </c>
      <c r="J37" s="3">
        <f t="shared" ref="J37:O37" si="62">J38*J39</f>
        <v>7.7040000000000015</v>
      </c>
      <c r="K37" s="3">
        <f t="shared" si="62"/>
        <v>13.895999999999999</v>
      </c>
      <c r="L37" s="3">
        <f t="shared" si="62"/>
        <v>15.146999999999998</v>
      </c>
      <c r="M37" s="3">
        <f t="shared" si="62"/>
        <v>19.872</v>
      </c>
      <c r="N37" s="3">
        <f t="shared" si="62"/>
        <v>24.462</v>
      </c>
      <c r="O37" s="3">
        <f t="shared" si="62"/>
        <v>29.052</v>
      </c>
      <c r="P37" s="3">
        <f t="shared" ref="P37:T37" si="63">P38*P39</f>
        <v>33.642000000000003</v>
      </c>
      <c r="Q37" s="3">
        <f t="shared" si="63"/>
        <v>38.231999999999999</v>
      </c>
      <c r="R37" s="3">
        <f t="shared" si="63"/>
        <v>42.822000000000003</v>
      </c>
      <c r="S37" s="3">
        <f t="shared" si="63"/>
        <v>47.411999999999999</v>
      </c>
      <c r="T37" s="3">
        <f t="shared" si="63"/>
        <v>52.002000000000002</v>
      </c>
    </row>
    <row r="38" spans="3:20" hidden="1" outlineLevel="2" x14ac:dyDescent="0.35">
      <c r="D38" s="1" t="s">
        <v>89</v>
      </c>
      <c r="G38" s="1"/>
      <c r="H38" s="1" t="s">
        <v>3</v>
      </c>
      <c r="I38" s="26">
        <v>0.02</v>
      </c>
      <c r="J38" s="27">
        <f>I38</f>
        <v>0.02</v>
      </c>
      <c r="K38" s="27">
        <f t="shared" ref="K38" si="64">J38</f>
        <v>0.02</v>
      </c>
      <c r="L38" s="26">
        <v>1.4999999999999999E-2</v>
      </c>
      <c r="M38" s="27">
        <f>L38</f>
        <v>1.4999999999999999E-2</v>
      </c>
      <c r="N38" s="27">
        <f t="shared" ref="N38" si="65">M38</f>
        <v>1.4999999999999999E-2</v>
      </c>
      <c r="O38" s="27">
        <f t="shared" ref="O38:P38" si="66">N38</f>
        <v>1.4999999999999999E-2</v>
      </c>
      <c r="P38" s="27">
        <f t="shared" si="66"/>
        <v>1.4999999999999999E-2</v>
      </c>
      <c r="Q38" s="27">
        <f t="shared" ref="Q38" si="67">P38</f>
        <v>1.4999999999999999E-2</v>
      </c>
      <c r="R38" s="27">
        <f t="shared" ref="R38" si="68">Q38</f>
        <v>1.4999999999999999E-2</v>
      </c>
      <c r="S38" s="27">
        <f t="shared" ref="S38" si="69">R38</f>
        <v>1.4999999999999999E-2</v>
      </c>
      <c r="T38" s="27">
        <f t="shared" ref="T38" si="70">S38</f>
        <v>1.4999999999999999E-2</v>
      </c>
    </row>
    <row r="39" spans="3:20" hidden="1" outlineLevel="2" x14ac:dyDescent="0.35">
      <c r="D39" s="1" t="s">
        <v>0</v>
      </c>
      <c r="G39" s="1"/>
      <c r="H39" s="1" t="s">
        <v>14</v>
      </c>
      <c r="I39" s="3">
        <f>'Total Chain'!I$12</f>
        <v>86.4</v>
      </c>
      <c r="J39" s="3">
        <f>'Total Chain'!J$12</f>
        <v>385.20000000000005</v>
      </c>
      <c r="K39" s="3">
        <f>'Total Chain'!K$12</f>
        <v>694.8</v>
      </c>
      <c r="L39" s="3">
        <f>'Total Chain'!L$12</f>
        <v>1009.8</v>
      </c>
      <c r="M39" s="3">
        <f>'Total Chain'!M$12</f>
        <v>1324.8</v>
      </c>
      <c r="N39" s="3">
        <f>'Total Chain'!N$12</f>
        <v>1630.8</v>
      </c>
      <c r="O39" s="3">
        <f>'Total Chain'!O$12</f>
        <v>1936.8</v>
      </c>
      <c r="P39" s="3">
        <f>'Total Chain'!P$12</f>
        <v>2242.8000000000002</v>
      </c>
      <c r="Q39" s="3">
        <f>'Total Chain'!Q$12</f>
        <v>2548.8000000000002</v>
      </c>
      <c r="R39" s="3">
        <f>'Total Chain'!R$12</f>
        <v>2854.8</v>
      </c>
      <c r="S39" s="3">
        <f>'Total Chain'!S$12</f>
        <v>3160.8</v>
      </c>
      <c r="T39" s="3">
        <f>'Total Chain'!T$12</f>
        <v>3466.8</v>
      </c>
    </row>
    <row r="40" spans="3:20" s="3" customFormat="1" collapsed="1" x14ac:dyDescent="0.35">
      <c r="C40" s="3" t="s">
        <v>92</v>
      </c>
      <c r="H40" s="3" t="s">
        <v>14</v>
      </c>
      <c r="I40" s="3">
        <f>I41*I42/1000</f>
        <v>0</v>
      </c>
      <c r="J40" s="3">
        <f t="shared" ref="J40:O40" si="71">J41*J42/1000</f>
        <v>0</v>
      </c>
      <c r="K40" s="3">
        <f t="shared" si="71"/>
        <v>0</v>
      </c>
      <c r="L40" s="3">
        <f t="shared" si="71"/>
        <v>0</v>
      </c>
      <c r="M40" s="3">
        <f t="shared" si="71"/>
        <v>9</v>
      </c>
      <c r="N40" s="3">
        <f t="shared" si="71"/>
        <v>9</v>
      </c>
      <c r="O40" s="3">
        <f t="shared" si="71"/>
        <v>18</v>
      </c>
      <c r="P40" s="3">
        <f t="shared" ref="P40:T40" si="72">P41*P42/1000</f>
        <v>18</v>
      </c>
      <c r="Q40" s="3">
        <f t="shared" si="72"/>
        <v>18</v>
      </c>
      <c r="R40" s="3">
        <f t="shared" si="72"/>
        <v>18</v>
      </c>
      <c r="S40" s="3">
        <f t="shared" si="72"/>
        <v>18</v>
      </c>
      <c r="T40" s="3">
        <f t="shared" si="72"/>
        <v>18</v>
      </c>
    </row>
    <row r="41" spans="3:20" s="3" customFormat="1" hidden="1" outlineLevel="2" x14ac:dyDescent="0.35">
      <c r="D41" s="3" t="s">
        <v>95</v>
      </c>
      <c r="G41" s="29"/>
      <c r="H41" s="3" t="s">
        <v>97</v>
      </c>
      <c r="I41" s="3">
        <f>15*12</f>
        <v>180</v>
      </c>
      <c r="J41" s="3">
        <f t="shared" ref="J41:T41" si="73">15*12</f>
        <v>180</v>
      </c>
      <c r="K41" s="3">
        <f t="shared" si="73"/>
        <v>180</v>
      </c>
      <c r="L41" s="3">
        <f t="shared" si="73"/>
        <v>180</v>
      </c>
      <c r="M41" s="3">
        <f t="shared" si="73"/>
        <v>180</v>
      </c>
      <c r="N41" s="3">
        <f t="shared" si="73"/>
        <v>180</v>
      </c>
      <c r="O41" s="3">
        <f t="shared" si="73"/>
        <v>180</v>
      </c>
      <c r="P41" s="3">
        <f t="shared" si="73"/>
        <v>180</v>
      </c>
      <c r="Q41" s="3">
        <f t="shared" si="73"/>
        <v>180</v>
      </c>
      <c r="R41" s="3">
        <f t="shared" si="73"/>
        <v>180</v>
      </c>
      <c r="S41" s="3">
        <f t="shared" si="73"/>
        <v>180</v>
      </c>
      <c r="T41" s="3">
        <f t="shared" si="73"/>
        <v>180</v>
      </c>
    </row>
    <row r="42" spans="3:20" s="3" customFormat="1" hidden="1" outlineLevel="2" x14ac:dyDescent="0.35">
      <c r="D42" s="3" t="s">
        <v>96</v>
      </c>
      <c r="G42" s="29"/>
      <c r="H42" s="3" t="s">
        <v>70</v>
      </c>
      <c r="I42" s="8"/>
      <c r="J42" s="8"/>
      <c r="K42" s="8"/>
      <c r="L42" s="8"/>
      <c r="M42" s="8">
        <v>50</v>
      </c>
      <c r="N42" s="3">
        <f>M42</f>
        <v>50</v>
      </c>
      <c r="O42" s="8">
        <v>100</v>
      </c>
      <c r="P42" s="3">
        <f t="shared" ref="P42:T42" si="74">O42</f>
        <v>100</v>
      </c>
      <c r="Q42" s="3">
        <f t="shared" si="74"/>
        <v>100</v>
      </c>
      <c r="R42" s="3">
        <f t="shared" si="74"/>
        <v>100</v>
      </c>
      <c r="S42" s="3">
        <f t="shared" si="74"/>
        <v>100</v>
      </c>
      <c r="T42" s="3">
        <f t="shared" si="74"/>
        <v>100</v>
      </c>
    </row>
    <row r="43" spans="3:20" collapsed="1" x14ac:dyDescent="0.35"/>
    <row r="45" spans="3:20" s="2" customFormat="1" x14ac:dyDescent="0.35">
      <c r="C45" s="2" t="s">
        <v>154</v>
      </c>
      <c r="H45" s="2" t="s">
        <v>2</v>
      </c>
      <c r="I45" s="33">
        <f>SUM(I46:I49)</f>
        <v>0.40833333333333333</v>
      </c>
      <c r="J45" s="33">
        <f t="shared" ref="J45:T45" si="75">SUM(J46:J49)</f>
        <v>1.6333333333333333</v>
      </c>
      <c r="K45" s="33">
        <f t="shared" si="75"/>
        <v>2.4500000000000002</v>
      </c>
      <c r="L45" s="33">
        <f t="shared" si="75"/>
        <v>3.2666666666666666</v>
      </c>
      <c r="M45" s="33">
        <f t="shared" si="75"/>
        <v>4.0833333333333339</v>
      </c>
      <c r="N45" s="33">
        <f t="shared" si="75"/>
        <v>4.9000000000000004</v>
      </c>
      <c r="O45" s="33">
        <f t="shared" si="75"/>
        <v>5.7166666666666668</v>
      </c>
      <c r="P45" s="33">
        <f t="shared" si="75"/>
        <v>6.5333333333333332</v>
      </c>
      <c r="Q45" s="33">
        <f t="shared" si="75"/>
        <v>7.35</v>
      </c>
      <c r="R45" s="33">
        <f t="shared" si="75"/>
        <v>8.1666666666666679</v>
      </c>
      <c r="S45" s="33">
        <f t="shared" si="75"/>
        <v>8.9833333333333343</v>
      </c>
      <c r="T45" s="33">
        <f t="shared" si="75"/>
        <v>9.8000000000000007</v>
      </c>
    </row>
    <row r="46" spans="3:20" outlineLevel="1" x14ac:dyDescent="0.35">
      <c r="D46" s="1" t="s">
        <v>147</v>
      </c>
      <c r="H46" s="1" t="s">
        <v>2</v>
      </c>
      <c r="I46" s="35">
        <f>I12</f>
        <v>8.3333333333333329E-2</v>
      </c>
      <c r="J46" s="35">
        <f t="shared" ref="J46:T46" si="76">J12</f>
        <v>0.33333333333333331</v>
      </c>
      <c r="K46" s="35">
        <f t="shared" si="76"/>
        <v>0.5</v>
      </c>
      <c r="L46" s="35">
        <f t="shared" si="76"/>
        <v>0.66666666666666663</v>
      </c>
      <c r="M46" s="35">
        <f t="shared" si="76"/>
        <v>0.83333333333333337</v>
      </c>
      <c r="N46" s="35">
        <f t="shared" si="76"/>
        <v>1</v>
      </c>
      <c r="O46" s="35">
        <f t="shared" si="76"/>
        <v>1.1666666666666667</v>
      </c>
      <c r="P46" s="35">
        <f t="shared" si="76"/>
        <v>1.3333333333333333</v>
      </c>
      <c r="Q46" s="35">
        <f t="shared" si="76"/>
        <v>1.5</v>
      </c>
      <c r="R46" s="35">
        <f t="shared" si="76"/>
        <v>1.6666666666666667</v>
      </c>
      <c r="S46" s="35">
        <f t="shared" si="76"/>
        <v>1.8333333333333333</v>
      </c>
      <c r="T46" s="35">
        <f t="shared" si="76"/>
        <v>2</v>
      </c>
    </row>
    <row r="47" spans="3:20" outlineLevel="1" x14ac:dyDescent="0.35">
      <c r="D47" s="1" t="s">
        <v>141</v>
      </c>
      <c r="H47" s="1" t="s">
        <v>2</v>
      </c>
      <c r="I47" s="35">
        <f>I17</f>
        <v>0.125</v>
      </c>
      <c r="J47" s="35">
        <f t="shared" ref="J47:T47" si="77">J17</f>
        <v>0.5</v>
      </c>
      <c r="K47" s="35">
        <f t="shared" si="77"/>
        <v>0.75</v>
      </c>
      <c r="L47" s="35">
        <f t="shared" si="77"/>
        <v>1</v>
      </c>
      <c r="M47" s="35">
        <f t="shared" si="77"/>
        <v>1.25</v>
      </c>
      <c r="N47" s="35">
        <f t="shared" si="77"/>
        <v>1.5</v>
      </c>
      <c r="O47" s="35">
        <f t="shared" si="77"/>
        <v>1.75</v>
      </c>
      <c r="P47" s="35">
        <f t="shared" si="77"/>
        <v>2</v>
      </c>
      <c r="Q47" s="35">
        <f t="shared" si="77"/>
        <v>2.25</v>
      </c>
      <c r="R47" s="35">
        <f t="shared" si="77"/>
        <v>2.5</v>
      </c>
      <c r="S47" s="35">
        <f t="shared" si="77"/>
        <v>2.75</v>
      </c>
      <c r="T47" s="35">
        <f t="shared" si="77"/>
        <v>3</v>
      </c>
    </row>
    <row r="48" spans="3:20" outlineLevel="1" x14ac:dyDescent="0.35">
      <c r="D48" s="1" t="s">
        <v>146</v>
      </c>
      <c r="H48" s="1" t="s">
        <v>2</v>
      </c>
      <c r="I48" s="35">
        <f>I22</f>
        <v>0.1</v>
      </c>
      <c r="J48" s="35">
        <f t="shared" ref="J48:T48" si="78">J22</f>
        <v>0.4</v>
      </c>
      <c r="K48" s="35">
        <f t="shared" si="78"/>
        <v>0.6</v>
      </c>
      <c r="L48" s="35">
        <f t="shared" si="78"/>
        <v>0.8</v>
      </c>
      <c r="M48" s="35">
        <f t="shared" si="78"/>
        <v>1</v>
      </c>
      <c r="N48" s="35">
        <f t="shared" si="78"/>
        <v>1.2</v>
      </c>
      <c r="O48" s="35">
        <f t="shared" si="78"/>
        <v>1.4</v>
      </c>
      <c r="P48" s="35">
        <f t="shared" si="78"/>
        <v>1.6</v>
      </c>
      <c r="Q48" s="35">
        <f t="shared" si="78"/>
        <v>1.8</v>
      </c>
      <c r="R48" s="35">
        <f t="shared" si="78"/>
        <v>2</v>
      </c>
      <c r="S48" s="35">
        <f t="shared" si="78"/>
        <v>2.2000000000000002</v>
      </c>
      <c r="T48" s="35">
        <f t="shared" si="78"/>
        <v>2.4</v>
      </c>
    </row>
    <row r="49" spans="4:20" outlineLevel="1" x14ac:dyDescent="0.35">
      <c r="D49" s="1" t="s">
        <v>148</v>
      </c>
      <c r="H49" s="1" t="s">
        <v>2</v>
      </c>
      <c r="I49" s="35">
        <f>I27</f>
        <v>0.1</v>
      </c>
      <c r="J49" s="35">
        <f t="shared" ref="J49:T49" si="79">J27</f>
        <v>0.4</v>
      </c>
      <c r="K49" s="35">
        <f t="shared" si="79"/>
        <v>0.6</v>
      </c>
      <c r="L49" s="35">
        <f t="shared" si="79"/>
        <v>0.8</v>
      </c>
      <c r="M49" s="35">
        <f t="shared" si="79"/>
        <v>1</v>
      </c>
      <c r="N49" s="35">
        <f t="shared" si="79"/>
        <v>1.2</v>
      </c>
      <c r="O49" s="35">
        <f t="shared" si="79"/>
        <v>1.4</v>
      </c>
      <c r="P49" s="35">
        <f t="shared" si="79"/>
        <v>1.6</v>
      </c>
      <c r="Q49" s="35">
        <f t="shared" si="79"/>
        <v>1.8</v>
      </c>
      <c r="R49" s="35">
        <f t="shared" si="79"/>
        <v>2</v>
      </c>
      <c r="S49" s="35">
        <f t="shared" si="79"/>
        <v>2.2000000000000002</v>
      </c>
      <c r="T49" s="35">
        <f t="shared" si="79"/>
        <v>2.4</v>
      </c>
    </row>
  </sheetData>
  <hyperlinks>
    <hyperlink ref="K2" location="Master!A1" display="back" xr:uid="{6BBD2E54-61DA-411E-9A10-6EC17443727F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U33"/>
  <sheetViews>
    <sheetView zoomScale="60" zoomScaleNormal="60" workbookViewId="0">
      <pane xSplit="8" ySplit="6" topLeftCell="I10" activePane="bottomRight" state="frozen"/>
      <selection activeCell="I10" sqref="I10"/>
      <selection pane="topRight" activeCell="I10" sqref="I10"/>
      <selection pane="bottomLeft" activeCell="I10" sqref="I10"/>
      <selection pane="bottomRight" activeCell="J35" sqref="J35"/>
    </sheetView>
  </sheetViews>
  <sheetFormatPr defaultColWidth="9.1796875" defaultRowHeight="14.5" x14ac:dyDescent="0.35"/>
  <cols>
    <col min="1" max="1" width="9.1796875" style="1"/>
    <col min="2" max="2" width="2.1796875" style="1" customWidth="1"/>
    <col min="3" max="3" width="3" style="1" customWidth="1"/>
    <col min="4" max="4" width="2.54296875" style="1" customWidth="1"/>
    <col min="5" max="5" width="9.1796875" style="1"/>
    <col min="6" max="6" width="32.7265625" style="1" customWidth="1"/>
    <col min="7" max="7" width="9.1796875" style="28"/>
    <col min="8" max="8" width="11.26953125" style="30" bestFit="1" customWidth="1"/>
    <col min="9" max="16384" width="9.1796875" style="1"/>
  </cols>
  <sheetData>
    <row r="1" spans="1:21" x14ac:dyDescent="0.35">
      <c r="A1" s="2" t="s">
        <v>149</v>
      </c>
    </row>
    <row r="2" spans="1:21" x14ac:dyDescent="0.35">
      <c r="A2" s="1" t="s">
        <v>16</v>
      </c>
      <c r="K2" s="14" t="s">
        <v>13</v>
      </c>
    </row>
    <row r="6" spans="1:21" x14ac:dyDescent="0.35">
      <c r="I6" s="2">
        <v>1</v>
      </c>
      <c r="J6" s="2">
        <v>2</v>
      </c>
      <c r="K6" s="2">
        <v>3</v>
      </c>
      <c r="L6" s="2">
        <v>4</v>
      </c>
      <c r="M6" s="2">
        <v>5</v>
      </c>
      <c r="N6" s="2">
        <v>6</v>
      </c>
      <c r="O6" s="2">
        <v>7</v>
      </c>
      <c r="P6" s="2">
        <v>8</v>
      </c>
      <c r="Q6" s="2">
        <v>9</v>
      </c>
      <c r="R6" s="2">
        <v>10</v>
      </c>
      <c r="S6" s="2">
        <v>11</v>
      </c>
      <c r="T6" s="2">
        <v>12</v>
      </c>
    </row>
    <row r="8" spans="1:21" x14ac:dyDescent="0.35">
      <c r="B8" s="2" t="s">
        <v>159</v>
      </c>
      <c r="H8" s="30" t="s">
        <v>14</v>
      </c>
      <c r="I8" s="6">
        <f>I9*I10</f>
        <v>10</v>
      </c>
      <c r="J8" s="6">
        <f t="shared" ref="J8:T8" si="0">J9*J10</f>
        <v>30</v>
      </c>
      <c r="K8" s="6">
        <f t="shared" si="0"/>
        <v>20</v>
      </c>
      <c r="L8" s="6">
        <f t="shared" si="0"/>
        <v>20</v>
      </c>
      <c r="M8" s="6">
        <f t="shared" si="0"/>
        <v>20</v>
      </c>
      <c r="N8" s="6">
        <f t="shared" si="0"/>
        <v>20</v>
      </c>
      <c r="O8" s="6">
        <f t="shared" si="0"/>
        <v>20</v>
      </c>
      <c r="P8" s="6">
        <f t="shared" si="0"/>
        <v>20</v>
      </c>
      <c r="Q8" s="6">
        <f t="shared" si="0"/>
        <v>20</v>
      </c>
      <c r="R8" s="6">
        <f t="shared" si="0"/>
        <v>20</v>
      </c>
      <c r="S8" s="6">
        <f t="shared" si="0"/>
        <v>20</v>
      </c>
      <c r="T8" s="6">
        <f t="shared" si="0"/>
        <v>20</v>
      </c>
      <c r="U8" s="3"/>
    </row>
    <row r="9" spans="1:21" x14ac:dyDescent="0.35">
      <c r="C9" s="1" t="s">
        <v>155</v>
      </c>
      <c r="H9" s="30" t="s">
        <v>14</v>
      </c>
      <c r="I9" s="3">
        <f>'Total Chain'!I8</f>
        <v>5</v>
      </c>
      <c r="J9" s="3">
        <f>'Total Chain'!J8</f>
        <v>15</v>
      </c>
      <c r="K9" s="3">
        <f>'Total Chain'!K8</f>
        <v>10</v>
      </c>
      <c r="L9" s="3">
        <f>'Total Chain'!L8</f>
        <v>10</v>
      </c>
      <c r="M9" s="3">
        <f>'Total Chain'!M8</f>
        <v>10</v>
      </c>
      <c r="N9" s="3">
        <f>'Total Chain'!N8</f>
        <v>10</v>
      </c>
      <c r="O9" s="3">
        <f>'Total Chain'!O8</f>
        <v>10</v>
      </c>
      <c r="P9" s="3">
        <f>'Total Chain'!P8</f>
        <v>10</v>
      </c>
      <c r="Q9" s="3">
        <f>'Total Chain'!Q8</f>
        <v>10</v>
      </c>
      <c r="R9" s="3">
        <f>'Total Chain'!R8</f>
        <v>10</v>
      </c>
      <c r="S9" s="3">
        <f>'Total Chain'!S8</f>
        <v>10</v>
      </c>
      <c r="T9" s="3">
        <f>'Total Chain'!T8</f>
        <v>10</v>
      </c>
      <c r="U9" s="3"/>
    </row>
    <row r="10" spans="1:21" x14ac:dyDescent="0.35">
      <c r="C10" s="1" t="s">
        <v>160</v>
      </c>
      <c r="H10" s="30" t="s">
        <v>14</v>
      </c>
      <c r="I10" s="3">
        <f>Apartment!$I$71</f>
        <v>2</v>
      </c>
      <c r="J10" s="3">
        <f>Apartment!$I$71</f>
        <v>2</v>
      </c>
      <c r="K10" s="3">
        <f>Apartment!$I$71</f>
        <v>2</v>
      </c>
      <c r="L10" s="3">
        <f>Apartment!$I$71</f>
        <v>2</v>
      </c>
      <c r="M10" s="3">
        <f>Apartment!$I$71</f>
        <v>2</v>
      </c>
      <c r="N10" s="3">
        <f>Apartment!$I$71</f>
        <v>2</v>
      </c>
      <c r="O10" s="3">
        <f>Apartment!$I$71</f>
        <v>2</v>
      </c>
      <c r="P10" s="3">
        <f>Apartment!$I$71</f>
        <v>2</v>
      </c>
      <c r="Q10" s="3">
        <f>Apartment!$I$71</f>
        <v>2</v>
      </c>
      <c r="R10" s="3">
        <f>Apartment!$I$71</f>
        <v>2</v>
      </c>
      <c r="S10" s="3">
        <f>Apartment!$I$71</f>
        <v>2</v>
      </c>
      <c r="T10" s="3">
        <f>Apartment!$I$71</f>
        <v>2</v>
      </c>
      <c r="U10" s="3"/>
    </row>
    <row r="11" spans="1:21" x14ac:dyDescent="0.35"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5"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s="2" customFormat="1" x14ac:dyDescent="0.35">
      <c r="B13" s="2" t="s">
        <v>102</v>
      </c>
      <c r="H13" s="30" t="s">
        <v>14</v>
      </c>
      <c r="I13" s="6">
        <f>MAX(I14*I15,0)</f>
        <v>0</v>
      </c>
      <c r="J13" s="6">
        <f>MIN(MAX(J14*J15,0),I16)</f>
        <v>0</v>
      </c>
      <c r="K13" s="6">
        <f t="shared" ref="K13:T13" si="1">MIN(MAX(K14*K15,0),J16)</f>
        <v>2.6449448648648621</v>
      </c>
      <c r="L13" s="6">
        <f t="shared" si="1"/>
        <v>6.7887164864864848</v>
      </c>
      <c r="M13" s="6">
        <f t="shared" si="1"/>
        <v>10.135088108108107</v>
      </c>
      <c r="N13" s="6">
        <f t="shared" si="1"/>
        <v>27.244619459459461</v>
      </c>
      <c r="O13" s="6">
        <f t="shared" si="1"/>
        <v>33.319062702702702</v>
      </c>
      <c r="P13" s="6">
        <f t="shared" si="1"/>
        <v>40.293505945945931</v>
      </c>
      <c r="Q13" s="6">
        <f t="shared" si="1"/>
        <v>39.574062432432463</v>
      </c>
      <c r="R13" s="6">
        <f t="shared" si="1"/>
        <v>20</v>
      </c>
      <c r="S13" s="6">
        <f t="shared" si="1"/>
        <v>20</v>
      </c>
      <c r="T13" s="6">
        <f t="shared" si="1"/>
        <v>20</v>
      </c>
      <c r="U13" s="6"/>
    </row>
    <row r="14" spans="1:21" x14ac:dyDescent="0.35">
      <c r="C14" s="1" t="s">
        <v>103</v>
      </c>
      <c r="H14" s="30" t="s">
        <v>14</v>
      </c>
      <c r="I14" s="3">
        <f>'Total Chain'!I45</f>
        <v>-9.7699837837837897</v>
      </c>
      <c r="J14" s="3">
        <f>'Total Chain'!J45</f>
        <v>-14.246735135135182</v>
      </c>
      <c r="K14" s="3">
        <f>'Total Chain'!K45</f>
        <v>52.898897297297239</v>
      </c>
      <c r="L14" s="3">
        <f>'Total Chain'!L45</f>
        <v>135.77432972972969</v>
      </c>
      <c r="M14" s="3">
        <f>'Total Chain'!M45</f>
        <v>202.70176216216214</v>
      </c>
      <c r="N14" s="3">
        <f>'Total Chain'!N45</f>
        <v>272.4461945945946</v>
      </c>
      <c r="O14" s="3">
        <f>'Total Chain'!O45</f>
        <v>333.19062702702701</v>
      </c>
      <c r="P14" s="3">
        <f>'Total Chain'!P45</f>
        <v>402.9350594594593</v>
      </c>
      <c r="Q14" s="3">
        <f>'Total Chain'!Q45</f>
        <v>472.67949189189176</v>
      </c>
      <c r="R14" s="3">
        <f>'Total Chain'!R45</f>
        <v>542.42392432432405</v>
      </c>
      <c r="S14" s="3">
        <f>'Total Chain'!S45</f>
        <v>612.16835675675657</v>
      </c>
      <c r="T14" s="3">
        <f>'Total Chain'!T45</f>
        <v>681.91278918918874</v>
      </c>
      <c r="U14" s="3"/>
    </row>
    <row r="15" spans="1:21" x14ac:dyDescent="0.35">
      <c r="C15" s="1" t="s">
        <v>104</v>
      </c>
      <c r="H15" s="30" t="s">
        <v>3</v>
      </c>
      <c r="I15" s="26">
        <v>0.05</v>
      </c>
      <c r="J15" s="27">
        <f>I15</f>
        <v>0.05</v>
      </c>
      <c r="K15" s="27">
        <f>J15</f>
        <v>0.05</v>
      </c>
      <c r="L15" s="27">
        <f>K15</f>
        <v>0.05</v>
      </c>
      <c r="M15" s="27">
        <f t="shared" ref="M15:T15" si="2">L15</f>
        <v>0.05</v>
      </c>
      <c r="N15" s="26">
        <v>0.1</v>
      </c>
      <c r="O15" s="27">
        <f t="shared" si="2"/>
        <v>0.1</v>
      </c>
      <c r="P15" s="27">
        <f t="shared" si="2"/>
        <v>0.1</v>
      </c>
      <c r="Q15" s="27">
        <f t="shared" si="2"/>
        <v>0.1</v>
      </c>
      <c r="R15" s="27">
        <f t="shared" si="2"/>
        <v>0.1</v>
      </c>
      <c r="S15" s="27">
        <f t="shared" si="2"/>
        <v>0.1</v>
      </c>
      <c r="T15" s="27">
        <f t="shared" si="2"/>
        <v>0.1</v>
      </c>
      <c r="U15" s="3"/>
    </row>
    <row r="16" spans="1:21" x14ac:dyDescent="0.35">
      <c r="C16" s="37" t="s">
        <v>105</v>
      </c>
      <c r="H16" s="30" t="s">
        <v>14</v>
      </c>
      <c r="I16" s="38">
        <f>I19</f>
        <v>10</v>
      </c>
      <c r="J16" s="38">
        <f t="shared" ref="J16:T16" si="3">J19</f>
        <v>40</v>
      </c>
      <c r="K16" s="38">
        <f t="shared" si="3"/>
        <v>57.355055135135139</v>
      </c>
      <c r="L16" s="38">
        <f t="shared" si="3"/>
        <v>70.566338648648653</v>
      </c>
      <c r="M16" s="38">
        <f t="shared" si="3"/>
        <v>80.431250540540546</v>
      </c>
      <c r="N16" s="38">
        <f t="shared" si="3"/>
        <v>73.186631081081089</v>
      </c>
      <c r="O16" s="38">
        <f t="shared" si="3"/>
        <v>59.867568378378387</v>
      </c>
      <c r="P16" s="38">
        <f t="shared" si="3"/>
        <v>39.574062432432463</v>
      </c>
      <c r="Q16" s="38">
        <f t="shared" si="3"/>
        <v>20</v>
      </c>
      <c r="R16" s="38">
        <f t="shared" si="3"/>
        <v>20</v>
      </c>
      <c r="S16" s="38">
        <f t="shared" si="3"/>
        <v>20</v>
      </c>
      <c r="T16" s="38">
        <f t="shared" si="3"/>
        <v>20</v>
      </c>
      <c r="U16" s="3"/>
    </row>
    <row r="17" spans="2:21" x14ac:dyDescent="0.35"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9" spans="2:21" x14ac:dyDescent="0.35">
      <c r="B19" s="2" t="s">
        <v>105</v>
      </c>
      <c r="H19" s="30" t="s">
        <v>14</v>
      </c>
      <c r="I19" s="6">
        <f>I20+I21-I22</f>
        <v>10</v>
      </c>
      <c r="J19" s="6">
        <f>J20+J21-J22</f>
        <v>40</v>
      </c>
      <c r="K19" s="6">
        <f t="shared" ref="K19:T19" si="4">K20+K21-K22</f>
        <v>57.355055135135139</v>
      </c>
      <c r="L19" s="6">
        <f t="shared" si="4"/>
        <v>70.566338648648653</v>
      </c>
      <c r="M19" s="6">
        <f t="shared" si="4"/>
        <v>80.431250540540546</v>
      </c>
      <c r="N19" s="6">
        <f t="shared" si="4"/>
        <v>73.186631081081089</v>
      </c>
      <c r="O19" s="6">
        <f t="shared" si="4"/>
        <v>59.867568378378387</v>
      </c>
      <c r="P19" s="6">
        <f t="shared" si="4"/>
        <v>39.574062432432463</v>
      </c>
      <c r="Q19" s="6">
        <f t="shared" si="4"/>
        <v>20</v>
      </c>
      <c r="R19" s="6">
        <f t="shared" si="4"/>
        <v>20</v>
      </c>
      <c r="S19" s="6">
        <f t="shared" si="4"/>
        <v>20</v>
      </c>
      <c r="T19" s="6">
        <f t="shared" si="4"/>
        <v>20</v>
      </c>
    </row>
    <row r="20" spans="2:21" x14ac:dyDescent="0.35">
      <c r="C20" s="1" t="s">
        <v>106</v>
      </c>
      <c r="H20" s="30" t="s">
        <v>14</v>
      </c>
      <c r="I20" s="7">
        <v>0</v>
      </c>
      <c r="J20" s="3">
        <f>I19</f>
        <v>10</v>
      </c>
      <c r="K20" s="3">
        <f t="shared" ref="K20:T20" si="5">J19</f>
        <v>40</v>
      </c>
      <c r="L20" s="3">
        <f t="shared" si="5"/>
        <v>57.355055135135139</v>
      </c>
      <c r="M20" s="3">
        <f t="shared" si="5"/>
        <v>70.566338648648653</v>
      </c>
      <c r="N20" s="3">
        <f t="shared" si="5"/>
        <v>80.431250540540546</v>
      </c>
      <c r="O20" s="3">
        <f t="shared" si="5"/>
        <v>73.186631081081089</v>
      </c>
      <c r="P20" s="3">
        <f t="shared" si="5"/>
        <v>59.867568378378387</v>
      </c>
      <c r="Q20" s="3">
        <f t="shared" si="5"/>
        <v>39.574062432432463</v>
      </c>
      <c r="R20" s="3">
        <f t="shared" si="5"/>
        <v>20</v>
      </c>
      <c r="S20" s="3">
        <f t="shared" si="5"/>
        <v>20</v>
      </c>
      <c r="T20" s="3">
        <f t="shared" si="5"/>
        <v>20</v>
      </c>
    </row>
    <row r="21" spans="2:21" x14ac:dyDescent="0.35">
      <c r="C21" s="1" t="s">
        <v>107</v>
      </c>
      <c r="H21" s="30" t="s">
        <v>14</v>
      </c>
      <c r="I21" s="3">
        <f>I8</f>
        <v>10</v>
      </c>
      <c r="J21" s="3">
        <f>J8</f>
        <v>30</v>
      </c>
      <c r="K21" s="3">
        <f t="shared" ref="K21:T21" si="6">K8</f>
        <v>20</v>
      </c>
      <c r="L21" s="3">
        <f t="shared" si="6"/>
        <v>20</v>
      </c>
      <c r="M21" s="3">
        <f t="shared" si="6"/>
        <v>20</v>
      </c>
      <c r="N21" s="3">
        <f t="shared" si="6"/>
        <v>20</v>
      </c>
      <c r="O21" s="3">
        <f t="shared" si="6"/>
        <v>20</v>
      </c>
      <c r="P21" s="3">
        <f t="shared" si="6"/>
        <v>20</v>
      </c>
      <c r="Q21" s="3">
        <f t="shared" si="6"/>
        <v>20</v>
      </c>
      <c r="R21" s="3">
        <f t="shared" si="6"/>
        <v>20</v>
      </c>
      <c r="S21" s="3">
        <f t="shared" si="6"/>
        <v>20</v>
      </c>
      <c r="T21" s="3">
        <f t="shared" si="6"/>
        <v>20</v>
      </c>
    </row>
    <row r="22" spans="2:21" x14ac:dyDescent="0.35">
      <c r="C22" s="1" t="s">
        <v>108</v>
      </c>
      <c r="H22" s="30" t="s">
        <v>14</v>
      </c>
      <c r="I22" s="3">
        <f>I13</f>
        <v>0</v>
      </c>
      <c r="J22" s="3">
        <f>J13</f>
        <v>0</v>
      </c>
      <c r="K22" s="3">
        <f t="shared" ref="K22:T22" si="7">K13</f>
        <v>2.6449448648648621</v>
      </c>
      <c r="L22" s="3">
        <f t="shared" si="7"/>
        <v>6.7887164864864848</v>
      </c>
      <c r="M22" s="3">
        <f t="shared" si="7"/>
        <v>10.135088108108107</v>
      </c>
      <c r="N22" s="3">
        <f t="shared" si="7"/>
        <v>27.244619459459461</v>
      </c>
      <c r="O22" s="3">
        <f t="shared" si="7"/>
        <v>33.319062702702702</v>
      </c>
      <c r="P22" s="3">
        <f t="shared" si="7"/>
        <v>40.293505945945931</v>
      </c>
      <c r="Q22" s="3">
        <f t="shared" si="7"/>
        <v>39.574062432432463</v>
      </c>
      <c r="R22" s="3">
        <f t="shared" si="7"/>
        <v>20</v>
      </c>
      <c r="S22" s="3">
        <f t="shared" si="7"/>
        <v>20</v>
      </c>
      <c r="T22" s="3">
        <f t="shared" si="7"/>
        <v>20</v>
      </c>
    </row>
    <row r="25" spans="2:21" s="2" customFormat="1" x14ac:dyDescent="0.35">
      <c r="B25" s="2" t="s">
        <v>109</v>
      </c>
      <c r="H25" s="30" t="s">
        <v>14</v>
      </c>
      <c r="I25" s="6">
        <f>(I26+I27)/2*I28</f>
        <v>0.2</v>
      </c>
      <c r="J25" s="6">
        <f>(J26+J27)/2*J28</f>
        <v>1</v>
      </c>
      <c r="K25" s="6">
        <f t="shared" ref="K25:T25" si="8">(K26+K27)/2*K28</f>
        <v>1.9471011027027028</v>
      </c>
      <c r="L25" s="6">
        <f t="shared" si="8"/>
        <v>2.558427875675676</v>
      </c>
      <c r="M25" s="6">
        <f t="shared" si="8"/>
        <v>3.0199517837837839</v>
      </c>
      <c r="N25" s="6">
        <f t="shared" si="8"/>
        <v>3.0723576324324324</v>
      </c>
      <c r="O25" s="6">
        <f t="shared" si="8"/>
        <v>2.6610839891891898</v>
      </c>
      <c r="P25" s="6">
        <f t="shared" si="8"/>
        <v>1.9888326162162171</v>
      </c>
      <c r="Q25" s="6">
        <f t="shared" si="8"/>
        <v>1.1914812486486492</v>
      </c>
      <c r="R25" s="6">
        <f t="shared" si="8"/>
        <v>0.8</v>
      </c>
      <c r="S25" s="6">
        <f t="shared" si="8"/>
        <v>0.8</v>
      </c>
      <c r="T25" s="6">
        <f t="shared" si="8"/>
        <v>0.8</v>
      </c>
    </row>
    <row r="26" spans="2:21" x14ac:dyDescent="0.35">
      <c r="C26" s="1" t="s">
        <v>106</v>
      </c>
      <c r="H26" s="30" t="s">
        <v>14</v>
      </c>
      <c r="I26" s="3">
        <f>I20</f>
        <v>0</v>
      </c>
      <c r="J26" s="3">
        <f>J20</f>
        <v>10</v>
      </c>
      <c r="K26" s="3">
        <f t="shared" ref="K26:T26" si="9">K20</f>
        <v>40</v>
      </c>
      <c r="L26" s="3">
        <f t="shared" si="9"/>
        <v>57.355055135135139</v>
      </c>
      <c r="M26" s="3">
        <f t="shared" si="9"/>
        <v>70.566338648648653</v>
      </c>
      <c r="N26" s="3">
        <f t="shared" si="9"/>
        <v>80.431250540540546</v>
      </c>
      <c r="O26" s="3">
        <f t="shared" si="9"/>
        <v>73.186631081081089</v>
      </c>
      <c r="P26" s="3">
        <f t="shared" si="9"/>
        <v>59.867568378378387</v>
      </c>
      <c r="Q26" s="3">
        <f t="shared" si="9"/>
        <v>39.574062432432463</v>
      </c>
      <c r="R26" s="3">
        <f t="shared" si="9"/>
        <v>20</v>
      </c>
      <c r="S26" s="3">
        <f t="shared" si="9"/>
        <v>20</v>
      </c>
      <c r="T26" s="3">
        <f t="shared" si="9"/>
        <v>20</v>
      </c>
    </row>
    <row r="27" spans="2:21" x14ac:dyDescent="0.35">
      <c r="C27" s="30" t="s">
        <v>105</v>
      </c>
      <c r="H27" s="30" t="s">
        <v>14</v>
      </c>
      <c r="I27" s="3">
        <f>I19</f>
        <v>10</v>
      </c>
      <c r="J27" s="3">
        <f>J19</f>
        <v>40</v>
      </c>
      <c r="K27" s="3">
        <f t="shared" ref="K27:T27" si="10">K19</f>
        <v>57.355055135135139</v>
      </c>
      <c r="L27" s="3">
        <f t="shared" si="10"/>
        <v>70.566338648648653</v>
      </c>
      <c r="M27" s="3">
        <f t="shared" si="10"/>
        <v>80.431250540540546</v>
      </c>
      <c r="N27" s="3">
        <f t="shared" si="10"/>
        <v>73.186631081081089</v>
      </c>
      <c r="O27" s="3">
        <f t="shared" si="10"/>
        <v>59.867568378378387</v>
      </c>
      <c r="P27" s="3">
        <f t="shared" si="10"/>
        <v>39.574062432432463</v>
      </c>
      <c r="Q27" s="3">
        <f t="shared" si="10"/>
        <v>20</v>
      </c>
      <c r="R27" s="3">
        <f t="shared" si="10"/>
        <v>20</v>
      </c>
      <c r="S27" s="3">
        <f t="shared" si="10"/>
        <v>20</v>
      </c>
      <c r="T27" s="3">
        <f t="shared" si="10"/>
        <v>20</v>
      </c>
    </row>
    <row r="28" spans="2:21" x14ac:dyDescent="0.35">
      <c r="C28" s="1" t="s">
        <v>110</v>
      </c>
      <c r="H28" s="30" t="s">
        <v>3</v>
      </c>
      <c r="I28" s="11">
        <v>0.04</v>
      </c>
      <c r="J28" s="5">
        <f>I28</f>
        <v>0.04</v>
      </c>
      <c r="K28" s="5">
        <f t="shared" ref="K28:T28" si="11">J28</f>
        <v>0.04</v>
      </c>
      <c r="L28" s="5">
        <f t="shared" si="11"/>
        <v>0.04</v>
      </c>
      <c r="M28" s="5">
        <f t="shared" si="11"/>
        <v>0.04</v>
      </c>
      <c r="N28" s="5">
        <f t="shared" si="11"/>
        <v>0.04</v>
      </c>
      <c r="O28" s="5">
        <f t="shared" si="11"/>
        <v>0.04</v>
      </c>
      <c r="P28" s="5">
        <f t="shared" si="11"/>
        <v>0.04</v>
      </c>
      <c r="Q28" s="5">
        <f t="shared" si="11"/>
        <v>0.04</v>
      </c>
      <c r="R28" s="5">
        <f t="shared" si="11"/>
        <v>0.04</v>
      </c>
      <c r="S28" s="5">
        <f t="shared" si="11"/>
        <v>0.04</v>
      </c>
      <c r="T28" s="5">
        <f t="shared" si="11"/>
        <v>0.04</v>
      </c>
    </row>
    <row r="31" spans="2:21" s="2" customFormat="1" x14ac:dyDescent="0.35">
      <c r="B31" s="2" t="s">
        <v>115</v>
      </c>
      <c r="H31" s="30" t="s">
        <v>14</v>
      </c>
      <c r="J31" s="6">
        <f>J32*J33</f>
        <v>1.9053001621621621</v>
      </c>
      <c r="K31" s="6">
        <f>K32*K33</f>
        <v>1.7818858124324319</v>
      </c>
      <c r="L31" s="6">
        <f t="shared" ref="L31:T31" si="12">L32*L33</f>
        <v>2.2727731838540532</v>
      </c>
      <c r="M31" s="6">
        <f t="shared" si="12"/>
        <v>3.5397727693682697</v>
      </c>
      <c r="N31" s="6">
        <f t="shared" si="12"/>
        <v>5.4406377197646547</v>
      </c>
      <c r="O31" s="6">
        <f t="shared" si="12"/>
        <v>7.7763362719893285</v>
      </c>
      <c r="P31" s="6">
        <f t="shared" si="12"/>
        <v>10.476204438060575</v>
      </c>
      <c r="Q31" s="6">
        <f t="shared" si="12"/>
        <v>13.927493691414153</v>
      </c>
      <c r="R31" s="6">
        <f t="shared" si="12"/>
        <v>18.115908110436401</v>
      </c>
      <c r="S31" s="6">
        <f t="shared" si="12"/>
        <v>23.233306434784009</v>
      </c>
      <c r="T31" s="6">
        <f t="shared" si="12"/>
        <v>29.089323066699414</v>
      </c>
    </row>
    <row r="32" spans="2:21" ht="15.5" customHeight="1" x14ac:dyDescent="0.35">
      <c r="C32" s="1" t="s">
        <v>116</v>
      </c>
      <c r="H32" s="30" t="s">
        <v>14</v>
      </c>
      <c r="J32" s="31">
        <f>'Total Chain'!I88</f>
        <v>190.53001621621621</v>
      </c>
      <c r="K32" s="31">
        <f>'Total Chain'!J88</f>
        <v>178.18858124324319</v>
      </c>
      <c r="L32" s="31">
        <f>'Total Chain'!K88</f>
        <v>227.27731838540532</v>
      </c>
      <c r="M32" s="31">
        <f>'Total Chain'!L88</f>
        <v>353.97727693682697</v>
      </c>
      <c r="N32" s="31">
        <f>'Total Chain'!M88</f>
        <v>544.06377197646543</v>
      </c>
      <c r="O32" s="31">
        <f>'Total Chain'!N88</f>
        <v>777.6336271989328</v>
      </c>
      <c r="P32" s="31">
        <f>'Total Chain'!O88</f>
        <v>1047.6204438060574</v>
      </c>
      <c r="Q32" s="31">
        <f>'Total Chain'!P88</f>
        <v>1392.7493691414152</v>
      </c>
      <c r="R32" s="31">
        <f>'Total Chain'!Q88</f>
        <v>1811.5908110436401</v>
      </c>
      <c r="S32" s="31">
        <f>'Total Chain'!R88</f>
        <v>2323.3306434784008</v>
      </c>
      <c r="T32" s="31">
        <f>'Total Chain'!S88</f>
        <v>2908.9323066699412</v>
      </c>
    </row>
    <row r="33" spans="3:20" x14ac:dyDescent="0.35">
      <c r="C33" s="1" t="s">
        <v>110</v>
      </c>
      <c r="H33" s="30" t="s">
        <v>3</v>
      </c>
      <c r="J33" s="11">
        <v>0.01</v>
      </c>
      <c r="K33" s="5">
        <f>J33</f>
        <v>0.01</v>
      </c>
      <c r="L33" s="5">
        <f t="shared" ref="L33:T33" si="13">K33</f>
        <v>0.01</v>
      </c>
      <c r="M33" s="5">
        <f t="shared" si="13"/>
        <v>0.01</v>
      </c>
      <c r="N33" s="5">
        <f t="shared" si="13"/>
        <v>0.01</v>
      </c>
      <c r="O33" s="5">
        <f t="shared" si="13"/>
        <v>0.01</v>
      </c>
      <c r="P33" s="5">
        <f t="shared" si="13"/>
        <v>0.01</v>
      </c>
      <c r="Q33" s="5">
        <f t="shared" si="13"/>
        <v>0.01</v>
      </c>
      <c r="R33" s="5">
        <f t="shared" si="13"/>
        <v>0.01</v>
      </c>
      <c r="S33" s="5">
        <f t="shared" si="13"/>
        <v>0.01</v>
      </c>
      <c r="T33" s="5">
        <f t="shared" si="13"/>
        <v>0.01</v>
      </c>
    </row>
  </sheetData>
  <hyperlinks>
    <hyperlink ref="K2" location="Master!A1" display="back" xr:uid="{F10A330A-730E-4169-B6CE-D57B9A849F8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W96"/>
  <sheetViews>
    <sheetView tabSelected="1" zoomScale="60" zoomScaleNormal="60" workbookViewId="0">
      <pane xSplit="8" ySplit="6" topLeftCell="I54" activePane="bottomRight" state="frozen"/>
      <selection pane="topRight" activeCell="I1" sqref="I1"/>
      <selection pane="bottomLeft" activeCell="A7" sqref="A7"/>
      <selection pane="bottomRight" activeCell="M79" sqref="M79"/>
    </sheetView>
  </sheetViews>
  <sheetFormatPr defaultColWidth="9.1796875" defaultRowHeight="14.5" outlineLevelRow="1" x14ac:dyDescent="0.35"/>
  <cols>
    <col min="1" max="1" width="9.1796875" style="1"/>
    <col min="2" max="2" width="5.54296875" style="1" customWidth="1"/>
    <col min="3" max="5" width="9.1796875" style="1"/>
    <col min="6" max="6" width="10" style="1" bestFit="1" customWidth="1"/>
    <col min="7" max="7" width="9.1796875" style="3"/>
    <col min="8" max="8" width="9.6328125" style="3" bestFit="1" customWidth="1"/>
    <col min="9" max="18" width="9.1796875" style="3"/>
    <col min="19" max="16384" width="9.1796875" style="1"/>
  </cols>
  <sheetData>
    <row r="1" spans="1:20" x14ac:dyDescent="0.35">
      <c r="A1" s="2" t="s">
        <v>135</v>
      </c>
    </row>
    <row r="2" spans="1:20" x14ac:dyDescent="0.35">
      <c r="A2" s="1" t="s">
        <v>16</v>
      </c>
      <c r="H2" s="24"/>
      <c r="I2" s="14" t="s">
        <v>13</v>
      </c>
    </row>
    <row r="5" spans="1:20" x14ac:dyDescent="0.35">
      <c r="I5" s="6" t="s">
        <v>15</v>
      </c>
      <c r="S5" s="3"/>
      <c r="T5" s="3"/>
    </row>
    <row r="6" spans="1:20" x14ac:dyDescent="0.35">
      <c r="I6" s="6">
        <v>1</v>
      </c>
      <c r="J6" s="6">
        <v>2</v>
      </c>
      <c r="K6" s="6">
        <v>3</v>
      </c>
      <c r="L6" s="6">
        <v>4</v>
      </c>
      <c r="M6" s="6">
        <v>5</v>
      </c>
      <c r="N6" s="6">
        <v>6</v>
      </c>
      <c r="O6" s="6">
        <v>7</v>
      </c>
      <c r="P6" s="6">
        <v>8</v>
      </c>
      <c r="Q6" s="6">
        <v>9</v>
      </c>
      <c r="R6" s="6">
        <v>10</v>
      </c>
      <c r="S6" s="6">
        <v>11</v>
      </c>
      <c r="T6" s="6">
        <v>12</v>
      </c>
    </row>
    <row r="7" spans="1:20" x14ac:dyDescent="0.35">
      <c r="H7" s="1"/>
      <c r="S7" s="3"/>
      <c r="T7" s="3"/>
    </row>
    <row r="8" spans="1:20" x14ac:dyDescent="0.35">
      <c r="B8" s="2" t="s">
        <v>134</v>
      </c>
      <c r="H8" s="1"/>
      <c r="I8" s="8">
        <v>5</v>
      </c>
      <c r="J8" s="8">
        <v>15</v>
      </c>
      <c r="K8" s="8">
        <v>10</v>
      </c>
      <c r="L8" s="8">
        <v>10</v>
      </c>
      <c r="M8" s="8">
        <v>10</v>
      </c>
      <c r="N8" s="8">
        <v>10</v>
      </c>
      <c r="O8" s="8">
        <v>10</v>
      </c>
      <c r="P8" s="8">
        <v>10</v>
      </c>
      <c r="Q8" s="8">
        <v>10</v>
      </c>
      <c r="R8" s="8">
        <v>10</v>
      </c>
      <c r="S8" s="8">
        <v>10</v>
      </c>
      <c r="T8" s="8">
        <v>10</v>
      </c>
    </row>
    <row r="9" spans="1:20" x14ac:dyDescent="0.35">
      <c r="B9" s="1" t="s">
        <v>136</v>
      </c>
      <c r="H9" s="1"/>
      <c r="I9" s="3">
        <f>I8</f>
        <v>5</v>
      </c>
      <c r="J9" s="3">
        <f>I9+J8</f>
        <v>20</v>
      </c>
      <c r="K9" s="3">
        <f t="shared" ref="K9:O9" si="0">J9+K8</f>
        <v>30</v>
      </c>
      <c r="L9" s="3">
        <f t="shared" si="0"/>
        <v>40</v>
      </c>
      <c r="M9" s="3">
        <f t="shared" si="0"/>
        <v>50</v>
      </c>
      <c r="N9" s="3">
        <f t="shared" si="0"/>
        <v>60</v>
      </c>
      <c r="O9" s="3">
        <f t="shared" si="0"/>
        <v>70</v>
      </c>
      <c r="P9" s="3">
        <f t="shared" ref="P9" si="1">O9+P8</f>
        <v>80</v>
      </c>
      <c r="Q9" s="3">
        <f t="shared" ref="Q9" si="2">P9+Q8</f>
        <v>90</v>
      </c>
      <c r="R9" s="3">
        <f t="shared" ref="R9" si="3">Q9+R8</f>
        <v>100</v>
      </c>
      <c r="S9" s="3">
        <f t="shared" ref="S9" si="4">R9+S8</f>
        <v>110</v>
      </c>
      <c r="T9" s="3">
        <f t="shared" ref="T9" si="5">S9+T8</f>
        <v>120</v>
      </c>
    </row>
    <row r="10" spans="1:20" x14ac:dyDescent="0.35">
      <c r="H10" s="1"/>
      <c r="S10" s="3"/>
      <c r="T10" s="3"/>
    </row>
    <row r="11" spans="1:20" x14ac:dyDescent="0.35">
      <c r="H11" s="1"/>
      <c r="S11" s="3"/>
      <c r="T11" s="3"/>
    </row>
    <row r="12" spans="1:20" x14ac:dyDescent="0.35">
      <c r="B12" s="2" t="s">
        <v>137</v>
      </c>
      <c r="H12" s="1" t="s">
        <v>14</v>
      </c>
      <c r="I12" s="6">
        <f>SUM(I13:I24)</f>
        <v>86.4</v>
      </c>
      <c r="J12" s="6">
        <f t="shared" ref="J12:T12" si="6">SUM(J13:J24)</f>
        <v>385.20000000000005</v>
      </c>
      <c r="K12" s="6">
        <f t="shared" si="6"/>
        <v>694.8</v>
      </c>
      <c r="L12" s="6">
        <f t="shared" si="6"/>
        <v>1009.8</v>
      </c>
      <c r="M12" s="6">
        <f>SUM(M13:M24)</f>
        <v>1324.8</v>
      </c>
      <c r="N12" s="6">
        <f t="shared" si="6"/>
        <v>1630.8</v>
      </c>
      <c r="O12" s="6">
        <f t="shared" si="6"/>
        <v>1936.8</v>
      </c>
      <c r="P12" s="6">
        <f t="shared" si="6"/>
        <v>2242.8000000000002</v>
      </c>
      <c r="Q12" s="6">
        <f t="shared" si="6"/>
        <v>2548.8000000000002</v>
      </c>
      <c r="R12" s="6">
        <f t="shared" si="6"/>
        <v>2854.8</v>
      </c>
      <c r="S12" s="6">
        <f t="shared" si="6"/>
        <v>3160.8</v>
      </c>
      <c r="T12" s="6">
        <f t="shared" si="6"/>
        <v>3466.8</v>
      </c>
    </row>
    <row r="13" spans="1:20" hidden="1" outlineLevel="1" x14ac:dyDescent="0.35">
      <c r="B13" s="2"/>
      <c r="C13" s="1">
        <v>1</v>
      </c>
      <c r="H13" s="1" t="s">
        <v>14</v>
      </c>
      <c r="I13" s="3">
        <f>SUMIFS(Apartment!$8:$8,Apartment!$6:$6,I$6-$C13+1)*HLOOKUP($C13,$I$6:$T$8,3,0)</f>
        <v>86.4</v>
      </c>
      <c r="J13" s="3">
        <f>SUMIFS(Apartment!$8:$8,Apartment!$6:$6,J$6-$C13+1)*HLOOKUP($C13,$I$6:$T$8,3,0)</f>
        <v>125.99999999999997</v>
      </c>
      <c r="K13" s="3">
        <f>SUMIFS(Apartment!$8:$8,Apartment!$6:$6,K$6-$C13+1)*HLOOKUP($C13,$I$6:$T$8,3,0)</f>
        <v>144</v>
      </c>
      <c r="L13" s="3">
        <f>SUMIFS(Apartment!$8:$8,Apartment!$6:$6,L$6-$C13+1)*HLOOKUP($C13,$I$6:$T$8,3,0)</f>
        <v>153</v>
      </c>
      <c r="M13" s="3">
        <f>SUMIFS(Apartment!$8:$8,Apartment!$6:$6,M$6-$C13+1)*HLOOKUP($C13,$I$6:$T$8,3,0)</f>
        <v>153</v>
      </c>
      <c r="N13" s="3">
        <f>SUMIFS(Apartment!$8:$8,Apartment!$6:$6,N$6-$C13+1)*HLOOKUP($C13,$I$6:$T$8,3,0)</f>
        <v>153</v>
      </c>
      <c r="O13" s="3">
        <f>SUMIFS(Apartment!$8:$8,Apartment!$6:$6,O$6-$C13+1)*HLOOKUP($C13,$I$6:$T$8,3,0)</f>
        <v>153</v>
      </c>
      <c r="P13" s="3">
        <f>SUMIFS(Apartment!$8:$8,Apartment!$6:$6,P$6-$C13+1)*HLOOKUP($C13,$I$6:$T$8,3,0)</f>
        <v>153</v>
      </c>
      <c r="Q13" s="3">
        <f>SUMIFS(Apartment!$8:$8,Apartment!$6:$6,Q$6-$C13+1)*HLOOKUP($C13,$I$6:$T$8,3,0)</f>
        <v>153</v>
      </c>
      <c r="R13" s="3">
        <f>SUMIFS(Apartment!$8:$8,Apartment!$6:$6,R$6-$C13+1)*HLOOKUP($C13,$I$6:$T$8,3,0)</f>
        <v>153</v>
      </c>
      <c r="S13" s="3">
        <f>SUMIFS(Apartment!$8:$8,Apartment!$6:$6,S$6-$C13+1)*HLOOKUP($C13,$I$6:$T$8,3,0)</f>
        <v>153</v>
      </c>
      <c r="T13" s="3">
        <f>SUMIFS(Apartment!$8:$8,Apartment!$6:$6,T$6-$C13+1)*HLOOKUP($C13,$I$6:$T$8,3,0)</f>
        <v>153</v>
      </c>
    </row>
    <row r="14" spans="1:20" hidden="1" outlineLevel="1" x14ac:dyDescent="0.35">
      <c r="C14" s="12">
        <v>2</v>
      </c>
      <c r="H14" s="1" t="s">
        <v>14</v>
      </c>
      <c r="I14" s="3">
        <f>SUMIFS(Apartment!$8:$8,Apartment!$6:$6,I$6-$C14+1)*HLOOKUP($C14,$I$6:$T$8,3,0)</f>
        <v>0</v>
      </c>
      <c r="J14" s="3">
        <f>SUMIFS(Apartment!$8:$8,Apartment!$6:$6,J$6-$C14+1)*HLOOKUP($C14,$I$6:$T$8,3,0)</f>
        <v>259.20000000000005</v>
      </c>
      <c r="K14" s="3">
        <f>SUMIFS(Apartment!$8:$8,Apartment!$6:$6,K$6-$C14+1)*HLOOKUP($C14,$I$6:$T$8,3,0)</f>
        <v>377.99999999999994</v>
      </c>
      <c r="L14" s="3">
        <f>SUMIFS(Apartment!$8:$8,Apartment!$6:$6,L$6-$C14+1)*HLOOKUP($C14,$I$6:$T$8,3,0)</f>
        <v>432</v>
      </c>
      <c r="M14" s="3">
        <f>SUMIFS(Apartment!$8:$8,Apartment!$6:$6,M$6-$C14+1)*HLOOKUP($C14,$I$6:$T$8,3,0)</f>
        <v>459</v>
      </c>
      <c r="N14" s="3">
        <f>SUMIFS(Apartment!$8:$8,Apartment!$6:$6,N$6-$C14+1)*HLOOKUP($C14,$I$6:$T$8,3,0)</f>
        <v>459</v>
      </c>
      <c r="O14" s="3">
        <f>SUMIFS(Apartment!$8:$8,Apartment!$6:$6,O$6-$C14+1)*HLOOKUP($C14,$I$6:$T$8,3,0)</f>
        <v>459</v>
      </c>
      <c r="P14" s="3">
        <f>SUMIFS(Apartment!$8:$8,Apartment!$6:$6,P$6-$C14+1)*HLOOKUP($C14,$I$6:$T$8,3,0)</f>
        <v>459</v>
      </c>
      <c r="Q14" s="3">
        <f>SUMIFS(Apartment!$8:$8,Apartment!$6:$6,Q$6-$C14+1)*HLOOKUP($C14,$I$6:$T$8,3,0)</f>
        <v>459</v>
      </c>
      <c r="R14" s="3">
        <f>SUMIFS(Apartment!$8:$8,Apartment!$6:$6,R$6-$C14+1)*HLOOKUP($C14,$I$6:$T$8,3,0)</f>
        <v>459</v>
      </c>
      <c r="S14" s="3">
        <f>SUMIFS(Apartment!$8:$8,Apartment!$6:$6,S$6-$C14+1)*HLOOKUP($C14,$I$6:$T$8,3,0)</f>
        <v>459</v>
      </c>
      <c r="T14" s="3">
        <f>SUMIFS(Apartment!$8:$8,Apartment!$6:$6,T$6-$C14+1)*HLOOKUP($C14,$I$6:$T$8,3,0)</f>
        <v>459</v>
      </c>
    </row>
    <row r="15" spans="1:20" hidden="1" outlineLevel="1" x14ac:dyDescent="0.35">
      <c r="C15" s="1">
        <v>3</v>
      </c>
      <c r="H15" s="1" t="s">
        <v>14</v>
      </c>
      <c r="I15" s="3">
        <f>SUMIFS(Apartment!$8:$8,Apartment!$6:$6,I$6-$C15+1)*HLOOKUP($C15,$I$6:$T$8,3,0)</f>
        <v>0</v>
      </c>
      <c r="J15" s="3">
        <f>SUMIFS(Apartment!$8:$8,Apartment!$6:$6,J$6-$C15+1)*HLOOKUP($C15,$I$6:$T$8,3,0)</f>
        <v>0</v>
      </c>
      <c r="K15" s="3">
        <f>SUMIFS(Apartment!$8:$8,Apartment!$6:$6,K$6-$C15+1)*HLOOKUP($C15,$I$6:$T$8,3,0)</f>
        <v>172.8</v>
      </c>
      <c r="L15" s="3">
        <f>SUMIFS(Apartment!$8:$8,Apartment!$6:$6,L$6-$C15+1)*HLOOKUP($C15,$I$6:$T$8,3,0)</f>
        <v>251.99999999999994</v>
      </c>
      <c r="M15" s="3">
        <f>SUMIFS(Apartment!$8:$8,Apartment!$6:$6,M$6-$C15+1)*HLOOKUP($C15,$I$6:$T$8,3,0)</f>
        <v>288</v>
      </c>
      <c r="N15" s="3">
        <f>SUMIFS(Apartment!$8:$8,Apartment!$6:$6,N$6-$C15+1)*HLOOKUP($C15,$I$6:$T$8,3,0)</f>
        <v>306</v>
      </c>
      <c r="O15" s="3">
        <f>SUMIFS(Apartment!$8:$8,Apartment!$6:$6,O$6-$C15+1)*HLOOKUP($C15,$I$6:$T$8,3,0)</f>
        <v>306</v>
      </c>
      <c r="P15" s="3">
        <f>SUMIFS(Apartment!$8:$8,Apartment!$6:$6,P$6-$C15+1)*HLOOKUP($C15,$I$6:$T$8,3,0)</f>
        <v>306</v>
      </c>
      <c r="Q15" s="3">
        <f>SUMIFS(Apartment!$8:$8,Apartment!$6:$6,Q$6-$C15+1)*HLOOKUP($C15,$I$6:$T$8,3,0)</f>
        <v>306</v>
      </c>
      <c r="R15" s="3">
        <f>SUMIFS(Apartment!$8:$8,Apartment!$6:$6,R$6-$C15+1)*HLOOKUP($C15,$I$6:$T$8,3,0)</f>
        <v>306</v>
      </c>
      <c r="S15" s="3">
        <f>SUMIFS(Apartment!$8:$8,Apartment!$6:$6,S$6-$C15+1)*HLOOKUP($C15,$I$6:$T$8,3,0)</f>
        <v>306</v>
      </c>
      <c r="T15" s="3">
        <f>SUMIFS(Apartment!$8:$8,Apartment!$6:$6,T$6-$C15+1)*HLOOKUP($C15,$I$6:$T$8,3,0)</f>
        <v>306</v>
      </c>
    </row>
    <row r="16" spans="1:20" hidden="1" outlineLevel="1" x14ac:dyDescent="0.35">
      <c r="C16" s="12">
        <v>4</v>
      </c>
      <c r="H16" s="1" t="s">
        <v>14</v>
      </c>
      <c r="I16" s="3">
        <f>SUMIFS(Apartment!$8:$8,Apartment!$6:$6,I$6-$C16+1)*HLOOKUP($C16,$I$6:$T$8,3,0)</f>
        <v>0</v>
      </c>
      <c r="J16" s="3">
        <f>SUMIFS(Apartment!$8:$8,Apartment!$6:$6,J$6-$C16+1)*HLOOKUP($C16,$I$6:$T$8,3,0)</f>
        <v>0</v>
      </c>
      <c r="K16" s="3">
        <f>SUMIFS(Apartment!$8:$8,Apartment!$6:$6,K$6-$C16+1)*HLOOKUP($C16,$I$6:$T$8,3,0)</f>
        <v>0</v>
      </c>
      <c r="L16" s="3">
        <f>SUMIFS(Apartment!$8:$8,Apartment!$6:$6,L$6-$C16+1)*HLOOKUP($C16,$I$6:$T$8,3,0)</f>
        <v>172.8</v>
      </c>
      <c r="M16" s="3">
        <f>SUMIFS(Apartment!$8:$8,Apartment!$6:$6,M$6-$C16+1)*HLOOKUP($C16,$I$6:$T$8,3,0)</f>
        <v>251.99999999999994</v>
      </c>
      <c r="N16" s="3">
        <f>SUMIFS(Apartment!$8:$8,Apartment!$6:$6,N$6-$C16+1)*HLOOKUP($C16,$I$6:$T$8,3,0)</f>
        <v>288</v>
      </c>
      <c r="O16" s="3">
        <f>SUMIFS(Apartment!$8:$8,Apartment!$6:$6,O$6-$C16+1)*HLOOKUP($C16,$I$6:$T$8,3,0)</f>
        <v>306</v>
      </c>
      <c r="P16" s="3">
        <f>SUMIFS(Apartment!$8:$8,Apartment!$6:$6,P$6-$C16+1)*HLOOKUP($C16,$I$6:$T$8,3,0)</f>
        <v>306</v>
      </c>
      <c r="Q16" s="3">
        <f>SUMIFS(Apartment!$8:$8,Apartment!$6:$6,Q$6-$C16+1)*HLOOKUP($C16,$I$6:$T$8,3,0)</f>
        <v>306</v>
      </c>
      <c r="R16" s="3">
        <f>SUMIFS(Apartment!$8:$8,Apartment!$6:$6,R$6-$C16+1)*HLOOKUP($C16,$I$6:$T$8,3,0)</f>
        <v>306</v>
      </c>
      <c r="S16" s="3">
        <f>SUMIFS(Apartment!$8:$8,Apartment!$6:$6,S$6-$C16+1)*HLOOKUP($C16,$I$6:$T$8,3,0)</f>
        <v>306</v>
      </c>
      <c r="T16" s="3">
        <f>SUMIFS(Apartment!$8:$8,Apartment!$6:$6,T$6-$C16+1)*HLOOKUP($C16,$I$6:$T$8,3,0)</f>
        <v>306</v>
      </c>
    </row>
    <row r="17" spans="2:20" hidden="1" outlineLevel="1" x14ac:dyDescent="0.35">
      <c r="C17" s="1">
        <v>5</v>
      </c>
      <c r="H17" s="1" t="s">
        <v>14</v>
      </c>
      <c r="I17" s="3">
        <f>SUMIFS(Apartment!$8:$8,Apartment!$6:$6,I$6-$C17+1)*HLOOKUP($C17,$I$6:$T$8,3,0)</f>
        <v>0</v>
      </c>
      <c r="J17" s="3">
        <f>SUMIFS(Apartment!$8:$8,Apartment!$6:$6,J$6-$C17+1)*HLOOKUP($C17,$I$6:$T$8,3,0)</f>
        <v>0</v>
      </c>
      <c r="K17" s="3">
        <f>SUMIFS(Apartment!$8:$8,Apartment!$6:$6,K$6-$C17+1)*HLOOKUP($C17,$I$6:$T$8,3,0)</f>
        <v>0</v>
      </c>
      <c r="L17" s="3">
        <f>SUMIFS(Apartment!$8:$8,Apartment!$6:$6,L$6-$C17+1)*HLOOKUP($C17,$I$6:$T$8,3,0)</f>
        <v>0</v>
      </c>
      <c r="M17" s="3">
        <f>SUMIFS(Apartment!$8:$8,Apartment!$6:$6,M$6-$C17+1)*HLOOKUP($C17,$I$6:$T$8,3,0)</f>
        <v>172.8</v>
      </c>
      <c r="N17" s="3">
        <f>SUMIFS(Apartment!$8:$8,Apartment!$6:$6,N$6-$C17+1)*HLOOKUP($C17,$I$6:$T$8,3,0)</f>
        <v>251.99999999999994</v>
      </c>
      <c r="O17" s="3">
        <f>SUMIFS(Apartment!$8:$8,Apartment!$6:$6,O$6-$C17+1)*HLOOKUP($C17,$I$6:$T$8,3,0)</f>
        <v>288</v>
      </c>
      <c r="P17" s="3">
        <f>SUMIFS(Apartment!$8:$8,Apartment!$6:$6,P$6-$C17+1)*HLOOKUP($C17,$I$6:$T$8,3,0)</f>
        <v>306</v>
      </c>
      <c r="Q17" s="3">
        <f>SUMIFS(Apartment!$8:$8,Apartment!$6:$6,Q$6-$C17+1)*HLOOKUP($C17,$I$6:$T$8,3,0)</f>
        <v>306</v>
      </c>
      <c r="R17" s="3">
        <f>SUMIFS(Apartment!$8:$8,Apartment!$6:$6,R$6-$C17+1)*HLOOKUP($C17,$I$6:$T$8,3,0)</f>
        <v>306</v>
      </c>
      <c r="S17" s="3">
        <f>SUMIFS(Apartment!$8:$8,Apartment!$6:$6,S$6-$C17+1)*HLOOKUP($C17,$I$6:$T$8,3,0)</f>
        <v>306</v>
      </c>
      <c r="T17" s="3">
        <f>SUMIFS(Apartment!$8:$8,Apartment!$6:$6,T$6-$C17+1)*HLOOKUP($C17,$I$6:$T$8,3,0)</f>
        <v>306</v>
      </c>
    </row>
    <row r="18" spans="2:20" hidden="1" outlineLevel="1" x14ac:dyDescent="0.35">
      <c r="B18" s="2"/>
      <c r="C18" s="12">
        <v>6</v>
      </c>
      <c r="H18" s="1" t="s">
        <v>14</v>
      </c>
      <c r="I18" s="3">
        <f>SUMIFS(Apartment!$8:$8,Apartment!$6:$6,I$6-$C18+1)*HLOOKUP($C18,$I$6:$T$8,3,0)</f>
        <v>0</v>
      </c>
      <c r="J18" s="3">
        <f>SUMIFS(Apartment!$8:$8,Apartment!$6:$6,J$6-$C18+1)*HLOOKUP($C18,$I$6:$T$8,3,0)</f>
        <v>0</v>
      </c>
      <c r="K18" s="3">
        <f>SUMIFS(Apartment!$8:$8,Apartment!$6:$6,K$6-$C18+1)*HLOOKUP($C18,$I$6:$T$8,3,0)</f>
        <v>0</v>
      </c>
      <c r="L18" s="3">
        <f>SUMIFS(Apartment!$8:$8,Apartment!$6:$6,L$6-$C18+1)*HLOOKUP($C18,$I$6:$T$8,3,0)</f>
        <v>0</v>
      </c>
      <c r="M18" s="3">
        <f>SUMIFS(Apartment!$8:$8,Apartment!$6:$6,M$6-$C18+1)*HLOOKUP($C18,$I$6:$T$8,3,0)</f>
        <v>0</v>
      </c>
      <c r="N18" s="3">
        <f>SUMIFS(Apartment!$8:$8,Apartment!$6:$6,N$6-$C18+1)*HLOOKUP($C18,$I$6:$T$8,3,0)</f>
        <v>172.8</v>
      </c>
      <c r="O18" s="3">
        <f>SUMIFS(Apartment!$8:$8,Apartment!$6:$6,O$6-$C18+1)*HLOOKUP($C18,$I$6:$T$8,3,0)</f>
        <v>251.99999999999994</v>
      </c>
      <c r="P18" s="3">
        <f>SUMIFS(Apartment!$8:$8,Apartment!$6:$6,P$6-$C18+1)*HLOOKUP($C18,$I$6:$T$8,3,0)</f>
        <v>288</v>
      </c>
      <c r="Q18" s="3">
        <f>SUMIFS(Apartment!$8:$8,Apartment!$6:$6,Q$6-$C18+1)*HLOOKUP($C18,$I$6:$T$8,3,0)</f>
        <v>306</v>
      </c>
      <c r="R18" s="3">
        <f>SUMIFS(Apartment!$8:$8,Apartment!$6:$6,R$6-$C18+1)*HLOOKUP($C18,$I$6:$T$8,3,0)</f>
        <v>306</v>
      </c>
      <c r="S18" s="3">
        <f>SUMIFS(Apartment!$8:$8,Apartment!$6:$6,S$6-$C18+1)*HLOOKUP($C18,$I$6:$T$8,3,0)</f>
        <v>306</v>
      </c>
      <c r="T18" s="3">
        <f>SUMIFS(Apartment!$8:$8,Apartment!$6:$6,T$6-$C18+1)*HLOOKUP($C18,$I$6:$T$8,3,0)</f>
        <v>306</v>
      </c>
    </row>
    <row r="19" spans="2:20" hidden="1" outlineLevel="1" x14ac:dyDescent="0.35">
      <c r="C19" s="1">
        <v>7</v>
      </c>
      <c r="H19" s="1" t="s">
        <v>14</v>
      </c>
      <c r="I19" s="3">
        <f>SUMIFS(Apartment!$8:$8,Apartment!$6:$6,I$6-$C19+1)*HLOOKUP($C19,$I$6:$T$8,3,0)</f>
        <v>0</v>
      </c>
      <c r="J19" s="3">
        <f>SUMIFS(Apartment!$8:$8,Apartment!$6:$6,J$6-$C19+1)*HLOOKUP($C19,$I$6:$T$8,3,0)</f>
        <v>0</v>
      </c>
      <c r="K19" s="3">
        <f>SUMIFS(Apartment!$8:$8,Apartment!$6:$6,K$6-$C19+1)*HLOOKUP($C19,$I$6:$T$8,3,0)</f>
        <v>0</v>
      </c>
      <c r="L19" s="3">
        <f>SUMIFS(Apartment!$8:$8,Apartment!$6:$6,L$6-$C19+1)*HLOOKUP($C19,$I$6:$T$8,3,0)</f>
        <v>0</v>
      </c>
      <c r="M19" s="3">
        <f>SUMIFS(Apartment!$8:$8,Apartment!$6:$6,M$6-$C19+1)*HLOOKUP($C19,$I$6:$T$8,3,0)</f>
        <v>0</v>
      </c>
      <c r="N19" s="3">
        <f>SUMIFS(Apartment!$8:$8,Apartment!$6:$6,N$6-$C19+1)*HLOOKUP($C19,$I$6:$T$8,3,0)</f>
        <v>0</v>
      </c>
      <c r="O19" s="3">
        <f>SUMIFS(Apartment!$8:$8,Apartment!$6:$6,O$6-$C19+1)*HLOOKUP($C19,$I$6:$T$8,3,0)</f>
        <v>172.8</v>
      </c>
      <c r="P19" s="3">
        <f>SUMIFS(Apartment!$8:$8,Apartment!$6:$6,P$6-$C19+1)*HLOOKUP($C19,$I$6:$T$8,3,0)</f>
        <v>251.99999999999994</v>
      </c>
      <c r="Q19" s="3">
        <f>SUMIFS(Apartment!$8:$8,Apartment!$6:$6,Q$6-$C19+1)*HLOOKUP($C19,$I$6:$T$8,3,0)</f>
        <v>288</v>
      </c>
      <c r="R19" s="3">
        <f>SUMIFS(Apartment!$8:$8,Apartment!$6:$6,R$6-$C19+1)*HLOOKUP($C19,$I$6:$T$8,3,0)</f>
        <v>306</v>
      </c>
      <c r="S19" s="3">
        <f>SUMIFS(Apartment!$8:$8,Apartment!$6:$6,S$6-$C19+1)*HLOOKUP($C19,$I$6:$T$8,3,0)</f>
        <v>306</v>
      </c>
      <c r="T19" s="3">
        <f>SUMIFS(Apartment!$8:$8,Apartment!$6:$6,T$6-$C19+1)*HLOOKUP($C19,$I$6:$T$8,3,0)</f>
        <v>306</v>
      </c>
    </row>
    <row r="20" spans="2:20" hidden="1" outlineLevel="1" x14ac:dyDescent="0.35">
      <c r="C20" s="1">
        <v>8</v>
      </c>
      <c r="H20" s="1" t="s">
        <v>14</v>
      </c>
      <c r="I20" s="3">
        <f>SUMIFS(Apartment!$8:$8,Apartment!$6:$6,I$6-$C20+1)*HLOOKUP($C20,$I$6:$T$8,3,0)</f>
        <v>0</v>
      </c>
      <c r="J20" s="3">
        <f>SUMIFS(Apartment!$8:$8,Apartment!$6:$6,J$6-$C20+1)*HLOOKUP($C20,$I$6:$T$8,3,0)</f>
        <v>0</v>
      </c>
      <c r="K20" s="3">
        <f>SUMIFS(Apartment!$8:$8,Apartment!$6:$6,K$6-$C20+1)*HLOOKUP($C20,$I$6:$T$8,3,0)</f>
        <v>0</v>
      </c>
      <c r="L20" s="3">
        <f>SUMIFS(Apartment!$8:$8,Apartment!$6:$6,L$6-$C20+1)*HLOOKUP($C20,$I$6:$T$8,3,0)</f>
        <v>0</v>
      </c>
      <c r="M20" s="3">
        <f>SUMIFS(Apartment!$8:$8,Apartment!$6:$6,M$6-$C20+1)*HLOOKUP($C20,$I$6:$T$8,3,0)</f>
        <v>0</v>
      </c>
      <c r="N20" s="3">
        <f>SUMIFS(Apartment!$8:$8,Apartment!$6:$6,N$6-$C20+1)*HLOOKUP($C20,$I$6:$T$8,3,0)</f>
        <v>0</v>
      </c>
      <c r="O20" s="3">
        <f>SUMIFS(Apartment!$8:$8,Apartment!$6:$6,O$6-$C20+1)*HLOOKUP($C20,$I$6:$T$8,3,0)</f>
        <v>0</v>
      </c>
      <c r="P20" s="3">
        <f>SUMIFS(Apartment!$8:$8,Apartment!$6:$6,P$6-$C20+1)*HLOOKUP($C20,$I$6:$T$8,3,0)</f>
        <v>172.8</v>
      </c>
      <c r="Q20" s="3">
        <f>SUMIFS(Apartment!$8:$8,Apartment!$6:$6,Q$6-$C20+1)*HLOOKUP($C20,$I$6:$T$8,3,0)</f>
        <v>251.99999999999994</v>
      </c>
      <c r="R20" s="3">
        <f>SUMIFS(Apartment!$8:$8,Apartment!$6:$6,R$6-$C20+1)*HLOOKUP($C20,$I$6:$T$8,3,0)</f>
        <v>288</v>
      </c>
      <c r="S20" s="3">
        <f>SUMIFS(Apartment!$8:$8,Apartment!$6:$6,S$6-$C20+1)*HLOOKUP($C20,$I$6:$T$8,3,0)</f>
        <v>306</v>
      </c>
      <c r="T20" s="3">
        <f>SUMIFS(Apartment!$8:$8,Apartment!$6:$6,T$6-$C20+1)*HLOOKUP($C20,$I$6:$T$8,3,0)</f>
        <v>306</v>
      </c>
    </row>
    <row r="21" spans="2:20" hidden="1" outlineLevel="1" x14ac:dyDescent="0.35">
      <c r="C21" s="12">
        <v>9</v>
      </c>
      <c r="H21" s="1" t="s">
        <v>14</v>
      </c>
      <c r="I21" s="3">
        <f>SUMIFS(Apartment!$8:$8,Apartment!$6:$6,I$6-$C21+1)*HLOOKUP($C21,$I$6:$T$8,3,0)</f>
        <v>0</v>
      </c>
      <c r="J21" s="3">
        <f>SUMIFS(Apartment!$8:$8,Apartment!$6:$6,J$6-$C21+1)*HLOOKUP($C21,$I$6:$T$8,3,0)</f>
        <v>0</v>
      </c>
      <c r="K21" s="3">
        <f>SUMIFS(Apartment!$8:$8,Apartment!$6:$6,K$6-$C21+1)*HLOOKUP($C21,$I$6:$T$8,3,0)</f>
        <v>0</v>
      </c>
      <c r="L21" s="3">
        <f>SUMIFS(Apartment!$8:$8,Apartment!$6:$6,L$6-$C21+1)*HLOOKUP($C21,$I$6:$T$8,3,0)</f>
        <v>0</v>
      </c>
      <c r="M21" s="3">
        <f>SUMIFS(Apartment!$8:$8,Apartment!$6:$6,M$6-$C21+1)*HLOOKUP($C21,$I$6:$T$8,3,0)</f>
        <v>0</v>
      </c>
      <c r="N21" s="3">
        <f>SUMIFS(Apartment!$8:$8,Apartment!$6:$6,N$6-$C21+1)*HLOOKUP($C21,$I$6:$T$8,3,0)</f>
        <v>0</v>
      </c>
      <c r="O21" s="3">
        <f>SUMIFS(Apartment!$8:$8,Apartment!$6:$6,O$6-$C21+1)*HLOOKUP($C21,$I$6:$T$8,3,0)</f>
        <v>0</v>
      </c>
      <c r="P21" s="3">
        <f>SUMIFS(Apartment!$8:$8,Apartment!$6:$6,P$6-$C21+1)*HLOOKUP($C21,$I$6:$T$8,3,0)</f>
        <v>0</v>
      </c>
      <c r="Q21" s="3">
        <f>SUMIFS(Apartment!$8:$8,Apartment!$6:$6,Q$6-$C21+1)*HLOOKUP($C21,$I$6:$T$8,3,0)</f>
        <v>172.8</v>
      </c>
      <c r="R21" s="3">
        <f>SUMIFS(Apartment!$8:$8,Apartment!$6:$6,R$6-$C21+1)*HLOOKUP($C21,$I$6:$T$8,3,0)</f>
        <v>251.99999999999994</v>
      </c>
      <c r="S21" s="3">
        <f>SUMIFS(Apartment!$8:$8,Apartment!$6:$6,S$6-$C21+1)*HLOOKUP($C21,$I$6:$T$8,3,0)</f>
        <v>288</v>
      </c>
      <c r="T21" s="3">
        <f>SUMIFS(Apartment!$8:$8,Apartment!$6:$6,T$6-$C21+1)*HLOOKUP($C21,$I$6:$T$8,3,0)</f>
        <v>306</v>
      </c>
    </row>
    <row r="22" spans="2:20" hidden="1" outlineLevel="1" x14ac:dyDescent="0.35">
      <c r="C22" s="1">
        <v>10</v>
      </c>
      <c r="H22" s="1" t="s">
        <v>14</v>
      </c>
      <c r="I22" s="3">
        <f>SUMIFS(Apartment!$8:$8,Apartment!$6:$6,I$6-$C22+1)*HLOOKUP($C22,$I$6:$T$8,3,0)</f>
        <v>0</v>
      </c>
      <c r="J22" s="3">
        <f>SUMIFS(Apartment!$8:$8,Apartment!$6:$6,J$6-$C22+1)*HLOOKUP($C22,$I$6:$T$8,3,0)</f>
        <v>0</v>
      </c>
      <c r="K22" s="3">
        <f>SUMIFS(Apartment!$8:$8,Apartment!$6:$6,K$6-$C22+1)*HLOOKUP($C22,$I$6:$T$8,3,0)</f>
        <v>0</v>
      </c>
      <c r="L22" s="3">
        <f>SUMIFS(Apartment!$8:$8,Apartment!$6:$6,L$6-$C22+1)*HLOOKUP($C22,$I$6:$T$8,3,0)</f>
        <v>0</v>
      </c>
      <c r="M22" s="3">
        <f>SUMIFS(Apartment!$8:$8,Apartment!$6:$6,M$6-$C22+1)*HLOOKUP($C22,$I$6:$T$8,3,0)</f>
        <v>0</v>
      </c>
      <c r="N22" s="3">
        <f>SUMIFS(Apartment!$8:$8,Apartment!$6:$6,N$6-$C22+1)*HLOOKUP($C22,$I$6:$T$8,3,0)</f>
        <v>0</v>
      </c>
      <c r="O22" s="3">
        <f>SUMIFS(Apartment!$8:$8,Apartment!$6:$6,O$6-$C22+1)*HLOOKUP($C22,$I$6:$T$8,3,0)</f>
        <v>0</v>
      </c>
      <c r="P22" s="3">
        <f>SUMIFS(Apartment!$8:$8,Apartment!$6:$6,P$6-$C22+1)*HLOOKUP($C22,$I$6:$T$8,3,0)</f>
        <v>0</v>
      </c>
      <c r="Q22" s="3">
        <f>SUMIFS(Apartment!$8:$8,Apartment!$6:$6,Q$6-$C22+1)*HLOOKUP($C22,$I$6:$T$8,3,0)</f>
        <v>0</v>
      </c>
      <c r="R22" s="3">
        <f>SUMIFS(Apartment!$8:$8,Apartment!$6:$6,R$6-$C22+1)*HLOOKUP($C22,$I$6:$T$8,3,0)</f>
        <v>172.8</v>
      </c>
      <c r="S22" s="3">
        <f>SUMIFS(Apartment!$8:$8,Apartment!$6:$6,S$6-$C22+1)*HLOOKUP($C22,$I$6:$T$8,3,0)</f>
        <v>251.99999999999994</v>
      </c>
      <c r="T22" s="3">
        <f>SUMIFS(Apartment!$8:$8,Apartment!$6:$6,T$6-$C22+1)*HLOOKUP($C22,$I$6:$T$8,3,0)</f>
        <v>288</v>
      </c>
    </row>
    <row r="23" spans="2:20" hidden="1" outlineLevel="1" x14ac:dyDescent="0.35">
      <c r="C23" s="12">
        <v>11</v>
      </c>
      <c r="H23" s="1" t="s">
        <v>14</v>
      </c>
      <c r="I23" s="3">
        <f>SUMIFS(Apartment!$8:$8,Apartment!$6:$6,I$6-$C23+1)*HLOOKUP($C23,$I$6:$T$8,3,0)</f>
        <v>0</v>
      </c>
      <c r="J23" s="3">
        <f>SUMIFS(Apartment!$8:$8,Apartment!$6:$6,J$6-$C23+1)*HLOOKUP($C23,$I$6:$T$8,3,0)</f>
        <v>0</v>
      </c>
      <c r="K23" s="3">
        <f>SUMIFS(Apartment!$8:$8,Apartment!$6:$6,K$6-$C23+1)*HLOOKUP($C23,$I$6:$T$8,3,0)</f>
        <v>0</v>
      </c>
      <c r="L23" s="3">
        <f>SUMIFS(Apartment!$8:$8,Apartment!$6:$6,L$6-$C23+1)*HLOOKUP($C23,$I$6:$T$8,3,0)</f>
        <v>0</v>
      </c>
      <c r="M23" s="3">
        <f>SUMIFS(Apartment!$8:$8,Apartment!$6:$6,M$6-$C23+1)*HLOOKUP($C23,$I$6:$T$8,3,0)</f>
        <v>0</v>
      </c>
      <c r="N23" s="3">
        <f>SUMIFS(Apartment!$8:$8,Apartment!$6:$6,N$6-$C23+1)*HLOOKUP($C23,$I$6:$T$8,3,0)</f>
        <v>0</v>
      </c>
      <c r="O23" s="3">
        <f>SUMIFS(Apartment!$8:$8,Apartment!$6:$6,O$6-$C23+1)*HLOOKUP($C23,$I$6:$T$8,3,0)</f>
        <v>0</v>
      </c>
      <c r="P23" s="3">
        <f>SUMIFS(Apartment!$8:$8,Apartment!$6:$6,P$6-$C23+1)*HLOOKUP($C23,$I$6:$T$8,3,0)</f>
        <v>0</v>
      </c>
      <c r="Q23" s="3">
        <f>SUMIFS(Apartment!$8:$8,Apartment!$6:$6,Q$6-$C23+1)*HLOOKUP($C23,$I$6:$T$8,3,0)</f>
        <v>0</v>
      </c>
      <c r="R23" s="3">
        <f>SUMIFS(Apartment!$8:$8,Apartment!$6:$6,R$6-$C23+1)*HLOOKUP($C23,$I$6:$T$8,3,0)</f>
        <v>0</v>
      </c>
      <c r="S23" s="3">
        <f>SUMIFS(Apartment!$8:$8,Apartment!$6:$6,S$6-$C23+1)*HLOOKUP($C23,$I$6:$T$8,3,0)</f>
        <v>172.8</v>
      </c>
      <c r="T23" s="3">
        <f>SUMIFS(Apartment!$8:$8,Apartment!$6:$6,T$6-$C23+1)*HLOOKUP($C23,$I$6:$T$8,3,0)</f>
        <v>251.99999999999994</v>
      </c>
    </row>
    <row r="24" spans="2:20" hidden="1" outlineLevel="1" x14ac:dyDescent="0.35">
      <c r="C24" s="1">
        <v>12</v>
      </c>
      <c r="H24" s="1" t="s">
        <v>14</v>
      </c>
      <c r="I24" s="3">
        <f>SUMIFS(Apartment!$8:$8,Apartment!$6:$6,I$6-$C24+1)*HLOOKUP($C24,$I$6:$T$8,3,0)</f>
        <v>0</v>
      </c>
      <c r="J24" s="3">
        <f>SUMIFS(Apartment!$8:$8,Apartment!$6:$6,J$6-$C24+1)*HLOOKUP($C24,$I$6:$T$8,3,0)</f>
        <v>0</v>
      </c>
      <c r="K24" s="3">
        <f>SUMIFS(Apartment!$8:$8,Apartment!$6:$6,K$6-$C24+1)*HLOOKUP($C24,$I$6:$T$8,3,0)</f>
        <v>0</v>
      </c>
      <c r="L24" s="3">
        <f>SUMIFS(Apartment!$8:$8,Apartment!$6:$6,L$6-$C24+1)*HLOOKUP($C24,$I$6:$T$8,3,0)</f>
        <v>0</v>
      </c>
      <c r="M24" s="3">
        <f>SUMIFS(Apartment!$8:$8,Apartment!$6:$6,M$6-$C24+1)*HLOOKUP($C24,$I$6:$T$8,3,0)</f>
        <v>0</v>
      </c>
      <c r="N24" s="3">
        <f>SUMIFS(Apartment!$8:$8,Apartment!$6:$6,N$6-$C24+1)*HLOOKUP($C24,$I$6:$T$8,3,0)</f>
        <v>0</v>
      </c>
      <c r="O24" s="3">
        <f>SUMIFS(Apartment!$8:$8,Apartment!$6:$6,O$6-$C24+1)*HLOOKUP($C24,$I$6:$T$8,3,0)</f>
        <v>0</v>
      </c>
      <c r="P24" s="3">
        <f>SUMIFS(Apartment!$8:$8,Apartment!$6:$6,P$6-$C24+1)*HLOOKUP($C24,$I$6:$T$8,3,0)</f>
        <v>0</v>
      </c>
      <c r="Q24" s="3">
        <f>SUMIFS(Apartment!$8:$8,Apartment!$6:$6,Q$6-$C24+1)*HLOOKUP($C24,$I$6:$T$8,3,0)</f>
        <v>0</v>
      </c>
      <c r="R24" s="3">
        <f>SUMIFS(Apartment!$8:$8,Apartment!$6:$6,R$6-$C24+1)*HLOOKUP($C24,$I$6:$T$8,3,0)</f>
        <v>0</v>
      </c>
      <c r="S24" s="3">
        <f>SUMIFS(Apartment!$8:$8,Apartment!$6:$6,S$6-$C24+1)*HLOOKUP($C24,$I$6:$T$8,3,0)</f>
        <v>0</v>
      </c>
      <c r="T24" s="3">
        <f>SUMIFS(Apartment!$8:$8,Apartment!$6:$6,T$6-$C24+1)*HLOOKUP($C24,$I$6:$T$8,3,0)</f>
        <v>172.8</v>
      </c>
    </row>
    <row r="25" spans="2:20" collapsed="1" x14ac:dyDescent="0.35">
      <c r="H25" s="1"/>
      <c r="S25" s="3"/>
      <c r="T25" s="3"/>
    </row>
    <row r="26" spans="2:20" x14ac:dyDescent="0.35">
      <c r="B26" s="2"/>
      <c r="H26" s="1"/>
      <c r="S26" s="3"/>
      <c r="T26" s="3"/>
    </row>
    <row r="27" spans="2:20" x14ac:dyDescent="0.35">
      <c r="B27" s="2" t="s">
        <v>138</v>
      </c>
      <c r="H27" s="1" t="s">
        <v>14</v>
      </c>
      <c r="I27" s="6">
        <f>SUM(I28:I39)</f>
        <v>8.7777999999999956</v>
      </c>
      <c r="J27" s="6">
        <f t="shared" ref="J27" si="7">SUM(J28:J39)</f>
        <v>62.320399999999964</v>
      </c>
      <c r="K27" s="6">
        <f t="shared" ref="K27" si="8">SUM(K28:K39)</f>
        <v>174.76959999999994</v>
      </c>
      <c r="L27" s="6">
        <f t="shared" ref="L27" si="9">SUM(L28:L39)</f>
        <v>293.17459999999994</v>
      </c>
      <c r="M27" s="6">
        <f t="shared" ref="M27" si="10">SUM(M28:M39)</f>
        <v>411.57959999999997</v>
      </c>
      <c r="N27" s="6">
        <f t="shared" ref="N27" si="11">SUM(N28:N39)</f>
        <v>523.35159999999996</v>
      </c>
      <c r="O27" s="6">
        <f t="shared" ref="O27" si="12">SUM(O28:O39)</f>
        <v>635.1235999999999</v>
      </c>
      <c r="P27" s="6">
        <f t="shared" ref="P27" si="13">SUM(P28:P39)</f>
        <v>746.89559999999983</v>
      </c>
      <c r="Q27" s="6">
        <f t="shared" ref="Q27" si="14">SUM(Q28:Q39)</f>
        <v>858.66759999999977</v>
      </c>
      <c r="R27" s="6">
        <f t="shared" ref="R27" si="15">SUM(R28:R39)</f>
        <v>970.4395999999997</v>
      </c>
      <c r="S27" s="6">
        <f t="shared" ref="S27" si="16">SUM(S28:S39)</f>
        <v>1082.2115999999996</v>
      </c>
      <c r="T27" s="6">
        <f t="shared" ref="T27" si="17">SUM(T28:T39)</f>
        <v>1193.9835999999996</v>
      </c>
    </row>
    <row r="28" spans="2:20" hidden="1" outlineLevel="1" x14ac:dyDescent="0.35">
      <c r="B28" s="2"/>
      <c r="C28" s="1">
        <v>1</v>
      </c>
      <c r="H28" s="1" t="s">
        <v>14</v>
      </c>
      <c r="I28" s="3">
        <f>SUMIFS(Apartment!$63:$63,Apartment!$6:$6,I$6-$C28+1)*HLOOKUP($C28,$I$6:$T$8,3,0)</f>
        <v>8.7777999999999956</v>
      </c>
      <c r="J28" s="3">
        <f>SUMIFS(Apartment!$63:$63,Apartment!$6:$6,J$6-$C28+1)*HLOOKUP($C28,$I$6:$T$8,3,0)</f>
        <v>35.986999999999981</v>
      </c>
      <c r="K28" s="3">
        <f>SUMIFS(Apartment!$63:$63,Apartment!$6:$6,K$6-$C28+1)*HLOOKUP($C28,$I$6:$T$8,3,0)</f>
        <v>49.253000000000007</v>
      </c>
      <c r="L28" s="3">
        <f>SUMIFS(Apartment!$63:$63,Apartment!$6:$6,L$6-$C28+1)*HLOOKUP($C28,$I$6:$T$8,3,0)</f>
        <v>55.885999999999996</v>
      </c>
      <c r="M28" s="3">
        <f>SUMIFS(Apartment!$63:$63,Apartment!$6:$6,M$6-$C28+1)*HLOOKUP($C28,$I$6:$T$8,3,0)</f>
        <v>55.885999999999996</v>
      </c>
      <c r="N28" s="3">
        <f>SUMIFS(Apartment!$63:$63,Apartment!$6:$6,N$6-$C28+1)*HLOOKUP($C28,$I$6:$T$8,3,0)</f>
        <v>55.885999999999996</v>
      </c>
      <c r="O28" s="3">
        <f>SUMIFS(Apartment!$63:$63,Apartment!$6:$6,O$6-$C28+1)*HLOOKUP($C28,$I$6:$T$8,3,0)</f>
        <v>55.885999999999996</v>
      </c>
      <c r="P28" s="3">
        <f>SUMIFS(Apartment!$63:$63,Apartment!$6:$6,P$6-$C28+1)*HLOOKUP($C28,$I$6:$T$8,3,0)</f>
        <v>55.885999999999996</v>
      </c>
      <c r="Q28" s="3">
        <f>SUMIFS(Apartment!$63:$63,Apartment!$6:$6,Q$6-$C28+1)*HLOOKUP($C28,$I$6:$T$8,3,0)</f>
        <v>55.885999999999996</v>
      </c>
      <c r="R28" s="3">
        <f>SUMIFS(Apartment!$63:$63,Apartment!$6:$6,R$6-$C28+1)*HLOOKUP($C28,$I$6:$T$8,3,0)</f>
        <v>55.885999999999996</v>
      </c>
      <c r="S28" s="3">
        <f>SUMIFS(Apartment!$63:$63,Apartment!$6:$6,S$6-$C28+1)*HLOOKUP($C28,$I$6:$T$8,3,0)</f>
        <v>55.885999999999996</v>
      </c>
      <c r="T28" s="3">
        <f>SUMIFS(Apartment!$63:$63,Apartment!$6:$6,T$6-$C28+1)*HLOOKUP($C28,$I$6:$T$8,3,0)</f>
        <v>55.885999999999996</v>
      </c>
    </row>
    <row r="29" spans="2:20" hidden="1" outlineLevel="1" x14ac:dyDescent="0.35">
      <c r="C29" s="12">
        <v>2</v>
      </c>
      <c r="H29" s="1" t="s">
        <v>14</v>
      </c>
      <c r="I29" s="3">
        <f>SUMIFS(Apartment!$63:$63,Apartment!$6:$6,I$6-$C29+1)*HLOOKUP($C29,$I$6:$T$8,3,0)</f>
        <v>0</v>
      </c>
      <c r="J29" s="3">
        <f>SUMIFS(Apartment!$63:$63,Apartment!$6:$6,J$6-$C29+1)*HLOOKUP($C29,$I$6:$T$8,3,0)</f>
        <v>26.333399999999987</v>
      </c>
      <c r="K29" s="3">
        <f>SUMIFS(Apartment!$63:$63,Apartment!$6:$6,K$6-$C29+1)*HLOOKUP($C29,$I$6:$T$8,3,0)</f>
        <v>107.96099999999994</v>
      </c>
      <c r="L29" s="3">
        <f>SUMIFS(Apartment!$63:$63,Apartment!$6:$6,L$6-$C29+1)*HLOOKUP($C29,$I$6:$T$8,3,0)</f>
        <v>147.75900000000001</v>
      </c>
      <c r="M29" s="3">
        <f>SUMIFS(Apartment!$63:$63,Apartment!$6:$6,M$6-$C29+1)*HLOOKUP($C29,$I$6:$T$8,3,0)</f>
        <v>167.65799999999999</v>
      </c>
      <c r="N29" s="3">
        <f>SUMIFS(Apartment!$63:$63,Apartment!$6:$6,N$6-$C29+1)*HLOOKUP($C29,$I$6:$T$8,3,0)</f>
        <v>167.65799999999999</v>
      </c>
      <c r="O29" s="3">
        <f>SUMIFS(Apartment!$63:$63,Apartment!$6:$6,O$6-$C29+1)*HLOOKUP($C29,$I$6:$T$8,3,0)</f>
        <v>167.65799999999999</v>
      </c>
      <c r="P29" s="3">
        <f>SUMIFS(Apartment!$63:$63,Apartment!$6:$6,P$6-$C29+1)*HLOOKUP($C29,$I$6:$T$8,3,0)</f>
        <v>167.65799999999999</v>
      </c>
      <c r="Q29" s="3">
        <f>SUMIFS(Apartment!$63:$63,Apartment!$6:$6,Q$6-$C29+1)*HLOOKUP($C29,$I$6:$T$8,3,0)</f>
        <v>167.65799999999999</v>
      </c>
      <c r="R29" s="3">
        <f>SUMIFS(Apartment!$63:$63,Apartment!$6:$6,R$6-$C29+1)*HLOOKUP($C29,$I$6:$T$8,3,0)</f>
        <v>167.65799999999999</v>
      </c>
      <c r="S29" s="3">
        <f>SUMIFS(Apartment!$63:$63,Apartment!$6:$6,S$6-$C29+1)*HLOOKUP($C29,$I$6:$T$8,3,0)</f>
        <v>167.65799999999999</v>
      </c>
      <c r="T29" s="3">
        <f>SUMIFS(Apartment!$63:$63,Apartment!$6:$6,T$6-$C29+1)*HLOOKUP($C29,$I$6:$T$8,3,0)</f>
        <v>167.65799999999999</v>
      </c>
    </row>
    <row r="30" spans="2:20" hidden="1" outlineLevel="1" x14ac:dyDescent="0.35">
      <c r="C30" s="1">
        <v>3</v>
      </c>
      <c r="H30" s="1" t="s">
        <v>14</v>
      </c>
      <c r="I30" s="3">
        <f>SUMIFS(Apartment!$63:$63,Apartment!$6:$6,I$6-$C30+1)*HLOOKUP($C30,$I$6:$T$8,3,0)</f>
        <v>0</v>
      </c>
      <c r="J30" s="3">
        <f>SUMIFS(Apartment!$63:$63,Apartment!$6:$6,J$6-$C30+1)*HLOOKUP($C30,$I$6:$T$8,3,0)</f>
        <v>0</v>
      </c>
      <c r="K30" s="3">
        <f>SUMIFS(Apartment!$63:$63,Apartment!$6:$6,K$6-$C30+1)*HLOOKUP($C30,$I$6:$T$8,3,0)</f>
        <v>17.555599999999991</v>
      </c>
      <c r="L30" s="3">
        <f>SUMIFS(Apartment!$63:$63,Apartment!$6:$6,L$6-$C30+1)*HLOOKUP($C30,$I$6:$T$8,3,0)</f>
        <v>71.973999999999961</v>
      </c>
      <c r="M30" s="3">
        <f>SUMIFS(Apartment!$63:$63,Apartment!$6:$6,M$6-$C30+1)*HLOOKUP($C30,$I$6:$T$8,3,0)</f>
        <v>98.506000000000014</v>
      </c>
      <c r="N30" s="3">
        <f>SUMIFS(Apartment!$63:$63,Apartment!$6:$6,N$6-$C30+1)*HLOOKUP($C30,$I$6:$T$8,3,0)</f>
        <v>111.77199999999999</v>
      </c>
      <c r="O30" s="3">
        <f>SUMIFS(Apartment!$63:$63,Apartment!$6:$6,O$6-$C30+1)*HLOOKUP($C30,$I$6:$T$8,3,0)</f>
        <v>111.77199999999999</v>
      </c>
      <c r="P30" s="3">
        <f>SUMIFS(Apartment!$63:$63,Apartment!$6:$6,P$6-$C30+1)*HLOOKUP($C30,$I$6:$T$8,3,0)</f>
        <v>111.77199999999999</v>
      </c>
      <c r="Q30" s="3">
        <f>SUMIFS(Apartment!$63:$63,Apartment!$6:$6,Q$6-$C30+1)*HLOOKUP($C30,$I$6:$T$8,3,0)</f>
        <v>111.77199999999999</v>
      </c>
      <c r="R30" s="3">
        <f>SUMIFS(Apartment!$63:$63,Apartment!$6:$6,R$6-$C30+1)*HLOOKUP($C30,$I$6:$T$8,3,0)</f>
        <v>111.77199999999999</v>
      </c>
      <c r="S30" s="3">
        <f>SUMIFS(Apartment!$63:$63,Apartment!$6:$6,S$6-$C30+1)*HLOOKUP($C30,$I$6:$T$8,3,0)</f>
        <v>111.77199999999999</v>
      </c>
      <c r="T30" s="3">
        <f>SUMIFS(Apartment!$63:$63,Apartment!$6:$6,T$6-$C30+1)*HLOOKUP($C30,$I$6:$T$8,3,0)</f>
        <v>111.77199999999999</v>
      </c>
    </row>
    <row r="31" spans="2:20" hidden="1" outlineLevel="1" x14ac:dyDescent="0.35">
      <c r="C31" s="12">
        <v>4</v>
      </c>
      <c r="H31" s="1" t="s">
        <v>14</v>
      </c>
      <c r="I31" s="3">
        <f>SUMIFS(Apartment!$63:$63,Apartment!$6:$6,I$6-$C31+1)*HLOOKUP($C31,$I$6:$T$8,3,0)</f>
        <v>0</v>
      </c>
      <c r="J31" s="3">
        <f>SUMIFS(Apartment!$63:$63,Apartment!$6:$6,J$6-$C31+1)*HLOOKUP($C31,$I$6:$T$8,3,0)</f>
        <v>0</v>
      </c>
      <c r="K31" s="3">
        <f>SUMIFS(Apartment!$63:$63,Apartment!$6:$6,K$6-$C31+1)*HLOOKUP($C31,$I$6:$T$8,3,0)</f>
        <v>0</v>
      </c>
      <c r="L31" s="3">
        <f>SUMIFS(Apartment!$63:$63,Apartment!$6:$6,L$6-$C31+1)*HLOOKUP($C31,$I$6:$T$8,3,0)</f>
        <v>17.555599999999991</v>
      </c>
      <c r="M31" s="3">
        <f>SUMIFS(Apartment!$63:$63,Apartment!$6:$6,M$6-$C31+1)*HLOOKUP($C31,$I$6:$T$8,3,0)</f>
        <v>71.973999999999961</v>
      </c>
      <c r="N31" s="3">
        <f>SUMIFS(Apartment!$63:$63,Apartment!$6:$6,N$6-$C31+1)*HLOOKUP($C31,$I$6:$T$8,3,0)</f>
        <v>98.506000000000014</v>
      </c>
      <c r="O31" s="3">
        <f>SUMIFS(Apartment!$63:$63,Apartment!$6:$6,O$6-$C31+1)*HLOOKUP($C31,$I$6:$T$8,3,0)</f>
        <v>111.77199999999999</v>
      </c>
      <c r="P31" s="3">
        <f>SUMIFS(Apartment!$63:$63,Apartment!$6:$6,P$6-$C31+1)*HLOOKUP($C31,$I$6:$T$8,3,0)</f>
        <v>111.77199999999999</v>
      </c>
      <c r="Q31" s="3">
        <f>SUMIFS(Apartment!$63:$63,Apartment!$6:$6,Q$6-$C31+1)*HLOOKUP($C31,$I$6:$T$8,3,0)</f>
        <v>111.77199999999999</v>
      </c>
      <c r="R31" s="3">
        <f>SUMIFS(Apartment!$63:$63,Apartment!$6:$6,R$6-$C31+1)*HLOOKUP($C31,$I$6:$T$8,3,0)</f>
        <v>111.77199999999999</v>
      </c>
      <c r="S31" s="3">
        <f>SUMIFS(Apartment!$63:$63,Apartment!$6:$6,S$6-$C31+1)*HLOOKUP($C31,$I$6:$T$8,3,0)</f>
        <v>111.77199999999999</v>
      </c>
      <c r="T31" s="3">
        <f>SUMIFS(Apartment!$63:$63,Apartment!$6:$6,T$6-$C31+1)*HLOOKUP($C31,$I$6:$T$8,3,0)</f>
        <v>111.77199999999999</v>
      </c>
    </row>
    <row r="32" spans="2:20" hidden="1" outlineLevel="1" x14ac:dyDescent="0.35">
      <c r="C32" s="1">
        <v>5</v>
      </c>
      <c r="H32" s="1" t="s">
        <v>14</v>
      </c>
      <c r="I32" s="3">
        <f>SUMIFS(Apartment!$63:$63,Apartment!$6:$6,I$6-$C32+1)*HLOOKUP($C32,$I$6:$T$8,3,0)</f>
        <v>0</v>
      </c>
      <c r="J32" s="3">
        <f>SUMIFS(Apartment!$63:$63,Apartment!$6:$6,J$6-$C32+1)*HLOOKUP($C32,$I$6:$T$8,3,0)</f>
        <v>0</v>
      </c>
      <c r="K32" s="3">
        <f>SUMIFS(Apartment!$63:$63,Apartment!$6:$6,K$6-$C32+1)*HLOOKUP($C32,$I$6:$T$8,3,0)</f>
        <v>0</v>
      </c>
      <c r="L32" s="3">
        <f>SUMIFS(Apartment!$63:$63,Apartment!$6:$6,L$6-$C32+1)*HLOOKUP($C32,$I$6:$T$8,3,0)</f>
        <v>0</v>
      </c>
      <c r="M32" s="3">
        <f>SUMIFS(Apartment!$63:$63,Apartment!$6:$6,M$6-$C32+1)*HLOOKUP($C32,$I$6:$T$8,3,0)</f>
        <v>17.555599999999991</v>
      </c>
      <c r="N32" s="3">
        <f>SUMIFS(Apartment!$63:$63,Apartment!$6:$6,N$6-$C32+1)*HLOOKUP($C32,$I$6:$T$8,3,0)</f>
        <v>71.973999999999961</v>
      </c>
      <c r="O32" s="3">
        <f>SUMIFS(Apartment!$63:$63,Apartment!$6:$6,O$6-$C32+1)*HLOOKUP($C32,$I$6:$T$8,3,0)</f>
        <v>98.506000000000014</v>
      </c>
      <c r="P32" s="3">
        <f>SUMIFS(Apartment!$63:$63,Apartment!$6:$6,P$6-$C32+1)*HLOOKUP($C32,$I$6:$T$8,3,0)</f>
        <v>111.77199999999999</v>
      </c>
      <c r="Q32" s="3">
        <f>SUMIFS(Apartment!$63:$63,Apartment!$6:$6,Q$6-$C32+1)*HLOOKUP($C32,$I$6:$T$8,3,0)</f>
        <v>111.77199999999999</v>
      </c>
      <c r="R32" s="3">
        <f>SUMIFS(Apartment!$63:$63,Apartment!$6:$6,R$6-$C32+1)*HLOOKUP($C32,$I$6:$T$8,3,0)</f>
        <v>111.77199999999999</v>
      </c>
      <c r="S32" s="3">
        <f>SUMIFS(Apartment!$63:$63,Apartment!$6:$6,S$6-$C32+1)*HLOOKUP($C32,$I$6:$T$8,3,0)</f>
        <v>111.77199999999999</v>
      </c>
      <c r="T32" s="3">
        <f>SUMIFS(Apartment!$63:$63,Apartment!$6:$6,T$6-$C32+1)*HLOOKUP($C32,$I$6:$T$8,3,0)</f>
        <v>111.77199999999999</v>
      </c>
    </row>
    <row r="33" spans="2:20" hidden="1" outlineLevel="1" x14ac:dyDescent="0.35">
      <c r="B33" s="2"/>
      <c r="C33" s="12">
        <v>6</v>
      </c>
      <c r="H33" s="1" t="s">
        <v>14</v>
      </c>
      <c r="I33" s="3">
        <f>SUMIFS(Apartment!$63:$63,Apartment!$6:$6,I$6-$C33+1)*HLOOKUP($C33,$I$6:$T$8,3,0)</f>
        <v>0</v>
      </c>
      <c r="J33" s="3">
        <f>SUMIFS(Apartment!$63:$63,Apartment!$6:$6,J$6-$C33+1)*HLOOKUP($C33,$I$6:$T$8,3,0)</f>
        <v>0</v>
      </c>
      <c r="K33" s="3">
        <f>SUMIFS(Apartment!$63:$63,Apartment!$6:$6,K$6-$C33+1)*HLOOKUP($C33,$I$6:$T$8,3,0)</f>
        <v>0</v>
      </c>
      <c r="L33" s="3">
        <f>SUMIFS(Apartment!$63:$63,Apartment!$6:$6,L$6-$C33+1)*HLOOKUP($C33,$I$6:$T$8,3,0)</f>
        <v>0</v>
      </c>
      <c r="M33" s="3">
        <f>SUMIFS(Apartment!$63:$63,Apartment!$6:$6,M$6-$C33+1)*HLOOKUP($C33,$I$6:$T$8,3,0)</f>
        <v>0</v>
      </c>
      <c r="N33" s="3">
        <f>SUMIFS(Apartment!$63:$63,Apartment!$6:$6,N$6-$C33+1)*HLOOKUP($C33,$I$6:$T$8,3,0)</f>
        <v>17.555599999999991</v>
      </c>
      <c r="O33" s="3">
        <f>SUMIFS(Apartment!$63:$63,Apartment!$6:$6,O$6-$C33+1)*HLOOKUP($C33,$I$6:$T$8,3,0)</f>
        <v>71.973999999999961</v>
      </c>
      <c r="P33" s="3">
        <f>SUMIFS(Apartment!$63:$63,Apartment!$6:$6,P$6-$C33+1)*HLOOKUP($C33,$I$6:$T$8,3,0)</f>
        <v>98.506000000000014</v>
      </c>
      <c r="Q33" s="3">
        <f>SUMIFS(Apartment!$63:$63,Apartment!$6:$6,Q$6-$C33+1)*HLOOKUP($C33,$I$6:$T$8,3,0)</f>
        <v>111.77199999999999</v>
      </c>
      <c r="R33" s="3">
        <f>SUMIFS(Apartment!$63:$63,Apartment!$6:$6,R$6-$C33+1)*HLOOKUP($C33,$I$6:$T$8,3,0)</f>
        <v>111.77199999999999</v>
      </c>
      <c r="S33" s="3">
        <f>SUMIFS(Apartment!$63:$63,Apartment!$6:$6,S$6-$C33+1)*HLOOKUP($C33,$I$6:$T$8,3,0)</f>
        <v>111.77199999999999</v>
      </c>
      <c r="T33" s="3">
        <f>SUMIFS(Apartment!$63:$63,Apartment!$6:$6,T$6-$C33+1)*HLOOKUP($C33,$I$6:$T$8,3,0)</f>
        <v>111.77199999999999</v>
      </c>
    </row>
    <row r="34" spans="2:20" hidden="1" outlineLevel="1" x14ac:dyDescent="0.35">
      <c r="C34" s="1">
        <v>7</v>
      </c>
      <c r="H34" s="1" t="s">
        <v>14</v>
      </c>
      <c r="I34" s="3">
        <f>SUMIFS(Apartment!$63:$63,Apartment!$6:$6,I$6-$C34+1)*HLOOKUP($C34,$I$6:$T$8,3,0)</f>
        <v>0</v>
      </c>
      <c r="J34" s="3">
        <f>SUMIFS(Apartment!$63:$63,Apartment!$6:$6,J$6-$C34+1)*HLOOKUP($C34,$I$6:$T$8,3,0)</f>
        <v>0</v>
      </c>
      <c r="K34" s="3">
        <f>SUMIFS(Apartment!$63:$63,Apartment!$6:$6,K$6-$C34+1)*HLOOKUP($C34,$I$6:$T$8,3,0)</f>
        <v>0</v>
      </c>
      <c r="L34" s="3">
        <f>SUMIFS(Apartment!$63:$63,Apartment!$6:$6,L$6-$C34+1)*HLOOKUP($C34,$I$6:$T$8,3,0)</f>
        <v>0</v>
      </c>
      <c r="M34" s="3">
        <f>SUMIFS(Apartment!$63:$63,Apartment!$6:$6,M$6-$C34+1)*HLOOKUP($C34,$I$6:$T$8,3,0)</f>
        <v>0</v>
      </c>
      <c r="N34" s="3">
        <f>SUMIFS(Apartment!$63:$63,Apartment!$6:$6,N$6-$C34+1)*HLOOKUP($C34,$I$6:$T$8,3,0)</f>
        <v>0</v>
      </c>
      <c r="O34" s="3">
        <f>SUMIFS(Apartment!$63:$63,Apartment!$6:$6,O$6-$C34+1)*HLOOKUP($C34,$I$6:$T$8,3,0)</f>
        <v>17.555599999999991</v>
      </c>
      <c r="P34" s="3">
        <f>SUMIFS(Apartment!$63:$63,Apartment!$6:$6,P$6-$C34+1)*HLOOKUP($C34,$I$6:$T$8,3,0)</f>
        <v>71.973999999999961</v>
      </c>
      <c r="Q34" s="3">
        <f>SUMIFS(Apartment!$63:$63,Apartment!$6:$6,Q$6-$C34+1)*HLOOKUP($C34,$I$6:$T$8,3,0)</f>
        <v>98.506000000000014</v>
      </c>
      <c r="R34" s="3">
        <f>SUMIFS(Apartment!$63:$63,Apartment!$6:$6,R$6-$C34+1)*HLOOKUP($C34,$I$6:$T$8,3,0)</f>
        <v>111.77199999999999</v>
      </c>
      <c r="S34" s="3">
        <f>SUMIFS(Apartment!$63:$63,Apartment!$6:$6,S$6-$C34+1)*HLOOKUP($C34,$I$6:$T$8,3,0)</f>
        <v>111.77199999999999</v>
      </c>
      <c r="T34" s="3">
        <f>SUMIFS(Apartment!$63:$63,Apartment!$6:$6,T$6-$C34+1)*HLOOKUP($C34,$I$6:$T$8,3,0)</f>
        <v>111.77199999999999</v>
      </c>
    </row>
    <row r="35" spans="2:20" hidden="1" outlineLevel="1" x14ac:dyDescent="0.35">
      <c r="C35" s="1">
        <v>8</v>
      </c>
      <c r="H35" s="1" t="s">
        <v>14</v>
      </c>
      <c r="I35" s="3">
        <f>SUMIFS(Apartment!$63:$63,Apartment!$6:$6,I$6-$C35+1)*HLOOKUP($C35,$I$6:$T$8,3,0)</f>
        <v>0</v>
      </c>
      <c r="J35" s="3">
        <f>SUMIFS(Apartment!$63:$63,Apartment!$6:$6,J$6-$C35+1)*HLOOKUP($C35,$I$6:$T$8,3,0)</f>
        <v>0</v>
      </c>
      <c r="K35" s="3">
        <f>SUMIFS(Apartment!$63:$63,Apartment!$6:$6,K$6-$C35+1)*HLOOKUP($C35,$I$6:$T$8,3,0)</f>
        <v>0</v>
      </c>
      <c r="L35" s="3">
        <f>SUMIFS(Apartment!$63:$63,Apartment!$6:$6,L$6-$C35+1)*HLOOKUP($C35,$I$6:$T$8,3,0)</f>
        <v>0</v>
      </c>
      <c r="M35" s="3">
        <f>SUMIFS(Apartment!$63:$63,Apartment!$6:$6,M$6-$C35+1)*HLOOKUP($C35,$I$6:$T$8,3,0)</f>
        <v>0</v>
      </c>
      <c r="N35" s="3">
        <f>SUMIFS(Apartment!$63:$63,Apartment!$6:$6,N$6-$C35+1)*HLOOKUP($C35,$I$6:$T$8,3,0)</f>
        <v>0</v>
      </c>
      <c r="O35" s="3">
        <f>SUMIFS(Apartment!$63:$63,Apartment!$6:$6,O$6-$C35+1)*HLOOKUP($C35,$I$6:$T$8,3,0)</f>
        <v>0</v>
      </c>
      <c r="P35" s="3">
        <f>SUMIFS(Apartment!$63:$63,Apartment!$6:$6,P$6-$C35+1)*HLOOKUP($C35,$I$6:$T$8,3,0)</f>
        <v>17.555599999999991</v>
      </c>
      <c r="Q35" s="3">
        <f>SUMIFS(Apartment!$63:$63,Apartment!$6:$6,Q$6-$C35+1)*HLOOKUP($C35,$I$6:$T$8,3,0)</f>
        <v>71.973999999999961</v>
      </c>
      <c r="R35" s="3">
        <f>SUMIFS(Apartment!$63:$63,Apartment!$6:$6,R$6-$C35+1)*HLOOKUP($C35,$I$6:$T$8,3,0)</f>
        <v>98.506000000000014</v>
      </c>
      <c r="S35" s="3">
        <f>SUMIFS(Apartment!$63:$63,Apartment!$6:$6,S$6-$C35+1)*HLOOKUP($C35,$I$6:$T$8,3,0)</f>
        <v>111.77199999999999</v>
      </c>
      <c r="T35" s="3">
        <f>SUMIFS(Apartment!$63:$63,Apartment!$6:$6,T$6-$C35+1)*HLOOKUP($C35,$I$6:$T$8,3,0)</f>
        <v>111.77199999999999</v>
      </c>
    </row>
    <row r="36" spans="2:20" hidden="1" outlineLevel="1" x14ac:dyDescent="0.35">
      <c r="C36" s="12">
        <v>9</v>
      </c>
      <c r="H36" s="1" t="s">
        <v>14</v>
      </c>
      <c r="I36" s="3">
        <f>SUMIFS(Apartment!$63:$63,Apartment!$6:$6,I$6-$C36+1)*HLOOKUP($C36,$I$6:$T$8,3,0)</f>
        <v>0</v>
      </c>
      <c r="J36" s="3">
        <f>SUMIFS(Apartment!$63:$63,Apartment!$6:$6,J$6-$C36+1)*HLOOKUP($C36,$I$6:$T$8,3,0)</f>
        <v>0</v>
      </c>
      <c r="K36" s="3">
        <f>SUMIFS(Apartment!$63:$63,Apartment!$6:$6,K$6-$C36+1)*HLOOKUP($C36,$I$6:$T$8,3,0)</f>
        <v>0</v>
      </c>
      <c r="L36" s="3">
        <f>SUMIFS(Apartment!$63:$63,Apartment!$6:$6,L$6-$C36+1)*HLOOKUP($C36,$I$6:$T$8,3,0)</f>
        <v>0</v>
      </c>
      <c r="M36" s="3">
        <f>SUMIFS(Apartment!$63:$63,Apartment!$6:$6,M$6-$C36+1)*HLOOKUP($C36,$I$6:$T$8,3,0)</f>
        <v>0</v>
      </c>
      <c r="N36" s="3">
        <f>SUMIFS(Apartment!$63:$63,Apartment!$6:$6,N$6-$C36+1)*HLOOKUP($C36,$I$6:$T$8,3,0)</f>
        <v>0</v>
      </c>
      <c r="O36" s="3">
        <f>SUMIFS(Apartment!$63:$63,Apartment!$6:$6,O$6-$C36+1)*HLOOKUP($C36,$I$6:$T$8,3,0)</f>
        <v>0</v>
      </c>
      <c r="P36" s="3">
        <f>SUMIFS(Apartment!$63:$63,Apartment!$6:$6,P$6-$C36+1)*HLOOKUP($C36,$I$6:$T$8,3,0)</f>
        <v>0</v>
      </c>
      <c r="Q36" s="3">
        <f>SUMIFS(Apartment!$63:$63,Apartment!$6:$6,Q$6-$C36+1)*HLOOKUP($C36,$I$6:$T$8,3,0)</f>
        <v>17.555599999999991</v>
      </c>
      <c r="R36" s="3">
        <f>SUMIFS(Apartment!$63:$63,Apartment!$6:$6,R$6-$C36+1)*HLOOKUP($C36,$I$6:$T$8,3,0)</f>
        <v>71.973999999999961</v>
      </c>
      <c r="S36" s="3">
        <f>SUMIFS(Apartment!$63:$63,Apartment!$6:$6,S$6-$C36+1)*HLOOKUP($C36,$I$6:$T$8,3,0)</f>
        <v>98.506000000000014</v>
      </c>
      <c r="T36" s="3">
        <f>SUMIFS(Apartment!$63:$63,Apartment!$6:$6,T$6-$C36+1)*HLOOKUP($C36,$I$6:$T$8,3,0)</f>
        <v>111.77199999999999</v>
      </c>
    </row>
    <row r="37" spans="2:20" hidden="1" outlineLevel="1" x14ac:dyDescent="0.35">
      <c r="C37" s="1">
        <v>10</v>
      </c>
      <c r="H37" s="1" t="s">
        <v>14</v>
      </c>
      <c r="I37" s="3">
        <f>SUMIFS(Apartment!$63:$63,Apartment!$6:$6,I$6-$C37+1)*HLOOKUP($C37,$I$6:$T$8,3,0)</f>
        <v>0</v>
      </c>
      <c r="J37" s="3">
        <f>SUMIFS(Apartment!$63:$63,Apartment!$6:$6,J$6-$C37+1)*HLOOKUP($C37,$I$6:$T$8,3,0)</f>
        <v>0</v>
      </c>
      <c r="K37" s="3">
        <f>SUMIFS(Apartment!$63:$63,Apartment!$6:$6,K$6-$C37+1)*HLOOKUP($C37,$I$6:$T$8,3,0)</f>
        <v>0</v>
      </c>
      <c r="L37" s="3">
        <f>SUMIFS(Apartment!$63:$63,Apartment!$6:$6,L$6-$C37+1)*HLOOKUP($C37,$I$6:$T$8,3,0)</f>
        <v>0</v>
      </c>
      <c r="M37" s="3">
        <f>SUMIFS(Apartment!$63:$63,Apartment!$6:$6,M$6-$C37+1)*HLOOKUP($C37,$I$6:$T$8,3,0)</f>
        <v>0</v>
      </c>
      <c r="N37" s="3">
        <f>SUMIFS(Apartment!$63:$63,Apartment!$6:$6,N$6-$C37+1)*HLOOKUP($C37,$I$6:$T$8,3,0)</f>
        <v>0</v>
      </c>
      <c r="O37" s="3">
        <f>SUMIFS(Apartment!$63:$63,Apartment!$6:$6,O$6-$C37+1)*HLOOKUP($C37,$I$6:$T$8,3,0)</f>
        <v>0</v>
      </c>
      <c r="P37" s="3">
        <f>SUMIFS(Apartment!$63:$63,Apartment!$6:$6,P$6-$C37+1)*HLOOKUP($C37,$I$6:$T$8,3,0)</f>
        <v>0</v>
      </c>
      <c r="Q37" s="3">
        <f>SUMIFS(Apartment!$63:$63,Apartment!$6:$6,Q$6-$C37+1)*HLOOKUP($C37,$I$6:$T$8,3,0)</f>
        <v>0</v>
      </c>
      <c r="R37" s="3">
        <f>SUMIFS(Apartment!$63:$63,Apartment!$6:$6,R$6-$C37+1)*HLOOKUP($C37,$I$6:$T$8,3,0)</f>
        <v>17.555599999999991</v>
      </c>
      <c r="S37" s="3">
        <f>SUMIFS(Apartment!$63:$63,Apartment!$6:$6,S$6-$C37+1)*HLOOKUP($C37,$I$6:$T$8,3,0)</f>
        <v>71.973999999999961</v>
      </c>
      <c r="T37" s="3">
        <f>SUMIFS(Apartment!$63:$63,Apartment!$6:$6,T$6-$C37+1)*HLOOKUP($C37,$I$6:$T$8,3,0)</f>
        <v>98.506000000000014</v>
      </c>
    </row>
    <row r="38" spans="2:20" hidden="1" outlineLevel="1" x14ac:dyDescent="0.35">
      <c r="C38" s="12">
        <v>11</v>
      </c>
      <c r="H38" s="1" t="s">
        <v>14</v>
      </c>
      <c r="I38" s="3">
        <f>SUMIFS(Apartment!$63:$63,Apartment!$6:$6,I$6-$C38+1)*HLOOKUP($C38,$I$6:$T$8,3,0)</f>
        <v>0</v>
      </c>
      <c r="J38" s="3">
        <f>SUMIFS(Apartment!$63:$63,Apartment!$6:$6,J$6-$C38+1)*HLOOKUP($C38,$I$6:$T$8,3,0)</f>
        <v>0</v>
      </c>
      <c r="K38" s="3">
        <f>SUMIFS(Apartment!$63:$63,Apartment!$6:$6,K$6-$C38+1)*HLOOKUP($C38,$I$6:$T$8,3,0)</f>
        <v>0</v>
      </c>
      <c r="L38" s="3">
        <f>SUMIFS(Apartment!$63:$63,Apartment!$6:$6,L$6-$C38+1)*HLOOKUP($C38,$I$6:$T$8,3,0)</f>
        <v>0</v>
      </c>
      <c r="M38" s="3">
        <f>SUMIFS(Apartment!$63:$63,Apartment!$6:$6,M$6-$C38+1)*HLOOKUP($C38,$I$6:$T$8,3,0)</f>
        <v>0</v>
      </c>
      <c r="N38" s="3">
        <f>SUMIFS(Apartment!$63:$63,Apartment!$6:$6,N$6-$C38+1)*HLOOKUP($C38,$I$6:$T$8,3,0)</f>
        <v>0</v>
      </c>
      <c r="O38" s="3">
        <f>SUMIFS(Apartment!$63:$63,Apartment!$6:$6,O$6-$C38+1)*HLOOKUP($C38,$I$6:$T$8,3,0)</f>
        <v>0</v>
      </c>
      <c r="P38" s="3">
        <f>SUMIFS(Apartment!$63:$63,Apartment!$6:$6,P$6-$C38+1)*HLOOKUP($C38,$I$6:$T$8,3,0)</f>
        <v>0</v>
      </c>
      <c r="Q38" s="3">
        <f>SUMIFS(Apartment!$63:$63,Apartment!$6:$6,Q$6-$C38+1)*HLOOKUP($C38,$I$6:$T$8,3,0)</f>
        <v>0</v>
      </c>
      <c r="R38" s="3">
        <f>SUMIFS(Apartment!$63:$63,Apartment!$6:$6,R$6-$C38+1)*HLOOKUP($C38,$I$6:$T$8,3,0)</f>
        <v>0</v>
      </c>
      <c r="S38" s="3">
        <f>SUMIFS(Apartment!$63:$63,Apartment!$6:$6,S$6-$C38+1)*HLOOKUP($C38,$I$6:$T$8,3,0)</f>
        <v>17.555599999999991</v>
      </c>
      <c r="T38" s="3">
        <f>SUMIFS(Apartment!$63:$63,Apartment!$6:$6,T$6-$C38+1)*HLOOKUP($C38,$I$6:$T$8,3,0)</f>
        <v>71.973999999999961</v>
      </c>
    </row>
    <row r="39" spans="2:20" hidden="1" outlineLevel="1" x14ac:dyDescent="0.35">
      <c r="C39" s="1">
        <v>12</v>
      </c>
      <c r="H39" s="1" t="s">
        <v>14</v>
      </c>
      <c r="I39" s="3">
        <f>SUMIFS(Apartment!$63:$63,Apartment!$6:$6,I$6-$C39+1)*HLOOKUP($C39,$I$6:$T$8,3,0)</f>
        <v>0</v>
      </c>
      <c r="J39" s="3">
        <f>SUMIFS(Apartment!$63:$63,Apartment!$6:$6,J$6-$C39+1)*HLOOKUP($C39,$I$6:$T$8,3,0)</f>
        <v>0</v>
      </c>
      <c r="K39" s="3">
        <f>SUMIFS(Apartment!$63:$63,Apartment!$6:$6,K$6-$C39+1)*HLOOKUP($C39,$I$6:$T$8,3,0)</f>
        <v>0</v>
      </c>
      <c r="L39" s="3">
        <f>SUMIFS(Apartment!$63:$63,Apartment!$6:$6,L$6-$C39+1)*HLOOKUP($C39,$I$6:$T$8,3,0)</f>
        <v>0</v>
      </c>
      <c r="M39" s="3">
        <f>SUMIFS(Apartment!$63:$63,Apartment!$6:$6,M$6-$C39+1)*HLOOKUP($C39,$I$6:$T$8,3,0)</f>
        <v>0</v>
      </c>
      <c r="N39" s="3">
        <f>SUMIFS(Apartment!$63:$63,Apartment!$6:$6,N$6-$C39+1)*HLOOKUP($C39,$I$6:$T$8,3,0)</f>
        <v>0</v>
      </c>
      <c r="O39" s="3">
        <f>SUMIFS(Apartment!$63:$63,Apartment!$6:$6,O$6-$C39+1)*HLOOKUP($C39,$I$6:$T$8,3,0)</f>
        <v>0</v>
      </c>
      <c r="P39" s="3">
        <f>SUMIFS(Apartment!$63:$63,Apartment!$6:$6,P$6-$C39+1)*HLOOKUP($C39,$I$6:$T$8,3,0)</f>
        <v>0</v>
      </c>
      <c r="Q39" s="3">
        <f>SUMIFS(Apartment!$63:$63,Apartment!$6:$6,Q$6-$C39+1)*HLOOKUP($C39,$I$6:$T$8,3,0)</f>
        <v>0</v>
      </c>
      <c r="R39" s="3">
        <f>SUMIFS(Apartment!$63:$63,Apartment!$6:$6,R$6-$C39+1)*HLOOKUP($C39,$I$6:$T$8,3,0)</f>
        <v>0</v>
      </c>
      <c r="S39" s="3">
        <f>SUMIFS(Apartment!$63:$63,Apartment!$6:$6,S$6-$C39+1)*HLOOKUP($C39,$I$6:$T$8,3,0)</f>
        <v>0</v>
      </c>
      <c r="T39" s="3">
        <f>SUMIFS(Apartment!$63:$63,Apartment!$6:$6,T$6-$C39+1)*HLOOKUP($C39,$I$6:$T$8,3,0)</f>
        <v>17.555599999999991</v>
      </c>
    </row>
    <row r="40" spans="2:20" collapsed="1" x14ac:dyDescent="0.35">
      <c r="H40" s="1"/>
      <c r="S40" s="3"/>
      <c r="T40" s="3"/>
    </row>
    <row r="41" spans="2:20" x14ac:dyDescent="0.35">
      <c r="H41" s="1"/>
      <c r="S41" s="3"/>
      <c r="T41" s="3"/>
    </row>
    <row r="42" spans="2:20" x14ac:dyDescent="0.35">
      <c r="B42" s="2" t="s">
        <v>7</v>
      </c>
      <c r="H42" s="1" t="s">
        <v>14</v>
      </c>
      <c r="I42" s="6">
        <f>HQ!I8</f>
        <v>18.547783783783785</v>
      </c>
      <c r="J42" s="6">
        <f>HQ!J8</f>
        <v>76.567135135135146</v>
      </c>
      <c r="K42" s="6">
        <f>HQ!K8</f>
        <v>121.8707027027027</v>
      </c>
      <c r="L42" s="6">
        <f>HQ!L8</f>
        <v>157.40027027027025</v>
      </c>
      <c r="M42" s="6">
        <f>HQ!M8</f>
        <v>208.87783783783783</v>
      </c>
      <c r="N42" s="6">
        <f>HQ!N8</f>
        <v>250.90540540540536</v>
      </c>
      <c r="O42" s="6">
        <f>HQ!O8</f>
        <v>301.93297297297289</v>
      </c>
      <c r="P42" s="6">
        <f>HQ!P8</f>
        <v>343.96054054054053</v>
      </c>
      <c r="Q42" s="6">
        <f>HQ!Q8</f>
        <v>385.98810810810801</v>
      </c>
      <c r="R42" s="6">
        <f>HQ!R8</f>
        <v>428.01567567567565</v>
      </c>
      <c r="S42" s="6">
        <f>HQ!S8</f>
        <v>470.04324324324313</v>
      </c>
      <c r="T42" s="6">
        <f>HQ!T8</f>
        <v>512.07081081081083</v>
      </c>
    </row>
    <row r="43" spans="2:20" x14ac:dyDescent="0.35">
      <c r="H43" s="1"/>
      <c r="S43" s="3"/>
      <c r="T43" s="3"/>
    </row>
    <row r="44" spans="2:20" s="23" customFormat="1" x14ac:dyDescent="0.35"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2:20" x14ac:dyDescent="0.35">
      <c r="B45" s="2" t="s">
        <v>18</v>
      </c>
      <c r="G45" s="1"/>
      <c r="H45" s="1" t="s">
        <v>14</v>
      </c>
      <c r="I45" s="6">
        <f>I46-I47</f>
        <v>-9.7699837837837897</v>
      </c>
      <c r="J45" s="6">
        <f t="shared" ref="J45:T45" si="18">J46-J47</f>
        <v>-14.246735135135182</v>
      </c>
      <c r="K45" s="6">
        <f t="shared" si="18"/>
        <v>52.898897297297239</v>
      </c>
      <c r="L45" s="6">
        <f t="shared" si="18"/>
        <v>135.77432972972969</v>
      </c>
      <c r="M45" s="6">
        <f t="shared" si="18"/>
        <v>202.70176216216214</v>
      </c>
      <c r="N45" s="6">
        <f t="shared" si="18"/>
        <v>272.4461945945946</v>
      </c>
      <c r="O45" s="6">
        <f t="shared" si="18"/>
        <v>333.19062702702701</v>
      </c>
      <c r="P45" s="6">
        <f t="shared" si="18"/>
        <v>402.9350594594593</v>
      </c>
      <c r="Q45" s="6">
        <f t="shared" si="18"/>
        <v>472.67949189189176</v>
      </c>
      <c r="R45" s="6">
        <f t="shared" si="18"/>
        <v>542.42392432432405</v>
      </c>
      <c r="S45" s="6">
        <f t="shared" si="18"/>
        <v>612.16835675675657</v>
      </c>
      <c r="T45" s="6">
        <f t="shared" si="18"/>
        <v>681.91278918918874</v>
      </c>
    </row>
    <row r="46" spans="2:20" x14ac:dyDescent="0.35">
      <c r="C46" s="18" t="s">
        <v>139</v>
      </c>
      <c r="G46" s="1"/>
      <c r="H46" s="1" t="s">
        <v>14</v>
      </c>
      <c r="I46" s="3">
        <f t="shared" ref="I46:T46" si="19">I27</f>
        <v>8.7777999999999956</v>
      </c>
      <c r="J46" s="3">
        <f t="shared" si="19"/>
        <v>62.320399999999964</v>
      </c>
      <c r="K46" s="3">
        <f t="shared" si="19"/>
        <v>174.76959999999994</v>
      </c>
      <c r="L46" s="3">
        <f t="shared" si="19"/>
        <v>293.17459999999994</v>
      </c>
      <c r="M46" s="3">
        <f t="shared" si="19"/>
        <v>411.57959999999997</v>
      </c>
      <c r="N46" s="3">
        <f t="shared" si="19"/>
        <v>523.35159999999996</v>
      </c>
      <c r="O46" s="3">
        <f t="shared" si="19"/>
        <v>635.1235999999999</v>
      </c>
      <c r="P46" s="3">
        <f t="shared" si="19"/>
        <v>746.89559999999983</v>
      </c>
      <c r="Q46" s="3">
        <f t="shared" si="19"/>
        <v>858.66759999999977</v>
      </c>
      <c r="R46" s="3">
        <f t="shared" si="19"/>
        <v>970.4395999999997</v>
      </c>
      <c r="S46" s="3">
        <f t="shared" si="19"/>
        <v>1082.2115999999996</v>
      </c>
      <c r="T46" s="3">
        <f t="shared" si="19"/>
        <v>1193.9835999999996</v>
      </c>
    </row>
    <row r="47" spans="2:20" x14ac:dyDescent="0.35">
      <c r="C47" s="18" t="s">
        <v>7</v>
      </c>
      <c r="G47" s="1"/>
      <c r="H47" s="1" t="s">
        <v>14</v>
      </c>
      <c r="I47" s="3">
        <f t="shared" ref="I47:T47" si="20">I42</f>
        <v>18.547783783783785</v>
      </c>
      <c r="J47" s="3">
        <f t="shared" si="20"/>
        <v>76.567135135135146</v>
      </c>
      <c r="K47" s="3">
        <f t="shared" si="20"/>
        <v>121.8707027027027</v>
      </c>
      <c r="L47" s="3">
        <f t="shared" si="20"/>
        <v>157.40027027027025</v>
      </c>
      <c r="M47" s="3">
        <f t="shared" si="20"/>
        <v>208.87783783783783</v>
      </c>
      <c r="N47" s="3">
        <f t="shared" si="20"/>
        <v>250.90540540540536</v>
      </c>
      <c r="O47" s="3">
        <f t="shared" si="20"/>
        <v>301.93297297297289</v>
      </c>
      <c r="P47" s="3">
        <f t="shared" si="20"/>
        <v>343.96054054054053</v>
      </c>
      <c r="Q47" s="3">
        <f t="shared" si="20"/>
        <v>385.98810810810801</v>
      </c>
      <c r="R47" s="3">
        <f t="shared" si="20"/>
        <v>428.01567567567565</v>
      </c>
      <c r="S47" s="3">
        <f t="shared" si="20"/>
        <v>470.04324324324313</v>
      </c>
      <c r="T47" s="3">
        <f t="shared" si="20"/>
        <v>512.07081081081083</v>
      </c>
    </row>
    <row r="48" spans="2:20" x14ac:dyDescent="0.35">
      <c r="G48" s="1"/>
      <c r="H48" s="1"/>
      <c r="S48" s="3"/>
      <c r="T48" s="3"/>
    </row>
    <row r="49" spans="2:20" x14ac:dyDescent="0.35">
      <c r="H49" s="1"/>
      <c r="S49" s="3"/>
      <c r="T49" s="3"/>
    </row>
    <row r="50" spans="2:20" x14ac:dyDescent="0.35">
      <c r="B50" s="2" t="s">
        <v>19</v>
      </c>
      <c r="G50" s="1"/>
      <c r="H50" s="2" t="s">
        <v>3</v>
      </c>
      <c r="I50" s="13">
        <f>I51/I52</f>
        <v>-0.11307851601601608</v>
      </c>
      <c r="J50" s="13">
        <f t="shared" ref="J50:T50" si="21">J51/J52</f>
        <v>-3.6985293704919993E-2</v>
      </c>
      <c r="K50" s="13">
        <f t="shared" si="21"/>
        <v>7.6135430767555037E-2</v>
      </c>
      <c r="L50" s="13">
        <f t="shared" si="21"/>
        <v>0.134456654515478</v>
      </c>
      <c r="M50" s="13">
        <f t="shared" si="21"/>
        <v>0.1530055571876224</v>
      </c>
      <c r="N50" s="13">
        <f t="shared" si="21"/>
        <v>0.16706291059271192</v>
      </c>
      <c r="O50" s="13">
        <f t="shared" si="21"/>
        <v>0.17203150920437166</v>
      </c>
      <c r="P50" s="13">
        <f t="shared" si="21"/>
        <v>0.17965715153355594</v>
      </c>
      <c r="Q50" s="13">
        <f t="shared" si="21"/>
        <v>0.1854517780492356</v>
      </c>
      <c r="R50" s="13">
        <f t="shared" si="21"/>
        <v>0.19000417693860305</v>
      </c>
      <c r="S50" s="13">
        <f t="shared" si="21"/>
        <v>0.19367513185166937</v>
      </c>
      <c r="T50" s="13">
        <f t="shared" si="21"/>
        <v>0.1966980469566138</v>
      </c>
    </row>
    <row r="51" spans="2:20" x14ac:dyDescent="0.35">
      <c r="C51" s="18" t="s">
        <v>18</v>
      </c>
      <c r="G51" s="1"/>
      <c r="H51" s="1" t="s">
        <v>14</v>
      </c>
      <c r="I51" s="3">
        <f>I45</f>
        <v>-9.7699837837837897</v>
      </c>
      <c r="J51" s="3">
        <f t="shared" ref="J51:T51" si="22">J45</f>
        <v>-14.246735135135182</v>
      </c>
      <c r="K51" s="3">
        <f t="shared" si="22"/>
        <v>52.898897297297239</v>
      </c>
      <c r="L51" s="3">
        <f t="shared" si="22"/>
        <v>135.77432972972969</v>
      </c>
      <c r="M51" s="3">
        <f t="shared" si="22"/>
        <v>202.70176216216214</v>
      </c>
      <c r="N51" s="3">
        <f t="shared" si="22"/>
        <v>272.4461945945946</v>
      </c>
      <c r="O51" s="3">
        <f t="shared" si="22"/>
        <v>333.19062702702701</v>
      </c>
      <c r="P51" s="3">
        <f t="shared" si="22"/>
        <v>402.9350594594593</v>
      </c>
      <c r="Q51" s="3">
        <f t="shared" si="22"/>
        <v>472.67949189189176</v>
      </c>
      <c r="R51" s="3">
        <f t="shared" si="22"/>
        <v>542.42392432432405</v>
      </c>
      <c r="S51" s="3">
        <f t="shared" si="22"/>
        <v>612.16835675675657</v>
      </c>
      <c r="T51" s="3">
        <f t="shared" si="22"/>
        <v>681.91278918918874</v>
      </c>
    </row>
    <row r="52" spans="2:20" x14ac:dyDescent="0.35">
      <c r="C52" s="1" t="s">
        <v>0</v>
      </c>
      <c r="G52" s="1"/>
      <c r="H52" s="1" t="s">
        <v>14</v>
      </c>
      <c r="I52" s="3">
        <f t="shared" ref="I52:T52" si="23">I12</f>
        <v>86.4</v>
      </c>
      <c r="J52" s="3">
        <f t="shared" si="23"/>
        <v>385.20000000000005</v>
      </c>
      <c r="K52" s="3">
        <f t="shared" si="23"/>
        <v>694.8</v>
      </c>
      <c r="L52" s="3">
        <f t="shared" si="23"/>
        <v>1009.8</v>
      </c>
      <c r="M52" s="3">
        <f t="shared" si="23"/>
        <v>1324.8</v>
      </c>
      <c r="N52" s="3">
        <f t="shared" si="23"/>
        <v>1630.8</v>
      </c>
      <c r="O52" s="3">
        <f t="shared" si="23"/>
        <v>1936.8</v>
      </c>
      <c r="P52" s="3">
        <f t="shared" si="23"/>
        <v>2242.8000000000002</v>
      </c>
      <c r="Q52" s="3">
        <f t="shared" si="23"/>
        <v>2548.8000000000002</v>
      </c>
      <c r="R52" s="3">
        <f t="shared" si="23"/>
        <v>2854.8</v>
      </c>
      <c r="S52" s="3">
        <f t="shared" si="23"/>
        <v>3160.8</v>
      </c>
      <c r="T52" s="3">
        <f t="shared" si="23"/>
        <v>3466.8</v>
      </c>
    </row>
    <row r="53" spans="2:20" x14ac:dyDescent="0.35">
      <c r="H53" s="1"/>
      <c r="S53" s="3"/>
      <c r="T53" s="3"/>
    </row>
    <row r="54" spans="2:20" x14ac:dyDescent="0.35">
      <c r="H54" s="1"/>
      <c r="S54" s="3"/>
      <c r="T54" s="3"/>
    </row>
    <row r="55" spans="2:20" x14ac:dyDescent="0.35">
      <c r="H55" s="1"/>
      <c r="S55" s="3"/>
      <c r="T55" s="3"/>
    </row>
    <row r="56" spans="2:20" x14ac:dyDescent="0.35">
      <c r="B56" s="2" t="s">
        <v>140</v>
      </c>
      <c r="G56" s="1"/>
      <c r="H56" s="1" t="s">
        <v>14</v>
      </c>
      <c r="I56" s="6">
        <f>SUM(I57:I68)</f>
        <v>-0.72220000000000439</v>
      </c>
      <c r="J56" s="6">
        <f t="shared" ref="J56:S56" si="24">SUM(J57:J68)</f>
        <v>33.320399999999964</v>
      </c>
      <c r="K56" s="6">
        <f t="shared" si="24"/>
        <v>153.76959999999997</v>
      </c>
      <c r="L56" s="6">
        <f t="shared" si="24"/>
        <v>271.1746</v>
      </c>
      <c r="M56" s="6">
        <f t="shared" si="24"/>
        <v>388.57959999999997</v>
      </c>
      <c r="N56" s="6">
        <f t="shared" si="24"/>
        <v>489.35159999999991</v>
      </c>
      <c r="O56" s="6">
        <f t="shared" si="24"/>
        <v>580.12360000000001</v>
      </c>
      <c r="P56" s="6">
        <f t="shared" si="24"/>
        <v>700.89559999999994</v>
      </c>
      <c r="Q56" s="6">
        <f t="shared" si="24"/>
        <v>811.66759999999988</v>
      </c>
      <c r="R56" s="6">
        <f t="shared" si="24"/>
        <v>922.43959999999981</v>
      </c>
      <c r="S56" s="6">
        <f t="shared" si="24"/>
        <v>1033.2115999999996</v>
      </c>
      <c r="T56" s="6">
        <f>SUM(T57:T68)</f>
        <v>1133.9835999999996</v>
      </c>
    </row>
    <row r="57" spans="2:20" hidden="1" outlineLevel="1" x14ac:dyDescent="0.35">
      <c r="B57" s="2"/>
      <c r="C57" s="1">
        <v>1</v>
      </c>
      <c r="G57" s="1"/>
      <c r="H57" s="1" t="s">
        <v>14</v>
      </c>
      <c r="I57" s="3">
        <f>SUMIFS(Apartment!$95:$95,Apartment!$6:$6,I$6-$C57+1)*HLOOKUP($C57,$I$6:$T$8,3,0)</f>
        <v>-0.72220000000000439</v>
      </c>
      <c r="J57" s="3">
        <f>SUMIFS(Apartment!$95:$95,Apartment!$6:$6,J$6-$C57+1)*HLOOKUP($C57,$I$6:$T$8,3,0)</f>
        <v>35.486999999999981</v>
      </c>
      <c r="K57" s="3">
        <f>SUMIFS(Apartment!$95:$95,Apartment!$6:$6,K$6-$C57+1)*HLOOKUP($C57,$I$6:$T$8,3,0)</f>
        <v>48.753000000000014</v>
      </c>
      <c r="L57" s="3">
        <f>SUMIFS(Apartment!$95:$95,Apartment!$6:$6,L$6-$C57+1)*HLOOKUP($C57,$I$6:$T$8,3,0)</f>
        <v>55.385999999999996</v>
      </c>
      <c r="M57" s="3">
        <f>SUMIFS(Apartment!$95:$95,Apartment!$6:$6,M$6-$C57+1)*HLOOKUP($C57,$I$6:$T$8,3,0)</f>
        <v>55.385999999999996</v>
      </c>
      <c r="N57" s="3">
        <f>SUMIFS(Apartment!$95:$95,Apartment!$6:$6,N$6-$C57+1)*HLOOKUP($C57,$I$6:$T$8,3,0)</f>
        <v>45.385999999999996</v>
      </c>
      <c r="O57" s="3">
        <f>SUMIFS(Apartment!$95:$95,Apartment!$6:$6,O$6-$C57+1)*HLOOKUP($C57,$I$6:$T$8,3,0)</f>
        <v>55.385999999999996</v>
      </c>
      <c r="P57" s="3">
        <f>SUMIFS(Apartment!$95:$95,Apartment!$6:$6,P$6-$C57+1)*HLOOKUP($C57,$I$6:$T$8,3,0)</f>
        <v>55.385999999999996</v>
      </c>
      <c r="Q57" s="3">
        <f>SUMIFS(Apartment!$95:$95,Apartment!$6:$6,Q$6-$C57+1)*HLOOKUP($C57,$I$6:$T$8,3,0)</f>
        <v>55.385999999999996</v>
      </c>
      <c r="R57" s="3">
        <f>SUMIFS(Apartment!$95:$95,Apartment!$6:$6,R$6-$C57+1)*HLOOKUP($C57,$I$6:$T$8,3,0)</f>
        <v>55.385999999999996</v>
      </c>
      <c r="S57" s="3">
        <f>SUMIFS(Apartment!$95:$95,Apartment!$6:$6,S$6-$C57+1)*HLOOKUP($C57,$I$6:$T$8,3,0)</f>
        <v>55.385999999999996</v>
      </c>
      <c r="T57" s="3">
        <f>SUMIFS(Apartment!$95:$95,Apartment!$6:$6,T$6-$C57+1)*HLOOKUP($C57,$I$6:$T$8,3,0)</f>
        <v>45.385999999999996</v>
      </c>
    </row>
    <row r="58" spans="2:20" hidden="1" outlineLevel="1" x14ac:dyDescent="0.35">
      <c r="C58" s="4">
        <v>2</v>
      </c>
      <c r="G58" s="1"/>
      <c r="H58" s="1" t="s">
        <v>14</v>
      </c>
      <c r="I58" s="3">
        <f>SUMIFS(Apartment!$95:$95,Apartment!$6:$6,I$6-$C58+1)*HLOOKUP($C58,$I$6:$T$8,3,0)</f>
        <v>0</v>
      </c>
      <c r="J58" s="3">
        <f>SUMIFS(Apartment!$95:$95,Apartment!$6:$6,J$6-$C58+1)*HLOOKUP($C58,$I$6:$T$8,3,0)</f>
        <v>-2.1666000000000132</v>
      </c>
      <c r="K58" s="3">
        <f>SUMIFS(Apartment!$95:$95,Apartment!$6:$6,K$6-$C58+1)*HLOOKUP($C58,$I$6:$T$8,3,0)</f>
        <v>106.46099999999996</v>
      </c>
      <c r="L58" s="3">
        <f>SUMIFS(Apartment!$95:$95,Apartment!$6:$6,L$6-$C58+1)*HLOOKUP($C58,$I$6:$T$8,3,0)</f>
        <v>146.25900000000004</v>
      </c>
      <c r="M58" s="3">
        <f>SUMIFS(Apartment!$95:$95,Apartment!$6:$6,M$6-$C58+1)*HLOOKUP($C58,$I$6:$T$8,3,0)</f>
        <v>166.15799999999999</v>
      </c>
      <c r="N58" s="3">
        <f>SUMIFS(Apartment!$95:$95,Apartment!$6:$6,N$6-$C58+1)*HLOOKUP($C58,$I$6:$T$8,3,0)</f>
        <v>166.15799999999999</v>
      </c>
      <c r="O58" s="3">
        <f>SUMIFS(Apartment!$95:$95,Apartment!$6:$6,O$6-$C58+1)*HLOOKUP($C58,$I$6:$T$8,3,0)</f>
        <v>136.15799999999999</v>
      </c>
      <c r="P58" s="3">
        <f>SUMIFS(Apartment!$95:$95,Apartment!$6:$6,P$6-$C58+1)*HLOOKUP($C58,$I$6:$T$8,3,0)</f>
        <v>166.15799999999999</v>
      </c>
      <c r="Q58" s="3">
        <f>SUMIFS(Apartment!$95:$95,Apartment!$6:$6,Q$6-$C58+1)*HLOOKUP($C58,$I$6:$T$8,3,0)</f>
        <v>166.15799999999999</v>
      </c>
      <c r="R58" s="3">
        <f>SUMIFS(Apartment!$95:$95,Apartment!$6:$6,R$6-$C58+1)*HLOOKUP($C58,$I$6:$T$8,3,0)</f>
        <v>166.15799999999999</v>
      </c>
      <c r="S58" s="3">
        <f>SUMIFS(Apartment!$95:$95,Apartment!$6:$6,S$6-$C58+1)*HLOOKUP($C58,$I$6:$T$8,3,0)</f>
        <v>166.15799999999999</v>
      </c>
      <c r="T58" s="3">
        <f>SUMIFS(Apartment!$95:$95,Apartment!$6:$6,T$6-$C58+1)*HLOOKUP($C58,$I$6:$T$8,3,0)</f>
        <v>166.15799999999999</v>
      </c>
    </row>
    <row r="59" spans="2:20" hidden="1" outlineLevel="1" x14ac:dyDescent="0.35">
      <c r="C59" s="1">
        <v>3</v>
      </c>
      <c r="G59" s="1"/>
      <c r="H59" s="1" t="s">
        <v>14</v>
      </c>
      <c r="I59" s="3">
        <f>SUMIFS(Apartment!$95:$95,Apartment!$6:$6,I$6-$C59+1)*HLOOKUP($C59,$I$6:$T$8,3,0)</f>
        <v>0</v>
      </c>
      <c r="J59" s="3">
        <f>SUMIFS(Apartment!$95:$95,Apartment!$6:$6,J$6-$C59+1)*HLOOKUP($C59,$I$6:$T$8,3,0)</f>
        <v>0</v>
      </c>
      <c r="K59" s="3">
        <f>SUMIFS(Apartment!$95:$95,Apartment!$6:$6,K$6-$C59+1)*HLOOKUP($C59,$I$6:$T$8,3,0)</f>
        <v>-1.4444000000000088</v>
      </c>
      <c r="L59" s="3">
        <f>SUMIFS(Apartment!$95:$95,Apartment!$6:$6,L$6-$C59+1)*HLOOKUP($C59,$I$6:$T$8,3,0)</f>
        <v>70.973999999999961</v>
      </c>
      <c r="M59" s="3">
        <f>SUMIFS(Apartment!$95:$95,Apartment!$6:$6,M$6-$C59+1)*HLOOKUP($C59,$I$6:$T$8,3,0)</f>
        <v>97.506000000000029</v>
      </c>
      <c r="N59" s="3">
        <f>SUMIFS(Apartment!$95:$95,Apartment!$6:$6,N$6-$C59+1)*HLOOKUP($C59,$I$6:$T$8,3,0)</f>
        <v>110.77199999999999</v>
      </c>
      <c r="O59" s="3">
        <f>SUMIFS(Apartment!$95:$95,Apartment!$6:$6,O$6-$C59+1)*HLOOKUP($C59,$I$6:$T$8,3,0)</f>
        <v>110.77199999999999</v>
      </c>
      <c r="P59" s="3">
        <f>SUMIFS(Apartment!$95:$95,Apartment!$6:$6,P$6-$C59+1)*HLOOKUP($C59,$I$6:$T$8,3,0)</f>
        <v>90.771999999999991</v>
      </c>
      <c r="Q59" s="3">
        <f>SUMIFS(Apartment!$95:$95,Apartment!$6:$6,Q$6-$C59+1)*HLOOKUP($C59,$I$6:$T$8,3,0)</f>
        <v>110.77199999999999</v>
      </c>
      <c r="R59" s="3">
        <f>SUMIFS(Apartment!$95:$95,Apartment!$6:$6,R$6-$C59+1)*HLOOKUP($C59,$I$6:$T$8,3,0)</f>
        <v>110.77199999999999</v>
      </c>
      <c r="S59" s="3">
        <f>SUMIFS(Apartment!$95:$95,Apartment!$6:$6,S$6-$C59+1)*HLOOKUP($C59,$I$6:$T$8,3,0)</f>
        <v>110.77199999999999</v>
      </c>
      <c r="T59" s="3">
        <f>SUMIFS(Apartment!$95:$95,Apartment!$6:$6,T$6-$C59+1)*HLOOKUP($C59,$I$6:$T$8,3,0)</f>
        <v>110.77199999999999</v>
      </c>
    </row>
    <row r="60" spans="2:20" hidden="1" outlineLevel="1" x14ac:dyDescent="0.35">
      <c r="C60" s="4">
        <v>4</v>
      </c>
      <c r="G60" s="1"/>
      <c r="H60" s="1" t="s">
        <v>14</v>
      </c>
      <c r="I60" s="3">
        <f>SUMIFS(Apartment!$95:$95,Apartment!$6:$6,I$6-$C60+1)*HLOOKUP($C60,$I$6:$T$8,3,0)</f>
        <v>0</v>
      </c>
      <c r="J60" s="3">
        <f>SUMIFS(Apartment!$95:$95,Apartment!$6:$6,J$6-$C60+1)*HLOOKUP($C60,$I$6:$T$8,3,0)</f>
        <v>0</v>
      </c>
      <c r="K60" s="3">
        <f>SUMIFS(Apartment!$95:$95,Apartment!$6:$6,K$6-$C60+1)*HLOOKUP($C60,$I$6:$T$8,3,0)</f>
        <v>0</v>
      </c>
      <c r="L60" s="3">
        <f>SUMIFS(Apartment!$95:$95,Apartment!$6:$6,L$6-$C60+1)*HLOOKUP($C60,$I$6:$T$8,3,0)</f>
        <v>-1.4444000000000088</v>
      </c>
      <c r="M60" s="3">
        <f>SUMIFS(Apartment!$95:$95,Apartment!$6:$6,M$6-$C60+1)*HLOOKUP($C60,$I$6:$T$8,3,0)</f>
        <v>70.973999999999961</v>
      </c>
      <c r="N60" s="3">
        <f>SUMIFS(Apartment!$95:$95,Apartment!$6:$6,N$6-$C60+1)*HLOOKUP($C60,$I$6:$T$8,3,0)</f>
        <v>97.506000000000029</v>
      </c>
      <c r="O60" s="3">
        <f>SUMIFS(Apartment!$95:$95,Apartment!$6:$6,O$6-$C60+1)*HLOOKUP($C60,$I$6:$T$8,3,0)</f>
        <v>110.77199999999999</v>
      </c>
      <c r="P60" s="3">
        <f>SUMIFS(Apartment!$95:$95,Apartment!$6:$6,P$6-$C60+1)*HLOOKUP($C60,$I$6:$T$8,3,0)</f>
        <v>110.77199999999999</v>
      </c>
      <c r="Q60" s="3">
        <f>SUMIFS(Apartment!$95:$95,Apartment!$6:$6,Q$6-$C60+1)*HLOOKUP($C60,$I$6:$T$8,3,0)</f>
        <v>90.771999999999991</v>
      </c>
      <c r="R60" s="3">
        <f>SUMIFS(Apartment!$95:$95,Apartment!$6:$6,R$6-$C60+1)*HLOOKUP($C60,$I$6:$T$8,3,0)</f>
        <v>110.77199999999999</v>
      </c>
      <c r="S60" s="3">
        <f>SUMIFS(Apartment!$95:$95,Apartment!$6:$6,S$6-$C60+1)*HLOOKUP($C60,$I$6:$T$8,3,0)</f>
        <v>110.77199999999999</v>
      </c>
      <c r="T60" s="3">
        <f>SUMIFS(Apartment!$95:$95,Apartment!$6:$6,T$6-$C60+1)*HLOOKUP($C60,$I$6:$T$8,3,0)</f>
        <v>110.77199999999999</v>
      </c>
    </row>
    <row r="61" spans="2:20" hidden="1" outlineLevel="1" x14ac:dyDescent="0.35">
      <c r="C61" s="1">
        <v>5</v>
      </c>
      <c r="G61" s="1"/>
      <c r="H61" s="1" t="s">
        <v>14</v>
      </c>
      <c r="I61" s="3">
        <f>SUMIFS(Apartment!$95:$95,Apartment!$6:$6,I$6-$C61+1)*HLOOKUP($C61,$I$6:$T$8,3,0)</f>
        <v>0</v>
      </c>
      <c r="J61" s="3">
        <f>SUMIFS(Apartment!$95:$95,Apartment!$6:$6,J$6-$C61+1)*HLOOKUP($C61,$I$6:$T$8,3,0)</f>
        <v>0</v>
      </c>
      <c r="K61" s="3">
        <f>SUMIFS(Apartment!$95:$95,Apartment!$6:$6,K$6-$C61+1)*HLOOKUP($C61,$I$6:$T$8,3,0)</f>
        <v>0</v>
      </c>
      <c r="L61" s="3">
        <f>SUMIFS(Apartment!$95:$95,Apartment!$6:$6,L$6-$C61+1)*HLOOKUP($C61,$I$6:$T$8,3,0)</f>
        <v>0</v>
      </c>
      <c r="M61" s="3">
        <f>SUMIFS(Apartment!$95:$95,Apartment!$6:$6,M$6-$C61+1)*HLOOKUP($C61,$I$6:$T$8,3,0)</f>
        <v>-1.4444000000000088</v>
      </c>
      <c r="N61" s="3">
        <f>SUMIFS(Apartment!$95:$95,Apartment!$6:$6,N$6-$C61+1)*HLOOKUP($C61,$I$6:$T$8,3,0)</f>
        <v>70.973999999999961</v>
      </c>
      <c r="O61" s="3">
        <f>SUMIFS(Apartment!$95:$95,Apartment!$6:$6,O$6-$C61+1)*HLOOKUP($C61,$I$6:$T$8,3,0)</f>
        <v>97.506000000000029</v>
      </c>
      <c r="P61" s="3">
        <f>SUMIFS(Apartment!$95:$95,Apartment!$6:$6,P$6-$C61+1)*HLOOKUP($C61,$I$6:$T$8,3,0)</f>
        <v>110.77199999999999</v>
      </c>
      <c r="Q61" s="3">
        <f>SUMIFS(Apartment!$95:$95,Apartment!$6:$6,Q$6-$C61+1)*HLOOKUP($C61,$I$6:$T$8,3,0)</f>
        <v>110.77199999999999</v>
      </c>
      <c r="R61" s="3">
        <f>SUMIFS(Apartment!$95:$95,Apartment!$6:$6,R$6-$C61+1)*HLOOKUP($C61,$I$6:$T$8,3,0)</f>
        <v>90.771999999999991</v>
      </c>
      <c r="S61" s="3">
        <f>SUMIFS(Apartment!$95:$95,Apartment!$6:$6,S$6-$C61+1)*HLOOKUP($C61,$I$6:$T$8,3,0)</f>
        <v>110.77199999999999</v>
      </c>
      <c r="T61" s="3">
        <f>SUMIFS(Apartment!$95:$95,Apartment!$6:$6,T$6-$C61+1)*HLOOKUP($C61,$I$6:$T$8,3,0)</f>
        <v>110.77199999999999</v>
      </c>
    </row>
    <row r="62" spans="2:20" hidden="1" outlineLevel="1" x14ac:dyDescent="0.35">
      <c r="B62" s="2"/>
      <c r="C62" s="4">
        <v>6</v>
      </c>
      <c r="G62" s="1"/>
      <c r="H62" s="1" t="s">
        <v>14</v>
      </c>
      <c r="I62" s="3">
        <f>SUMIFS(Apartment!$95:$95,Apartment!$6:$6,I$6-$C62+1)*HLOOKUP($C62,$I$6:$T$8,3,0)</f>
        <v>0</v>
      </c>
      <c r="J62" s="3">
        <f>SUMIFS(Apartment!$95:$95,Apartment!$6:$6,J$6-$C62+1)*HLOOKUP($C62,$I$6:$T$8,3,0)</f>
        <v>0</v>
      </c>
      <c r="K62" s="3">
        <f>SUMIFS(Apartment!$95:$95,Apartment!$6:$6,K$6-$C62+1)*HLOOKUP($C62,$I$6:$T$8,3,0)</f>
        <v>0</v>
      </c>
      <c r="L62" s="3">
        <f>SUMIFS(Apartment!$95:$95,Apartment!$6:$6,L$6-$C62+1)*HLOOKUP($C62,$I$6:$T$8,3,0)</f>
        <v>0</v>
      </c>
      <c r="M62" s="3">
        <f>SUMIFS(Apartment!$95:$95,Apartment!$6:$6,M$6-$C62+1)*HLOOKUP($C62,$I$6:$T$8,3,0)</f>
        <v>0</v>
      </c>
      <c r="N62" s="3">
        <f>SUMIFS(Apartment!$95:$95,Apartment!$6:$6,N$6-$C62+1)*HLOOKUP($C62,$I$6:$T$8,3,0)</f>
        <v>-1.4444000000000088</v>
      </c>
      <c r="O62" s="3">
        <f>SUMIFS(Apartment!$95:$95,Apartment!$6:$6,O$6-$C62+1)*HLOOKUP($C62,$I$6:$T$8,3,0)</f>
        <v>70.973999999999961</v>
      </c>
      <c r="P62" s="3">
        <f>SUMIFS(Apartment!$95:$95,Apartment!$6:$6,P$6-$C62+1)*HLOOKUP($C62,$I$6:$T$8,3,0)</f>
        <v>97.506000000000029</v>
      </c>
      <c r="Q62" s="3">
        <f>SUMIFS(Apartment!$95:$95,Apartment!$6:$6,Q$6-$C62+1)*HLOOKUP($C62,$I$6:$T$8,3,0)</f>
        <v>110.77199999999999</v>
      </c>
      <c r="R62" s="3">
        <f>SUMIFS(Apartment!$95:$95,Apartment!$6:$6,R$6-$C62+1)*HLOOKUP($C62,$I$6:$T$8,3,0)</f>
        <v>110.77199999999999</v>
      </c>
      <c r="S62" s="3">
        <f>SUMIFS(Apartment!$95:$95,Apartment!$6:$6,S$6-$C62+1)*HLOOKUP($C62,$I$6:$T$8,3,0)</f>
        <v>90.771999999999991</v>
      </c>
      <c r="T62" s="3">
        <f>SUMIFS(Apartment!$95:$95,Apartment!$6:$6,T$6-$C62+1)*HLOOKUP($C62,$I$6:$T$8,3,0)</f>
        <v>110.77199999999999</v>
      </c>
    </row>
    <row r="63" spans="2:20" hidden="1" outlineLevel="1" x14ac:dyDescent="0.35">
      <c r="C63" s="1">
        <v>7</v>
      </c>
      <c r="G63" s="1"/>
      <c r="H63" s="1" t="s">
        <v>14</v>
      </c>
      <c r="I63" s="3">
        <f>SUMIFS(Apartment!$95:$95,Apartment!$6:$6,I$6-$C63+1)*HLOOKUP($C63,$I$6:$T$8,3,0)</f>
        <v>0</v>
      </c>
      <c r="J63" s="3">
        <f>SUMIFS(Apartment!$95:$95,Apartment!$6:$6,J$6-$C63+1)*HLOOKUP($C63,$I$6:$T$8,3,0)</f>
        <v>0</v>
      </c>
      <c r="K63" s="3">
        <f>SUMIFS(Apartment!$95:$95,Apartment!$6:$6,K$6-$C63+1)*HLOOKUP($C63,$I$6:$T$8,3,0)</f>
        <v>0</v>
      </c>
      <c r="L63" s="3">
        <f>SUMIFS(Apartment!$95:$95,Apartment!$6:$6,L$6-$C63+1)*HLOOKUP($C63,$I$6:$T$8,3,0)</f>
        <v>0</v>
      </c>
      <c r="M63" s="3">
        <f>SUMIFS(Apartment!$95:$95,Apartment!$6:$6,M$6-$C63+1)*HLOOKUP($C63,$I$6:$T$8,3,0)</f>
        <v>0</v>
      </c>
      <c r="N63" s="3">
        <f>SUMIFS(Apartment!$95:$95,Apartment!$6:$6,N$6-$C63+1)*HLOOKUP($C63,$I$6:$T$8,3,0)</f>
        <v>0</v>
      </c>
      <c r="O63" s="3">
        <f>SUMIFS(Apartment!$95:$95,Apartment!$6:$6,O$6-$C63+1)*HLOOKUP($C63,$I$6:$T$8,3,0)</f>
        <v>-1.4444000000000088</v>
      </c>
      <c r="P63" s="3">
        <f>SUMIFS(Apartment!$95:$95,Apartment!$6:$6,P$6-$C63+1)*HLOOKUP($C63,$I$6:$T$8,3,0)</f>
        <v>70.973999999999961</v>
      </c>
      <c r="Q63" s="3">
        <f>SUMIFS(Apartment!$95:$95,Apartment!$6:$6,Q$6-$C63+1)*HLOOKUP($C63,$I$6:$T$8,3,0)</f>
        <v>97.506000000000029</v>
      </c>
      <c r="R63" s="3">
        <f>SUMIFS(Apartment!$95:$95,Apartment!$6:$6,R$6-$C63+1)*HLOOKUP($C63,$I$6:$T$8,3,0)</f>
        <v>110.77199999999999</v>
      </c>
      <c r="S63" s="3">
        <f>SUMIFS(Apartment!$95:$95,Apartment!$6:$6,S$6-$C63+1)*HLOOKUP($C63,$I$6:$T$8,3,0)</f>
        <v>110.77199999999999</v>
      </c>
      <c r="T63" s="3">
        <f>SUMIFS(Apartment!$95:$95,Apartment!$6:$6,T$6-$C63+1)*HLOOKUP($C63,$I$6:$T$8,3,0)</f>
        <v>90.771999999999991</v>
      </c>
    </row>
    <row r="64" spans="2:20" hidden="1" outlineLevel="1" x14ac:dyDescent="0.35">
      <c r="C64" s="1">
        <v>8</v>
      </c>
      <c r="G64" s="1"/>
      <c r="H64" s="1" t="s">
        <v>14</v>
      </c>
      <c r="I64" s="3">
        <f>SUMIFS(Apartment!$95:$95,Apartment!$6:$6,I$6-$C64+1)*HLOOKUP($C64,$I$6:$T$8,3,0)</f>
        <v>0</v>
      </c>
      <c r="J64" s="3">
        <f>SUMIFS(Apartment!$95:$95,Apartment!$6:$6,J$6-$C64+1)*HLOOKUP($C64,$I$6:$T$8,3,0)</f>
        <v>0</v>
      </c>
      <c r="K64" s="3">
        <f>SUMIFS(Apartment!$95:$95,Apartment!$6:$6,K$6-$C64+1)*HLOOKUP($C64,$I$6:$T$8,3,0)</f>
        <v>0</v>
      </c>
      <c r="L64" s="3">
        <f>SUMIFS(Apartment!$95:$95,Apartment!$6:$6,L$6-$C64+1)*HLOOKUP($C64,$I$6:$T$8,3,0)</f>
        <v>0</v>
      </c>
      <c r="M64" s="3">
        <f>SUMIFS(Apartment!$95:$95,Apartment!$6:$6,M$6-$C64+1)*HLOOKUP($C64,$I$6:$T$8,3,0)</f>
        <v>0</v>
      </c>
      <c r="N64" s="3">
        <f>SUMIFS(Apartment!$95:$95,Apartment!$6:$6,N$6-$C64+1)*HLOOKUP($C64,$I$6:$T$8,3,0)</f>
        <v>0</v>
      </c>
      <c r="O64" s="3">
        <f>SUMIFS(Apartment!$95:$95,Apartment!$6:$6,O$6-$C64+1)*HLOOKUP($C64,$I$6:$T$8,3,0)</f>
        <v>0</v>
      </c>
      <c r="P64" s="3">
        <f>SUMIFS(Apartment!$95:$95,Apartment!$6:$6,P$6-$C64+1)*HLOOKUP($C64,$I$6:$T$8,3,0)</f>
        <v>-1.4444000000000088</v>
      </c>
      <c r="Q64" s="3">
        <f>SUMIFS(Apartment!$95:$95,Apartment!$6:$6,Q$6-$C64+1)*HLOOKUP($C64,$I$6:$T$8,3,0)</f>
        <v>70.973999999999961</v>
      </c>
      <c r="R64" s="3">
        <f>SUMIFS(Apartment!$95:$95,Apartment!$6:$6,R$6-$C64+1)*HLOOKUP($C64,$I$6:$T$8,3,0)</f>
        <v>97.506000000000029</v>
      </c>
      <c r="S64" s="3">
        <f>SUMIFS(Apartment!$95:$95,Apartment!$6:$6,S$6-$C64+1)*HLOOKUP($C64,$I$6:$T$8,3,0)</f>
        <v>110.77199999999999</v>
      </c>
      <c r="T64" s="3">
        <f>SUMIFS(Apartment!$95:$95,Apartment!$6:$6,T$6-$C64+1)*HLOOKUP($C64,$I$6:$T$8,3,0)</f>
        <v>110.77199999999999</v>
      </c>
    </row>
    <row r="65" spans="2:23" hidden="1" outlineLevel="1" x14ac:dyDescent="0.35">
      <c r="C65" s="1">
        <v>9</v>
      </c>
      <c r="G65" s="1"/>
      <c r="H65" s="1" t="s">
        <v>14</v>
      </c>
      <c r="I65" s="3">
        <f>SUMIFS(Apartment!$95:$95,Apartment!$6:$6,I$6-$C65+1)*HLOOKUP($C65,$I$6:$T$8,3,0)</f>
        <v>0</v>
      </c>
      <c r="J65" s="3">
        <f>SUMIFS(Apartment!$95:$95,Apartment!$6:$6,J$6-$C65+1)*HLOOKUP($C65,$I$6:$T$8,3,0)</f>
        <v>0</v>
      </c>
      <c r="K65" s="3">
        <f>SUMIFS(Apartment!$95:$95,Apartment!$6:$6,K$6-$C65+1)*HLOOKUP($C65,$I$6:$T$8,3,0)</f>
        <v>0</v>
      </c>
      <c r="L65" s="3">
        <f>SUMIFS(Apartment!$95:$95,Apartment!$6:$6,L$6-$C65+1)*HLOOKUP($C65,$I$6:$T$8,3,0)</f>
        <v>0</v>
      </c>
      <c r="M65" s="3">
        <f>SUMIFS(Apartment!$95:$95,Apartment!$6:$6,M$6-$C65+1)*HLOOKUP($C65,$I$6:$T$8,3,0)</f>
        <v>0</v>
      </c>
      <c r="N65" s="3">
        <f>SUMIFS(Apartment!$95:$95,Apartment!$6:$6,N$6-$C65+1)*HLOOKUP($C65,$I$6:$T$8,3,0)</f>
        <v>0</v>
      </c>
      <c r="O65" s="3">
        <f>SUMIFS(Apartment!$95:$95,Apartment!$6:$6,O$6-$C65+1)*HLOOKUP($C65,$I$6:$T$8,3,0)</f>
        <v>0</v>
      </c>
      <c r="P65" s="3">
        <f>SUMIFS(Apartment!$95:$95,Apartment!$6:$6,P$6-$C65+1)*HLOOKUP($C65,$I$6:$T$8,3,0)</f>
        <v>0</v>
      </c>
      <c r="Q65" s="3">
        <f>SUMIFS(Apartment!$95:$95,Apartment!$6:$6,Q$6-$C65+1)*HLOOKUP($C65,$I$6:$T$8,3,0)</f>
        <v>-1.4444000000000088</v>
      </c>
      <c r="R65" s="3">
        <f>SUMIFS(Apartment!$95:$95,Apartment!$6:$6,R$6-$C65+1)*HLOOKUP($C65,$I$6:$T$8,3,0)</f>
        <v>70.973999999999961</v>
      </c>
      <c r="S65" s="3">
        <f>SUMIFS(Apartment!$95:$95,Apartment!$6:$6,S$6-$C65+1)*HLOOKUP($C65,$I$6:$T$8,3,0)</f>
        <v>97.506000000000029</v>
      </c>
      <c r="T65" s="3">
        <f>SUMIFS(Apartment!$95:$95,Apartment!$6:$6,T$6-$C65+1)*HLOOKUP($C65,$I$6:$T$8,3,0)</f>
        <v>110.77199999999999</v>
      </c>
    </row>
    <row r="66" spans="2:23" hidden="1" outlineLevel="1" x14ac:dyDescent="0.35">
      <c r="C66" s="1">
        <v>10</v>
      </c>
      <c r="H66" s="1" t="s">
        <v>14</v>
      </c>
      <c r="I66" s="3">
        <f>SUMIFS(Apartment!$95:$95,Apartment!$6:$6,I$6-$C66+1)*HLOOKUP($C66,$I$6:$T$8,3,0)</f>
        <v>0</v>
      </c>
      <c r="J66" s="3">
        <f>SUMIFS(Apartment!$95:$95,Apartment!$6:$6,J$6-$C66+1)*HLOOKUP($C66,$I$6:$T$8,3,0)</f>
        <v>0</v>
      </c>
      <c r="K66" s="3">
        <f>SUMIFS(Apartment!$95:$95,Apartment!$6:$6,K$6-$C66+1)*HLOOKUP($C66,$I$6:$T$8,3,0)</f>
        <v>0</v>
      </c>
      <c r="L66" s="3">
        <f>SUMIFS(Apartment!$95:$95,Apartment!$6:$6,L$6-$C66+1)*HLOOKUP($C66,$I$6:$T$8,3,0)</f>
        <v>0</v>
      </c>
      <c r="M66" s="3">
        <f>SUMIFS(Apartment!$95:$95,Apartment!$6:$6,M$6-$C66+1)*HLOOKUP($C66,$I$6:$T$8,3,0)</f>
        <v>0</v>
      </c>
      <c r="N66" s="3">
        <f>SUMIFS(Apartment!$95:$95,Apartment!$6:$6,N$6-$C66+1)*HLOOKUP($C66,$I$6:$T$8,3,0)</f>
        <v>0</v>
      </c>
      <c r="O66" s="3">
        <f>SUMIFS(Apartment!$95:$95,Apartment!$6:$6,O$6-$C66+1)*HLOOKUP($C66,$I$6:$T$8,3,0)</f>
        <v>0</v>
      </c>
      <c r="P66" s="3">
        <f>SUMIFS(Apartment!$95:$95,Apartment!$6:$6,P$6-$C66+1)*HLOOKUP($C66,$I$6:$T$8,3,0)</f>
        <v>0</v>
      </c>
      <c r="Q66" s="3">
        <f>SUMIFS(Apartment!$95:$95,Apartment!$6:$6,Q$6-$C66+1)*HLOOKUP($C66,$I$6:$T$8,3,0)</f>
        <v>0</v>
      </c>
      <c r="R66" s="3">
        <f>SUMIFS(Apartment!$95:$95,Apartment!$6:$6,R$6-$C66+1)*HLOOKUP($C66,$I$6:$T$8,3,0)</f>
        <v>-1.4444000000000088</v>
      </c>
      <c r="S66" s="3">
        <f>SUMIFS(Apartment!$95:$95,Apartment!$6:$6,S$6-$C66+1)*HLOOKUP($C66,$I$6:$T$8,3,0)</f>
        <v>70.973999999999961</v>
      </c>
      <c r="T66" s="3">
        <f>SUMIFS(Apartment!$95:$95,Apartment!$6:$6,T$6-$C66+1)*HLOOKUP($C66,$I$6:$T$8,3,0)</f>
        <v>97.506000000000029</v>
      </c>
    </row>
    <row r="67" spans="2:23" hidden="1" outlineLevel="1" x14ac:dyDescent="0.35">
      <c r="C67" s="1">
        <v>11</v>
      </c>
      <c r="H67" s="1" t="s">
        <v>14</v>
      </c>
      <c r="I67" s="3">
        <f>SUMIFS(Apartment!$95:$95,Apartment!$6:$6,I$6-$C67+1)*HLOOKUP($C67,$I$6:$T$8,3,0)</f>
        <v>0</v>
      </c>
      <c r="J67" s="3">
        <f>SUMIFS(Apartment!$95:$95,Apartment!$6:$6,J$6-$C67+1)*HLOOKUP($C67,$I$6:$T$8,3,0)</f>
        <v>0</v>
      </c>
      <c r="K67" s="3">
        <f>SUMIFS(Apartment!$95:$95,Apartment!$6:$6,K$6-$C67+1)*HLOOKUP($C67,$I$6:$T$8,3,0)</f>
        <v>0</v>
      </c>
      <c r="L67" s="3">
        <f>SUMIFS(Apartment!$95:$95,Apartment!$6:$6,L$6-$C67+1)*HLOOKUP($C67,$I$6:$T$8,3,0)</f>
        <v>0</v>
      </c>
      <c r="M67" s="3">
        <f>SUMIFS(Apartment!$95:$95,Apartment!$6:$6,M$6-$C67+1)*HLOOKUP($C67,$I$6:$T$8,3,0)</f>
        <v>0</v>
      </c>
      <c r="N67" s="3">
        <f>SUMIFS(Apartment!$95:$95,Apartment!$6:$6,N$6-$C67+1)*HLOOKUP($C67,$I$6:$T$8,3,0)</f>
        <v>0</v>
      </c>
      <c r="O67" s="3">
        <f>SUMIFS(Apartment!$95:$95,Apartment!$6:$6,O$6-$C67+1)*HLOOKUP($C67,$I$6:$T$8,3,0)</f>
        <v>0</v>
      </c>
      <c r="P67" s="3">
        <f>SUMIFS(Apartment!$95:$95,Apartment!$6:$6,P$6-$C67+1)*HLOOKUP($C67,$I$6:$T$8,3,0)</f>
        <v>0</v>
      </c>
      <c r="Q67" s="3">
        <f>SUMIFS(Apartment!$95:$95,Apartment!$6:$6,Q$6-$C67+1)*HLOOKUP($C67,$I$6:$T$8,3,0)</f>
        <v>0</v>
      </c>
      <c r="R67" s="3">
        <f>SUMIFS(Apartment!$95:$95,Apartment!$6:$6,R$6-$C67+1)*HLOOKUP($C67,$I$6:$T$8,3,0)</f>
        <v>0</v>
      </c>
      <c r="S67" s="3">
        <f>SUMIFS(Apartment!$95:$95,Apartment!$6:$6,S$6-$C67+1)*HLOOKUP($C67,$I$6:$T$8,3,0)</f>
        <v>-1.4444000000000088</v>
      </c>
      <c r="T67" s="3">
        <f>SUMIFS(Apartment!$95:$95,Apartment!$6:$6,T$6-$C67+1)*HLOOKUP($C67,$I$6:$T$8,3,0)</f>
        <v>70.973999999999961</v>
      </c>
    </row>
    <row r="68" spans="2:23" hidden="1" outlineLevel="1" x14ac:dyDescent="0.35">
      <c r="C68" s="1">
        <v>12</v>
      </c>
      <c r="H68" s="1" t="s">
        <v>14</v>
      </c>
      <c r="I68" s="3">
        <f>SUMIFS(Apartment!$95:$95,Apartment!$6:$6,I$6-$C68+1)*HLOOKUP($C68,$I$6:$T$8,3,0)</f>
        <v>0</v>
      </c>
      <c r="J68" s="3">
        <f>SUMIFS(Apartment!$95:$95,Apartment!$6:$6,J$6-$C68+1)*HLOOKUP($C68,$I$6:$T$8,3,0)</f>
        <v>0</v>
      </c>
      <c r="K68" s="3">
        <f>SUMIFS(Apartment!$95:$95,Apartment!$6:$6,K$6-$C68+1)*HLOOKUP($C68,$I$6:$T$8,3,0)</f>
        <v>0</v>
      </c>
      <c r="L68" s="3">
        <f>SUMIFS(Apartment!$95:$95,Apartment!$6:$6,L$6-$C68+1)*HLOOKUP($C68,$I$6:$T$8,3,0)</f>
        <v>0</v>
      </c>
      <c r="M68" s="3">
        <f>SUMIFS(Apartment!$95:$95,Apartment!$6:$6,M$6-$C68+1)*HLOOKUP($C68,$I$6:$T$8,3,0)</f>
        <v>0</v>
      </c>
      <c r="N68" s="3">
        <f>SUMIFS(Apartment!$95:$95,Apartment!$6:$6,N$6-$C68+1)*HLOOKUP($C68,$I$6:$T$8,3,0)</f>
        <v>0</v>
      </c>
      <c r="O68" s="3">
        <f>SUMIFS(Apartment!$95:$95,Apartment!$6:$6,O$6-$C68+1)*HLOOKUP($C68,$I$6:$T$8,3,0)</f>
        <v>0</v>
      </c>
      <c r="P68" s="3">
        <f>SUMIFS(Apartment!$95:$95,Apartment!$6:$6,P$6-$C68+1)*HLOOKUP($C68,$I$6:$T$8,3,0)</f>
        <v>0</v>
      </c>
      <c r="Q68" s="3">
        <f>SUMIFS(Apartment!$95:$95,Apartment!$6:$6,Q$6-$C68+1)*HLOOKUP($C68,$I$6:$T$8,3,0)</f>
        <v>0</v>
      </c>
      <c r="R68" s="3">
        <f>SUMIFS(Apartment!$95:$95,Apartment!$6:$6,R$6-$C68+1)*HLOOKUP($C68,$I$6:$T$8,3,0)</f>
        <v>0</v>
      </c>
      <c r="S68" s="3">
        <f>SUMIFS(Apartment!$95:$95,Apartment!$6:$6,S$6-$C68+1)*HLOOKUP($C68,$I$6:$T$8,3,0)</f>
        <v>0</v>
      </c>
      <c r="T68" s="3">
        <f>SUMIFS(Apartment!$95:$95,Apartment!$6:$6,T$6-$C68+1)*HLOOKUP($C68,$I$6:$T$8,3,0)</f>
        <v>-1.4444000000000088</v>
      </c>
    </row>
    <row r="69" spans="2:23" collapsed="1" x14ac:dyDescent="0.35">
      <c r="H69" s="1"/>
    </row>
    <row r="70" spans="2:23" x14ac:dyDescent="0.35">
      <c r="H70" s="1"/>
    </row>
    <row r="71" spans="2:23" x14ac:dyDescent="0.35">
      <c r="B71" s="2" t="s">
        <v>9</v>
      </c>
      <c r="H71" s="1" t="s">
        <v>14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3" x14ac:dyDescent="0.35">
      <c r="H72" s="1"/>
      <c r="S72" s="3"/>
      <c r="T72" s="3"/>
    </row>
    <row r="73" spans="2:23" x14ac:dyDescent="0.35">
      <c r="H73" s="1"/>
      <c r="S73" s="3"/>
      <c r="T73" s="3"/>
    </row>
    <row r="74" spans="2:23" x14ac:dyDescent="0.35">
      <c r="B74" s="2" t="s">
        <v>45</v>
      </c>
      <c r="H74" s="1" t="s">
        <v>14</v>
      </c>
      <c r="I74" s="6">
        <f>SUM(I75:I79)</f>
        <v>209.8</v>
      </c>
      <c r="J74" s="6">
        <f t="shared" ref="J74:T74" si="25">SUM(J75:J79)</f>
        <v>30.905300162162163</v>
      </c>
      <c r="K74" s="6">
        <f t="shared" si="25"/>
        <v>17.189839844864867</v>
      </c>
      <c r="L74" s="6">
        <f t="shared" si="25"/>
        <v>12.925628821691891</v>
      </c>
      <c r="M74" s="6">
        <f t="shared" si="25"/>
        <v>10.384732877476377</v>
      </c>
      <c r="N74" s="6">
        <f t="shared" si="25"/>
        <v>-4.8763393721272372</v>
      </c>
      <c r="O74" s="6">
        <f t="shared" si="25"/>
        <v>-8.2038104199025632</v>
      </c>
      <c r="P74" s="6">
        <f t="shared" si="25"/>
        <v>-11.806134124101575</v>
      </c>
      <c r="Q74" s="6">
        <f t="shared" si="25"/>
        <v>-6.8380499896669633</v>
      </c>
      <c r="R74" s="6">
        <f t="shared" si="25"/>
        <v>17.315908110436396</v>
      </c>
      <c r="S74" s="6">
        <f t="shared" si="25"/>
        <v>22.433306434784008</v>
      </c>
      <c r="T74" s="6">
        <f t="shared" si="25"/>
        <v>28.28932306669941</v>
      </c>
      <c r="U74" s="3"/>
      <c r="V74" s="3"/>
      <c r="W74" s="3"/>
    </row>
    <row r="75" spans="2:23" x14ac:dyDescent="0.35">
      <c r="B75" s="2"/>
      <c r="C75" s="1" t="s">
        <v>99</v>
      </c>
      <c r="H75" s="1" t="s">
        <v>14</v>
      </c>
      <c r="I75" s="3">
        <f>Loan!I8</f>
        <v>10</v>
      </c>
      <c r="J75" s="3">
        <f>Loan!J8</f>
        <v>30</v>
      </c>
      <c r="K75" s="3">
        <f>Loan!K8</f>
        <v>20</v>
      </c>
      <c r="L75" s="3">
        <f>Loan!L8</f>
        <v>20</v>
      </c>
      <c r="M75" s="3">
        <f>Loan!M8</f>
        <v>20</v>
      </c>
      <c r="N75" s="3">
        <f>Loan!N8</f>
        <v>20</v>
      </c>
      <c r="O75" s="3">
        <f>Loan!O8</f>
        <v>20</v>
      </c>
      <c r="P75" s="3">
        <f>Loan!P8</f>
        <v>20</v>
      </c>
      <c r="Q75" s="3">
        <f>Loan!Q8</f>
        <v>20</v>
      </c>
      <c r="R75" s="3">
        <f>Loan!R8</f>
        <v>20</v>
      </c>
      <c r="S75" s="3">
        <f>Loan!S8</f>
        <v>20</v>
      </c>
      <c r="T75" s="3">
        <f>Loan!T8</f>
        <v>20</v>
      </c>
      <c r="U75" s="3"/>
      <c r="V75" s="3"/>
      <c r="W75" s="3"/>
    </row>
    <row r="76" spans="2:23" x14ac:dyDescent="0.35">
      <c r="C76" s="1" t="s">
        <v>100</v>
      </c>
      <c r="H76" s="1" t="s">
        <v>14</v>
      </c>
      <c r="I76" s="3">
        <f>-Loan!I25</f>
        <v>-0.2</v>
      </c>
      <c r="J76" s="3">
        <f>-Loan!J25</f>
        <v>-1</v>
      </c>
      <c r="K76" s="3">
        <f>-Loan!K25</f>
        <v>-1.9471011027027028</v>
      </c>
      <c r="L76" s="3">
        <f>-Loan!L25</f>
        <v>-2.558427875675676</v>
      </c>
      <c r="M76" s="3">
        <f>-Loan!M25</f>
        <v>-3.0199517837837839</v>
      </c>
      <c r="N76" s="3">
        <f>-Loan!N25</f>
        <v>-3.0723576324324324</v>
      </c>
      <c r="O76" s="3">
        <f>-Loan!O25</f>
        <v>-2.6610839891891898</v>
      </c>
      <c r="P76" s="3">
        <f>-Loan!P25</f>
        <v>-1.9888326162162171</v>
      </c>
      <c r="Q76" s="3">
        <f>-Loan!Q25</f>
        <v>-1.1914812486486492</v>
      </c>
      <c r="R76" s="3">
        <f>-Loan!R25</f>
        <v>-0.8</v>
      </c>
      <c r="S76" s="3">
        <f>-Loan!S25</f>
        <v>-0.8</v>
      </c>
      <c r="T76" s="3">
        <f>-Loan!T25</f>
        <v>-0.8</v>
      </c>
      <c r="U76" s="3"/>
      <c r="V76" s="3"/>
      <c r="W76" s="3"/>
    </row>
    <row r="77" spans="2:23" x14ac:dyDescent="0.35">
      <c r="C77" s="1" t="s">
        <v>117</v>
      </c>
      <c r="H77" s="1" t="s">
        <v>14</v>
      </c>
      <c r="I77" s="3">
        <f>Loan!I31</f>
        <v>0</v>
      </c>
      <c r="J77" s="3">
        <f>Loan!J31</f>
        <v>1.9053001621621621</v>
      </c>
      <c r="K77" s="3">
        <f>Loan!K31</f>
        <v>1.7818858124324319</v>
      </c>
      <c r="L77" s="3">
        <f>Loan!L31</f>
        <v>2.2727731838540532</v>
      </c>
      <c r="M77" s="3">
        <f>Loan!M31</f>
        <v>3.5397727693682697</v>
      </c>
      <c r="N77" s="3">
        <f>Loan!N31</f>
        <v>5.4406377197646547</v>
      </c>
      <c r="O77" s="3">
        <f>Loan!O31</f>
        <v>7.7763362719893285</v>
      </c>
      <c r="P77" s="3">
        <f>Loan!P31</f>
        <v>10.476204438060575</v>
      </c>
      <c r="Q77" s="3">
        <f>Loan!Q31</f>
        <v>13.927493691414153</v>
      </c>
      <c r="R77" s="3">
        <f>Loan!R31</f>
        <v>18.115908110436401</v>
      </c>
      <c r="S77" s="3">
        <f>Loan!S31</f>
        <v>23.233306434784009</v>
      </c>
      <c r="T77" s="3">
        <f>Loan!T31</f>
        <v>29.089323066699414</v>
      </c>
      <c r="U77" s="3"/>
      <c r="V77" s="3"/>
      <c r="W77" s="3"/>
    </row>
    <row r="78" spans="2:23" x14ac:dyDescent="0.35">
      <c r="C78" s="1" t="s">
        <v>101</v>
      </c>
      <c r="H78" s="1" t="s">
        <v>14</v>
      </c>
      <c r="I78" s="3">
        <f>-Loan!I13</f>
        <v>0</v>
      </c>
      <c r="J78" s="3">
        <f>-Loan!J13</f>
        <v>0</v>
      </c>
      <c r="K78" s="3">
        <f>-Loan!K13</f>
        <v>-2.6449448648648621</v>
      </c>
      <c r="L78" s="3">
        <f>-Loan!L13</f>
        <v>-6.7887164864864848</v>
      </c>
      <c r="M78" s="3">
        <f>-Loan!M13</f>
        <v>-10.135088108108107</v>
      </c>
      <c r="N78" s="3">
        <f>-Loan!N13</f>
        <v>-27.244619459459461</v>
      </c>
      <c r="O78" s="3">
        <f>-Loan!O13</f>
        <v>-33.319062702702702</v>
      </c>
      <c r="P78" s="3">
        <f>-Loan!P13</f>
        <v>-40.293505945945931</v>
      </c>
      <c r="Q78" s="3">
        <f>-Loan!Q13</f>
        <v>-39.574062432432463</v>
      </c>
      <c r="R78" s="3">
        <f>-Loan!R13</f>
        <v>-20</v>
      </c>
      <c r="S78" s="3">
        <f>-Loan!S13</f>
        <v>-20</v>
      </c>
      <c r="T78" s="3">
        <f>-Loan!T13</f>
        <v>-20</v>
      </c>
    </row>
    <row r="79" spans="2:23" x14ac:dyDescent="0.35">
      <c r="C79" s="1" t="s">
        <v>111</v>
      </c>
      <c r="H79" s="1" t="s">
        <v>14</v>
      </c>
      <c r="I79" s="8">
        <v>200</v>
      </c>
      <c r="J79" s="8"/>
      <c r="N79" s="8"/>
      <c r="S79" s="3"/>
      <c r="T79" s="3"/>
    </row>
    <row r="80" spans="2:23" x14ac:dyDescent="0.35">
      <c r="H80" s="1"/>
      <c r="S80" s="3"/>
      <c r="T80" s="3"/>
    </row>
    <row r="81" spans="2:20" x14ac:dyDescent="0.35">
      <c r="B81" s="2" t="s">
        <v>44</v>
      </c>
      <c r="H81" s="1" t="s">
        <v>14</v>
      </c>
      <c r="I81" s="6">
        <f>SUM(I82:I85)</f>
        <v>190.53001621621621</v>
      </c>
      <c r="J81" s="6">
        <f t="shared" ref="J81:T81" si="26">SUM(J82:J85)</f>
        <v>-12.341434972973019</v>
      </c>
      <c r="K81" s="6">
        <f t="shared" si="26"/>
        <v>49.088737142162131</v>
      </c>
      <c r="L81" s="6">
        <f t="shared" si="26"/>
        <v>126.69995855142163</v>
      </c>
      <c r="M81" s="6">
        <f t="shared" si="26"/>
        <v>190.08649503963852</v>
      </c>
      <c r="N81" s="6">
        <f t="shared" si="26"/>
        <v>233.56985522246731</v>
      </c>
      <c r="O81" s="6">
        <f t="shared" si="26"/>
        <v>269.98681660712458</v>
      </c>
      <c r="P81" s="6">
        <f t="shared" si="26"/>
        <v>345.12892533535785</v>
      </c>
      <c r="Q81" s="6">
        <f t="shared" si="26"/>
        <v>418.84144190222491</v>
      </c>
      <c r="R81" s="6">
        <f t="shared" si="26"/>
        <v>511.73983243476056</v>
      </c>
      <c r="S81" s="6">
        <f t="shared" si="26"/>
        <v>585.60166319154052</v>
      </c>
      <c r="T81" s="6">
        <f t="shared" si="26"/>
        <v>650.2021122558881</v>
      </c>
    </row>
    <row r="82" spans="2:20" x14ac:dyDescent="0.35">
      <c r="C82" s="34" t="s">
        <v>156</v>
      </c>
      <c r="H82" s="1" t="s">
        <v>14</v>
      </c>
      <c r="I82" s="3">
        <f>I$56</f>
        <v>-0.72220000000000439</v>
      </c>
      <c r="J82" s="3">
        <f t="shared" ref="J82:T82" si="27">J$56</f>
        <v>33.320399999999964</v>
      </c>
      <c r="K82" s="3">
        <f t="shared" si="27"/>
        <v>153.76959999999997</v>
      </c>
      <c r="L82" s="3">
        <f t="shared" si="27"/>
        <v>271.1746</v>
      </c>
      <c r="M82" s="3">
        <f t="shared" si="27"/>
        <v>388.57959999999997</v>
      </c>
      <c r="N82" s="3">
        <f t="shared" si="27"/>
        <v>489.35159999999991</v>
      </c>
      <c r="O82" s="3">
        <f t="shared" si="27"/>
        <v>580.12360000000001</v>
      </c>
      <c r="P82" s="3">
        <f t="shared" si="27"/>
        <v>700.89559999999994</v>
      </c>
      <c r="Q82" s="3">
        <f t="shared" si="27"/>
        <v>811.66759999999988</v>
      </c>
      <c r="R82" s="3">
        <f t="shared" si="27"/>
        <v>922.43959999999981</v>
      </c>
      <c r="S82" s="3">
        <f t="shared" si="27"/>
        <v>1033.2115999999996</v>
      </c>
      <c r="T82" s="3">
        <f t="shared" si="27"/>
        <v>1133.9835999999996</v>
      </c>
    </row>
    <row r="83" spans="2:20" x14ac:dyDescent="0.35">
      <c r="C83" s="30" t="s">
        <v>7</v>
      </c>
      <c r="H83" s="1" t="s">
        <v>14</v>
      </c>
      <c r="I83" s="3">
        <f>-I$42</f>
        <v>-18.547783783783785</v>
      </c>
      <c r="J83" s="3">
        <f t="shared" ref="J83:T83" si="28">-J$42</f>
        <v>-76.567135135135146</v>
      </c>
      <c r="K83" s="3">
        <f t="shared" si="28"/>
        <v>-121.8707027027027</v>
      </c>
      <c r="L83" s="3">
        <f t="shared" si="28"/>
        <v>-157.40027027027025</v>
      </c>
      <c r="M83" s="3">
        <f t="shared" si="28"/>
        <v>-208.87783783783783</v>
      </c>
      <c r="N83" s="3">
        <f t="shared" si="28"/>
        <v>-250.90540540540536</v>
      </c>
      <c r="O83" s="3">
        <f t="shared" si="28"/>
        <v>-301.93297297297289</v>
      </c>
      <c r="P83" s="3">
        <f t="shared" si="28"/>
        <v>-343.96054054054053</v>
      </c>
      <c r="Q83" s="3">
        <f t="shared" si="28"/>
        <v>-385.98810810810801</v>
      </c>
      <c r="R83" s="3">
        <f t="shared" si="28"/>
        <v>-428.01567567567565</v>
      </c>
      <c r="S83" s="3">
        <f t="shared" si="28"/>
        <v>-470.04324324324313</v>
      </c>
      <c r="T83" s="3">
        <f t="shared" si="28"/>
        <v>-512.07081081081083</v>
      </c>
    </row>
    <row r="84" spans="2:20" x14ac:dyDescent="0.35">
      <c r="C84" s="30" t="s">
        <v>9</v>
      </c>
      <c r="H84" s="1" t="s">
        <v>14</v>
      </c>
      <c r="I84" s="3">
        <f>-I71</f>
        <v>0</v>
      </c>
      <c r="J84" s="3">
        <f t="shared" ref="J84:T84" si="29">-J71</f>
        <v>0</v>
      </c>
      <c r="K84" s="3">
        <f t="shared" si="29"/>
        <v>0</v>
      </c>
      <c r="L84" s="3">
        <f t="shared" si="29"/>
        <v>0</v>
      </c>
      <c r="M84" s="3">
        <f t="shared" si="29"/>
        <v>0</v>
      </c>
      <c r="N84" s="3">
        <f t="shared" si="29"/>
        <v>0</v>
      </c>
      <c r="O84" s="3">
        <f t="shared" si="29"/>
        <v>0</v>
      </c>
      <c r="P84" s="3">
        <f t="shared" si="29"/>
        <v>0</v>
      </c>
      <c r="Q84" s="3">
        <f t="shared" si="29"/>
        <v>0</v>
      </c>
      <c r="R84" s="3">
        <f t="shared" si="29"/>
        <v>0</v>
      </c>
      <c r="S84" s="3">
        <f t="shared" si="29"/>
        <v>0</v>
      </c>
      <c r="T84" s="3">
        <f t="shared" si="29"/>
        <v>0</v>
      </c>
    </row>
    <row r="85" spans="2:20" x14ac:dyDescent="0.35">
      <c r="C85" s="30" t="s">
        <v>45</v>
      </c>
      <c r="H85" s="1" t="s">
        <v>14</v>
      </c>
      <c r="I85" s="3">
        <f>I74</f>
        <v>209.8</v>
      </c>
      <c r="J85" s="3">
        <f t="shared" ref="J85:T85" si="30">J74</f>
        <v>30.905300162162163</v>
      </c>
      <c r="K85" s="3">
        <f t="shared" si="30"/>
        <v>17.189839844864867</v>
      </c>
      <c r="L85" s="3">
        <f t="shared" si="30"/>
        <v>12.925628821691891</v>
      </c>
      <c r="M85" s="3">
        <f t="shared" si="30"/>
        <v>10.384732877476377</v>
      </c>
      <c r="N85" s="3">
        <f t="shared" si="30"/>
        <v>-4.8763393721272372</v>
      </c>
      <c r="O85" s="3">
        <f t="shared" si="30"/>
        <v>-8.2038104199025632</v>
      </c>
      <c r="P85" s="3">
        <f t="shared" si="30"/>
        <v>-11.806134124101575</v>
      </c>
      <c r="Q85" s="3">
        <f t="shared" si="30"/>
        <v>-6.8380499896669633</v>
      </c>
      <c r="R85" s="3">
        <f t="shared" si="30"/>
        <v>17.315908110436396</v>
      </c>
      <c r="S85" s="3">
        <f t="shared" si="30"/>
        <v>22.433306434784008</v>
      </c>
      <c r="T85" s="3">
        <f t="shared" si="30"/>
        <v>28.28932306669941</v>
      </c>
    </row>
    <row r="88" spans="2:20" x14ac:dyDescent="0.35">
      <c r="B88" s="2" t="s">
        <v>113</v>
      </c>
      <c r="H88" s="1" t="s">
        <v>14</v>
      </c>
      <c r="I88" s="6">
        <f>I89+I90</f>
        <v>190.53001621621621</v>
      </c>
      <c r="J88" s="6">
        <f t="shared" ref="J88:T88" si="31">J89+J90</f>
        <v>178.18858124324319</v>
      </c>
      <c r="K88" s="6">
        <f t="shared" si="31"/>
        <v>227.27731838540532</v>
      </c>
      <c r="L88" s="6">
        <f t="shared" si="31"/>
        <v>353.97727693682697</v>
      </c>
      <c r="M88" s="6">
        <f t="shared" si="31"/>
        <v>544.06377197646543</v>
      </c>
      <c r="N88" s="6">
        <f t="shared" si="31"/>
        <v>777.6336271989328</v>
      </c>
      <c r="O88" s="6">
        <f t="shared" si="31"/>
        <v>1047.6204438060574</v>
      </c>
      <c r="P88" s="6">
        <f t="shared" si="31"/>
        <v>1392.7493691414152</v>
      </c>
      <c r="Q88" s="6">
        <f t="shared" si="31"/>
        <v>1811.5908110436401</v>
      </c>
      <c r="R88" s="6">
        <f t="shared" si="31"/>
        <v>2323.3306434784008</v>
      </c>
      <c r="S88" s="6">
        <f t="shared" si="31"/>
        <v>2908.9323066699412</v>
      </c>
      <c r="T88" s="6">
        <f t="shared" si="31"/>
        <v>3559.1344189258293</v>
      </c>
    </row>
    <row r="89" spans="2:20" x14ac:dyDescent="0.35">
      <c r="C89" s="30" t="s">
        <v>114</v>
      </c>
      <c r="H89" s="1" t="s">
        <v>14</v>
      </c>
      <c r="J89" s="3">
        <f>I88</f>
        <v>190.53001621621621</v>
      </c>
      <c r="K89" s="3">
        <f t="shared" ref="K89:T89" si="32">J88</f>
        <v>178.18858124324319</v>
      </c>
      <c r="L89" s="3">
        <f t="shared" si="32"/>
        <v>227.27731838540532</v>
      </c>
      <c r="M89" s="3">
        <f t="shared" si="32"/>
        <v>353.97727693682697</v>
      </c>
      <c r="N89" s="3">
        <f t="shared" si="32"/>
        <v>544.06377197646543</v>
      </c>
      <c r="O89" s="3">
        <f t="shared" si="32"/>
        <v>777.6336271989328</v>
      </c>
      <c r="P89" s="3">
        <f t="shared" si="32"/>
        <v>1047.6204438060574</v>
      </c>
      <c r="Q89" s="3">
        <f t="shared" si="32"/>
        <v>1392.7493691414152</v>
      </c>
      <c r="R89" s="3">
        <f t="shared" si="32"/>
        <v>1811.5908110436401</v>
      </c>
      <c r="S89" s="3">
        <f t="shared" si="32"/>
        <v>2323.3306434784008</v>
      </c>
      <c r="T89" s="3">
        <f t="shared" si="32"/>
        <v>2908.9323066699412</v>
      </c>
    </row>
    <row r="90" spans="2:20" x14ac:dyDescent="0.35">
      <c r="C90" s="1" t="s">
        <v>112</v>
      </c>
      <c r="H90" s="1" t="s">
        <v>14</v>
      </c>
      <c r="I90" s="3">
        <f>I81</f>
        <v>190.53001621621621</v>
      </c>
      <c r="J90" s="3">
        <f t="shared" ref="J90:T90" si="33">J81</f>
        <v>-12.341434972973019</v>
      </c>
      <c r="K90" s="3">
        <f t="shared" si="33"/>
        <v>49.088737142162131</v>
      </c>
      <c r="L90" s="3">
        <f t="shared" si="33"/>
        <v>126.69995855142163</v>
      </c>
      <c r="M90" s="3">
        <f t="shared" si="33"/>
        <v>190.08649503963852</v>
      </c>
      <c r="N90" s="3">
        <f t="shared" si="33"/>
        <v>233.56985522246731</v>
      </c>
      <c r="O90" s="3">
        <f t="shared" si="33"/>
        <v>269.98681660712458</v>
      </c>
      <c r="P90" s="3">
        <f t="shared" si="33"/>
        <v>345.12892533535785</v>
      </c>
      <c r="Q90" s="3">
        <f t="shared" si="33"/>
        <v>418.84144190222491</v>
      </c>
      <c r="R90" s="3">
        <f t="shared" si="33"/>
        <v>511.73983243476056</v>
      </c>
      <c r="S90" s="3">
        <f t="shared" si="33"/>
        <v>585.60166319154052</v>
      </c>
      <c r="T90" s="3">
        <f t="shared" si="33"/>
        <v>650.2021122558881</v>
      </c>
    </row>
    <row r="93" spans="2:20" x14ac:dyDescent="0.35">
      <c r="B93" s="2" t="s">
        <v>118</v>
      </c>
      <c r="H93" s="1" t="s">
        <v>14</v>
      </c>
      <c r="I93" s="6">
        <f>SUM(I94:I96)</f>
        <v>190.53001621621621</v>
      </c>
      <c r="J93" s="6">
        <f t="shared" ref="J93:T93" si="34">SUM(J94:J96)</f>
        <v>-12.341434972973019</v>
      </c>
      <c r="K93" s="6">
        <f t="shared" si="34"/>
        <v>51.733682007026999</v>
      </c>
      <c r="L93" s="6">
        <f t="shared" si="34"/>
        <v>133.48867503790811</v>
      </c>
      <c r="M93" s="6">
        <f t="shared" si="34"/>
        <v>200.22158314774663</v>
      </c>
      <c r="N93" s="6">
        <f t="shared" si="34"/>
        <v>260.81447468192675</v>
      </c>
      <c r="O93" s="6">
        <f t="shared" si="34"/>
        <v>303.30587930982728</v>
      </c>
      <c r="P93" s="6">
        <f t="shared" si="34"/>
        <v>385.42243128130377</v>
      </c>
      <c r="Q93" s="6">
        <f t="shared" si="34"/>
        <v>458.41550433465738</v>
      </c>
      <c r="R93" s="6">
        <f t="shared" si="34"/>
        <v>531.7398324347605</v>
      </c>
      <c r="S93" s="6">
        <f t="shared" si="34"/>
        <v>605.60166319154052</v>
      </c>
      <c r="T93" s="6">
        <f t="shared" si="34"/>
        <v>670.2021122558881</v>
      </c>
    </row>
    <row r="94" spans="2:20" x14ac:dyDescent="0.35">
      <c r="C94" s="34" t="s">
        <v>156</v>
      </c>
      <c r="H94" s="1" t="s">
        <v>14</v>
      </c>
      <c r="I94" s="3">
        <f>I$56</f>
        <v>-0.72220000000000439</v>
      </c>
      <c r="J94" s="3">
        <f t="shared" ref="J94:T94" si="35">J$56</f>
        <v>33.320399999999964</v>
      </c>
      <c r="K94" s="3">
        <f t="shared" si="35"/>
        <v>153.76959999999997</v>
      </c>
      <c r="L94" s="3">
        <f t="shared" si="35"/>
        <v>271.1746</v>
      </c>
      <c r="M94" s="3">
        <f t="shared" si="35"/>
        <v>388.57959999999997</v>
      </c>
      <c r="N94" s="3">
        <f t="shared" si="35"/>
        <v>489.35159999999991</v>
      </c>
      <c r="O94" s="3">
        <f t="shared" si="35"/>
        <v>580.12360000000001</v>
      </c>
      <c r="P94" s="3">
        <f t="shared" si="35"/>
        <v>700.89559999999994</v>
      </c>
      <c r="Q94" s="3">
        <f t="shared" si="35"/>
        <v>811.66759999999988</v>
      </c>
      <c r="R94" s="3">
        <f t="shared" si="35"/>
        <v>922.43959999999981</v>
      </c>
      <c r="S94" s="3">
        <f t="shared" si="35"/>
        <v>1033.2115999999996</v>
      </c>
      <c r="T94" s="3">
        <f t="shared" si="35"/>
        <v>1133.9835999999996</v>
      </c>
    </row>
    <row r="95" spans="2:20" x14ac:dyDescent="0.35">
      <c r="C95" s="30" t="s">
        <v>7</v>
      </c>
      <c r="H95" s="1" t="s">
        <v>14</v>
      </c>
      <c r="I95" s="3">
        <f>-I$42</f>
        <v>-18.547783783783785</v>
      </c>
      <c r="J95" s="3">
        <f t="shared" ref="J95:T95" si="36">-J$42</f>
        <v>-76.567135135135146</v>
      </c>
      <c r="K95" s="3">
        <f t="shared" si="36"/>
        <v>-121.8707027027027</v>
      </c>
      <c r="L95" s="3">
        <f t="shared" si="36"/>
        <v>-157.40027027027025</v>
      </c>
      <c r="M95" s="3">
        <f t="shared" si="36"/>
        <v>-208.87783783783783</v>
      </c>
      <c r="N95" s="3">
        <f t="shared" si="36"/>
        <v>-250.90540540540536</v>
      </c>
      <c r="O95" s="3">
        <f t="shared" si="36"/>
        <v>-301.93297297297289</v>
      </c>
      <c r="P95" s="3">
        <f t="shared" si="36"/>
        <v>-343.96054054054053</v>
      </c>
      <c r="Q95" s="3">
        <f t="shared" si="36"/>
        <v>-385.98810810810801</v>
      </c>
      <c r="R95" s="3">
        <f t="shared" si="36"/>
        <v>-428.01567567567565</v>
      </c>
      <c r="S95" s="3">
        <f t="shared" si="36"/>
        <v>-470.04324324324313</v>
      </c>
      <c r="T95" s="3">
        <f t="shared" si="36"/>
        <v>-512.07081081081083</v>
      </c>
    </row>
    <row r="96" spans="2:20" x14ac:dyDescent="0.35">
      <c r="C96" s="30" t="s">
        <v>119</v>
      </c>
      <c r="H96" s="1" t="s">
        <v>14</v>
      </c>
      <c r="I96" s="3">
        <f>I74-I78</f>
        <v>209.8</v>
      </c>
      <c r="J96" s="3">
        <f t="shared" ref="J96:T96" si="37">J74-J78</f>
        <v>30.905300162162163</v>
      </c>
      <c r="K96" s="3">
        <f t="shared" si="37"/>
        <v>19.834784709729728</v>
      </c>
      <c r="L96" s="3">
        <f t="shared" si="37"/>
        <v>19.714345308178377</v>
      </c>
      <c r="M96" s="3">
        <f t="shared" si="37"/>
        <v>20.519820985584484</v>
      </c>
      <c r="N96" s="3">
        <f t="shared" si="37"/>
        <v>22.368280087332224</v>
      </c>
      <c r="O96" s="3">
        <f t="shared" si="37"/>
        <v>25.115252282800139</v>
      </c>
      <c r="P96" s="3">
        <f t="shared" si="37"/>
        <v>28.487371821844356</v>
      </c>
      <c r="Q96" s="3">
        <f t="shared" si="37"/>
        <v>32.736012442765499</v>
      </c>
      <c r="R96" s="3">
        <f t="shared" si="37"/>
        <v>37.315908110436396</v>
      </c>
      <c r="S96" s="3">
        <f t="shared" si="37"/>
        <v>42.433306434784008</v>
      </c>
      <c r="T96" s="3">
        <f t="shared" si="37"/>
        <v>48.28932306669941</v>
      </c>
    </row>
  </sheetData>
  <hyperlinks>
    <hyperlink ref="I2" location="Master!A1" display="back" xr:uid="{CA2CEEBC-F1A8-470B-8071-2A64BDD2474C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S47"/>
  <sheetViews>
    <sheetView zoomScale="60" zoomScaleNormal="60" workbookViewId="0">
      <pane xSplit="9" ySplit="4" topLeftCell="J5" activePane="bottomRight" state="frozen"/>
      <selection pane="topRight" activeCell="J1" sqref="J1"/>
      <selection pane="bottomLeft" activeCell="A7" sqref="A7"/>
      <selection pane="bottomRight" activeCell="J12" sqref="J12"/>
    </sheetView>
  </sheetViews>
  <sheetFormatPr defaultColWidth="8.7265625" defaultRowHeight="14.5" x14ac:dyDescent="0.35"/>
  <cols>
    <col min="1" max="1" width="8.7265625" style="1"/>
    <col min="2" max="2" width="4.81640625" style="1" customWidth="1"/>
    <col min="3" max="3" width="6.453125" style="15" customWidth="1"/>
    <col min="4" max="4" width="3.453125" style="1" customWidth="1"/>
    <col min="5" max="5" width="5.7265625" style="1" customWidth="1"/>
    <col min="6" max="8" width="8.7265625" style="1"/>
    <col min="9" max="9" width="20.81640625" style="1" bestFit="1" customWidth="1"/>
    <col min="10" max="10" width="13.26953125" style="40" customWidth="1"/>
    <col min="11" max="11" width="14.81640625" style="1" customWidth="1"/>
    <col min="12" max="16384" width="8.7265625" style="1"/>
  </cols>
  <sheetData>
    <row r="1" spans="1:19" x14ac:dyDescent="0.35">
      <c r="A1" s="2" t="s">
        <v>21</v>
      </c>
      <c r="J1" s="39" t="s">
        <v>13</v>
      </c>
    </row>
    <row r="4" spans="1:19" x14ac:dyDescent="0.35">
      <c r="K4" s="20"/>
      <c r="L4" s="20"/>
      <c r="M4" s="20"/>
      <c r="N4" s="20"/>
      <c r="O4" s="20"/>
      <c r="P4" s="20"/>
      <c r="Q4" s="20"/>
      <c r="R4" s="20"/>
      <c r="S4" s="20"/>
    </row>
    <row r="5" spans="1:19" x14ac:dyDescent="0.35">
      <c r="H5" s="2" t="s">
        <v>34</v>
      </c>
    </row>
    <row r="6" spans="1:19" x14ac:dyDescent="0.35">
      <c r="I6" s="7" t="s">
        <v>22</v>
      </c>
      <c r="J6" s="40">
        <f>'Total Chain'!I12</f>
        <v>86.4</v>
      </c>
    </row>
    <row r="7" spans="1:19" x14ac:dyDescent="0.35">
      <c r="I7" s="7" t="s">
        <v>23</v>
      </c>
      <c r="J7" s="40">
        <f>'Total Chain'!J12</f>
        <v>385.20000000000005</v>
      </c>
    </row>
    <row r="8" spans="1:19" x14ac:dyDescent="0.35">
      <c r="I8" s="7" t="s">
        <v>24</v>
      </c>
      <c r="J8" s="40">
        <f>'Total Chain'!K12</f>
        <v>694.8</v>
      </c>
    </row>
    <row r="9" spans="1:19" x14ac:dyDescent="0.35">
      <c r="I9" s="7" t="s">
        <v>25</v>
      </c>
      <c r="J9" s="40">
        <f>'Total Chain'!L12</f>
        <v>1009.8</v>
      </c>
    </row>
    <row r="10" spans="1:19" x14ac:dyDescent="0.35">
      <c r="I10" s="7" t="s">
        <v>26</v>
      </c>
      <c r="J10" s="40">
        <f>'Total Chain'!M12</f>
        <v>1324.8</v>
      </c>
    </row>
    <row r="11" spans="1:19" x14ac:dyDescent="0.35">
      <c r="I11" s="7" t="s">
        <v>27</v>
      </c>
      <c r="J11" s="40">
        <f>'Total Chain'!N12</f>
        <v>1630.8</v>
      </c>
    </row>
    <row r="12" spans="1:19" x14ac:dyDescent="0.35">
      <c r="I12" s="7" t="s">
        <v>28</v>
      </c>
      <c r="J12" s="40">
        <f>'Total Chain'!O12</f>
        <v>1936.8</v>
      </c>
    </row>
    <row r="13" spans="1:19" x14ac:dyDescent="0.35">
      <c r="I13" s="7" t="s">
        <v>29</v>
      </c>
      <c r="J13" s="40">
        <f>'Total Chain'!P12</f>
        <v>2242.8000000000002</v>
      </c>
    </row>
    <row r="14" spans="1:19" x14ac:dyDescent="0.35">
      <c r="I14" s="7" t="s">
        <v>30</v>
      </c>
      <c r="J14" s="40">
        <f>'Total Chain'!Q12</f>
        <v>2548.8000000000002</v>
      </c>
      <c r="M14" s="19">
        <f>'Total Chain'!S84/1000</f>
        <v>0</v>
      </c>
    </row>
    <row r="15" spans="1:19" x14ac:dyDescent="0.35">
      <c r="I15" s="7" t="s">
        <v>31</v>
      </c>
      <c r="J15" s="40">
        <f>'Total Chain'!R12</f>
        <v>2854.8</v>
      </c>
    </row>
    <row r="16" spans="1:19" x14ac:dyDescent="0.35">
      <c r="I16" s="7" t="s">
        <v>32</v>
      </c>
      <c r="J16" s="40">
        <f>'Total Chain'!S12</f>
        <v>3160.8</v>
      </c>
    </row>
    <row r="17" spans="8:10" x14ac:dyDescent="0.35">
      <c r="I17" s="7" t="s">
        <v>33</v>
      </c>
      <c r="J17" s="40">
        <f>'Total Chain'!T12</f>
        <v>3466.8</v>
      </c>
    </row>
    <row r="20" spans="8:10" x14ac:dyDescent="0.35">
      <c r="H20" s="2" t="s">
        <v>35</v>
      </c>
    </row>
    <row r="21" spans="8:10" x14ac:dyDescent="0.35">
      <c r="I21" s="1" t="str">
        <f>I6</f>
        <v>Year 1</v>
      </c>
      <c r="J21" s="40">
        <f>'Total Chain'!I27</f>
        <v>8.7777999999999956</v>
      </c>
    </row>
    <row r="22" spans="8:10" x14ac:dyDescent="0.35">
      <c r="I22" s="1" t="str">
        <f t="shared" ref="I22:I32" si="0">I7</f>
        <v>Year 2</v>
      </c>
      <c r="J22" s="40">
        <f>'Total Chain'!J27</f>
        <v>62.320399999999964</v>
      </c>
    </row>
    <row r="23" spans="8:10" x14ac:dyDescent="0.35">
      <c r="I23" s="1" t="str">
        <f t="shared" si="0"/>
        <v>Year 3</v>
      </c>
      <c r="J23" s="40">
        <f>'Total Chain'!K27</f>
        <v>174.76959999999994</v>
      </c>
    </row>
    <row r="24" spans="8:10" x14ac:dyDescent="0.35">
      <c r="I24" s="1" t="str">
        <f t="shared" si="0"/>
        <v>Year 4</v>
      </c>
      <c r="J24" s="40">
        <f>'Total Chain'!L27</f>
        <v>293.17459999999994</v>
      </c>
    </row>
    <row r="25" spans="8:10" x14ac:dyDescent="0.35">
      <c r="I25" s="1" t="str">
        <f t="shared" si="0"/>
        <v>Year 5</v>
      </c>
      <c r="J25" s="40">
        <f>'Total Chain'!M27</f>
        <v>411.57959999999997</v>
      </c>
    </row>
    <row r="26" spans="8:10" x14ac:dyDescent="0.35">
      <c r="I26" s="1" t="str">
        <f t="shared" si="0"/>
        <v>Year 6</v>
      </c>
      <c r="J26" s="40">
        <f>'Total Chain'!N27</f>
        <v>523.35159999999996</v>
      </c>
    </row>
    <row r="27" spans="8:10" x14ac:dyDescent="0.35">
      <c r="I27" s="1" t="str">
        <f t="shared" si="0"/>
        <v>Year 7</v>
      </c>
      <c r="J27" s="40">
        <f>'Total Chain'!O27</f>
        <v>635.1235999999999</v>
      </c>
    </row>
    <row r="28" spans="8:10" x14ac:dyDescent="0.35">
      <c r="I28" s="1" t="str">
        <f t="shared" si="0"/>
        <v>Year 8</v>
      </c>
      <c r="J28" s="40">
        <f>'Total Chain'!P27</f>
        <v>746.89559999999983</v>
      </c>
    </row>
    <row r="29" spans="8:10" x14ac:dyDescent="0.35">
      <c r="I29" s="1" t="str">
        <f t="shared" si="0"/>
        <v>Year 9</v>
      </c>
      <c r="J29" s="40">
        <f>'Total Chain'!Q27</f>
        <v>858.66759999999977</v>
      </c>
    </row>
    <row r="30" spans="8:10" x14ac:dyDescent="0.35">
      <c r="I30" s="1" t="str">
        <f t="shared" si="0"/>
        <v>Year 10</v>
      </c>
      <c r="J30" s="40">
        <f>'Total Chain'!R27</f>
        <v>970.4395999999997</v>
      </c>
    </row>
    <row r="31" spans="8:10" x14ac:dyDescent="0.35">
      <c r="I31" s="1" t="str">
        <f t="shared" si="0"/>
        <v>Year 11</v>
      </c>
      <c r="J31" s="40">
        <f>'Total Chain'!S27</f>
        <v>1082.2115999999996</v>
      </c>
    </row>
    <row r="32" spans="8:10" x14ac:dyDescent="0.35">
      <c r="I32" s="1" t="str">
        <f t="shared" si="0"/>
        <v>Year 12</v>
      </c>
      <c r="J32" s="40">
        <f>'Total Chain'!T27</f>
        <v>1193.9835999999996</v>
      </c>
    </row>
    <row r="35" spans="8:10" x14ac:dyDescent="0.35">
      <c r="H35" s="2" t="s">
        <v>36</v>
      </c>
    </row>
    <row r="36" spans="8:10" x14ac:dyDescent="0.35">
      <c r="I36" s="1" t="str">
        <f>I21</f>
        <v>Year 1</v>
      </c>
      <c r="J36" s="40">
        <f>'Total Chain'!I45</f>
        <v>-9.7699837837837897</v>
      </c>
    </row>
    <row r="37" spans="8:10" x14ac:dyDescent="0.35">
      <c r="I37" s="1" t="str">
        <f t="shared" ref="I37:I47" si="1">I22</f>
        <v>Year 2</v>
      </c>
      <c r="J37" s="40">
        <f>'Total Chain'!J45</f>
        <v>-14.246735135135182</v>
      </c>
    </row>
    <row r="38" spans="8:10" x14ac:dyDescent="0.35">
      <c r="I38" s="1" t="str">
        <f t="shared" si="1"/>
        <v>Year 3</v>
      </c>
      <c r="J38" s="40">
        <f>'Total Chain'!K45</f>
        <v>52.898897297297239</v>
      </c>
    </row>
    <row r="39" spans="8:10" x14ac:dyDescent="0.35">
      <c r="I39" s="1" t="str">
        <f t="shared" si="1"/>
        <v>Year 4</v>
      </c>
      <c r="J39" s="40">
        <f>'Total Chain'!L45</f>
        <v>135.77432972972969</v>
      </c>
    </row>
    <row r="40" spans="8:10" x14ac:dyDescent="0.35">
      <c r="I40" s="1" t="str">
        <f t="shared" si="1"/>
        <v>Year 5</v>
      </c>
      <c r="J40" s="40">
        <f>'Total Chain'!M45</f>
        <v>202.70176216216214</v>
      </c>
    </row>
    <row r="41" spans="8:10" x14ac:dyDescent="0.35">
      <c r="I41" s="1" t="str">
        <f t="shared" si="1"/>
        <v>Year 6</v>
      </c>
      <c r="J41" s="40">
        <f>'Total Chain'!N45</f>
        <v>272.4461945945946</v>
      </c>
    </row>
    <row r="42" spans="8:10" x14ac:dyDescent="0.35">
      <c r="I42" s="1" t="str">
        <f t="shared" si="1"/>
        <v>Year 7</v>
      </c>
      <c r="J42" s="40">
        <f>'Total Chain'!O45</f>
        <v>333.19062702702701</v>
      </c>
    </row>
    <row r="43" spans="8:10" x14ac:dyDescent="0.35">
      <c r="I43" s="1" t="str">
        <f t="shared" si="1"/>
        <v>Year 8</v>
      </c>
      <c r="J43" s="40">
        <f>'Total Chain'!P45</f>
        <v>402.9350594594593</v>
      </c>
    </row>
    <row r="44" spans="8:10" x14ac:dyDescent="0.35">
      <c r="I44" s="1" t="str">
        <f t="shared" si="1"/>
        <v>Year 9</v>
      </c>
      <c r="J44" s="40">
        <f>'Total Chain'!Q45</f>
        <v>472.67949189189176</v>
      </c>
    </row>
    <row r="45" spans="8:10" x14ac:dyDescent="0.35">
      <c r="I45" s="1" t="str">
        <f t="shared" si="1"/>
        <v>Year 10</v>
      </c>
      <c r="J45" s="40">
        <f>'Total Chain'!R45</f>
        <v>542.42392432432405</v>
      </c>
    </row>
    <row r="46" spans="8:10" x14ac:dyDescent="0.35">
      <c r="I46" s="1" t="str">
        <f t="shared" si="1"/>
        <v>Year 11</v>
      </c>
      <c r="J46" s="40">
        <f>'Total Chain'!S45</f>
        <v>612.16835675675657</v>
      </c>
    </row>
    <row r="47" spans="8:10" x14ac:dyDescent="0.35">
      <c r="I47" s="1" t="str">
        <f t="shared" si="1"/>
        <v>Year 12</v>
      </c>
      <c r="J47" s="40">
        <f>'Total Chain'!T45</f>
        <v>681.91278918918874</v>
      </c>
    </row>
  </sheetData>
  <hyperlinks>
    <hyperlink ref="J1" location="Master!A1" display="back" xr:uid="{69FAAA40-49BB-44E0-AE76-7C4FB789B9A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E18"/>
  <sheetViews>
    <sheetView zoomScale="70" zoomScaleNormal="70" workbookViewId="0">
      <selection activeCell="E2" sqref="E2"/>
    </sheetView>
  </sheetViews>
  <sheetFormatPr defaultRowHeight="14.5" x14ac:dyDescent="0.35"/>
  <cols>
    <col min="1" max="3" width="8.7265625" style="1"/>
    <col min="4" max="4" width="31.1796875" style="1" bestFit="1" customWidth="1"/>
    <col min="5" max="16384" width="8.7265625" style="1"/>
  </cols>
  <sheetData>
    <row r="1" spans="1:5" x14ac:dyDescent="0.35">
      <c r="A1" s="2" t="s">
        <v>20</v>
      </c>
    </row>
    <row r="2" spans="1:5" x14ac:dyDescent="0.35">
      <c r="E2" s="14" t="s">
        <v>13</v>
      </c>
    </row>
    <row r="5" spans="1:5" x14ac:dyDescent="0.35">
      <c r="E5" s="14" t="s">
        <v>157</v>
      </c>
    </row>
    <row r="6" spans="1:5" x14ac:dyDescent="0.35">
      <c r="E6" s="14" t="s">
        <v>49</v>
      </c>
    </row>
    <row r="7" spans="1:5" x14ac:dyDescent="0.35">
      <c r="E7" s="14" t="s">
        <v>52</v>
      </c>
    </row>
    <row r="8" spans="1:5" x14ac:dyDescent="0.35">
      <c r="E8" s="14" t="s">
        <v>69</v>
      </c>
    </row>
    <row r="9" spans="1:5" x14ac:dyDescent="0.35">
      <c r="E9" s="14" t="s">
        <v>80</v>
      </c>
    </row>
    <row r="10" spans="1:5" x14ac:dyDescent="0.35">
      <c r="E10" s="14" t="s">
        <v>53</v>
      </c>
    </row>
    <row r="11" spans="1:5" x14ac:dyDescent="0.35">
      <c r="E11" s="22" t="s">
        <v>54</v>
      </c>
    </row>
    <row r="12" spans="1:5" x14ac:dyDescent="0.35">
      <c r="E12" s="22" t="s">
        <v>37</v>
      </c>
    </row>
    <row r="13" spans="1:5" x14ac:dyDescent="0.35">
      <c r="E13" s="22" t="s">
        <v>38</v>
      </c>
    </row>
    <row r="14" spans="1:5" x14ac:dyDescent="0.35">
      <c r="E14" s="22" t="s">
        <v>39</v>
      </c>
    </row>
    <row r="15" spans="1:5" x14ac:dyDescent="0.35">
      <c r="E15" s="22" t="s">
        <v>40</v>
      </c>
    </row>
    <row r="16" spans="1:5" x14ac:dyDescent="0.35">
      <c r="E16" s="14" t="s">
        <v>41</v>
      </c>
    </row>
    <row r="17" spans="5:5" x14ac:dyDescent="0.35">
      <c r="E17" s="14" t="s">
        <v>42</v>
      </c>
    </row>
    <row r="18" spans="5:5" x14ac:dyDescent="0.35">
      <c r="E18" s="14" t="s">
        <v>43</v>
      </c>
    </row>
  </sheetData>
  <hyperlinks>
    <hyperlink ref="E11" r:id="rId1" display="Additional explanation to the model" xr:uid="{00000000-0004-0000-0600-000001000000}"/>
    <hyperlink ref="E12" r:id="rId2" xr:uid="{00000000-0004-0000-0600-000002000000}"/>
    <hyperlink ref="E14" r:id="rId3" xr:uid="{00000000-0004-0000-0600-000003000000}"/>
    <hyperlink ref="E13" r:id="rId4" xr:uid="{00000000-0004-0000-0600-000004000000}"/>
    <hyperlink ref="E15" r:id="rId5" xr:uid="{00000000-0004-0000-0600-000005000000}"/>
    <hyperlink ref="E16" r:id="rId6" xr:uid="{00000000-0004-0000-0600-000006000000}"/>
    <hyperlink ref="E17" r:id="rId7" xr:uid="{00000000-0004-0000-0600-000007000000}"/>
    <hyperlink ref="E10" r:id="rId8" display="Video manual to the model in Excel" xr:uid="{00000000-0004-0000-0600-000008000000}"/>
    <hyperlink ref="E18" r:id="rId9" xr:uid="{00000000-0004-0000-0600-000009000000}"/>
    <hyperlink ref="E6" r:id="rId10" xr:uid="{00000000-0004-0000-0600-00000A000000}"/>
    <hyperlink ref="E7" r:id="rId11" xr:uid="{00000000-0004-0000-0600-00000B000000}"/>
    <hyperlink ref="E8" r:id="rId12" xr:uid="{00000000-0004-0000-0600-00000C000000}"/>
    <hyperlink ref="E9" r:id="rId13" xr:uid="{00000000-0004-0000-0600-00000D000000}"/>
    <hyperlink ref="E5" r:id="rId14" xr:uid="{00000000-0004-0000-0600-00000E000000}"/>
    <hyperlink ref="E2" location="Master!A1" display="back" xr:uid="{41F59E0A-0635-4A58-BF08-0AF1B26130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Apartment</vt:lpstr>
      <vt:lpstr>HQ</vt:lpstr>
      <vt:lpstr>Loan</vt:lpstr>
      <vt:lpstr>Total Chain</vt:lpstr>
      <vt:lpstr>Slide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2019-12-15T19:35:36Z</dcterms:modified>
</cp:coreProperties>
</file>