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55544D1C-71AE-4745-8028-25F7BD17127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" sheetId="3" r:id="rId1"/>
    <sheet name="P&amp;L" sheetId="6" r:id="rId2"/>
    <sheet name="CF" sheetId="17" r:id="rId3"/>
    <sheet name="Head Office" sheetId="7" r:id="rId4"/>
    <sheet name="Debt" sheetId="18" r:id="rId5"/>
    <sheet name="FC" sheetId="5" r:id="rId6"/>
    <sheet name="VC" sheetId="8" r:id="rId7"/>
    <sheet name="Working Capital" sheetId="14" r:id="rId8"/>
    <sheet name="Sales" sheetId="4" r:id="rId9"/>
    <sheet name="Gross margin" sheetId="12" r:id="rId10"/>
    <sheet name="Net Margins" sheetId="10" r:id="rId11"/>
    <sheet name="Selling Costs" sheetId="11" r:id="rId12"/>
    <sheet name="Marketing Costs" sheetId="13" r:id="rId13"/>
    <sheet name="Slide" sheetId="15" r:id="rId14"/>
    <sheet name="Links" sheetId="16" r:id="rId15"/>
    <sheet name="Traffic cost" sheetId="9" state="hidden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" i="6" l="1"/>
  <c r="S33" i="6"/>
  <c r="R33" i="6"/>
  <c r="Q33" i="6"/>
  <c r="P33" i="6"/>
  <c r="O33" i="6"/>
  <c r="N33" i="6"/>
  <c r="M33" i="6"/>
  <c r="L33" i="6"/>
  <c r="K33" i="6"/>
  <c r="J33" i="6"/>
  <c r="I33" i="6"/>
  <c r="D20" i="3"/>
  <c r="D21" i="3"/>
  <c r="D22" i="3"/>
  <c r="T21" i="17"/>
  <c r="T37" i="17" s="1"/>
  <c r="S21" i="17"/>
  <c r="S37" i="17" s="1"/>
  <c r="R21" i="17"/>
  <c r="R37" i="17" s="1"/>
  <c r="Q21" i="17"/>
  <c r="Q37" i="17" s="1"/>
  <c r="P21" i="17"/>
  <c r="P37" i="17" s="1"/>
  <c r="O21" i="17"/>
  <c r="O37" i="17" s="1"/>
  <c r="N21" i="17"/>
  <c r="N37" i="17" s="1"/>
  <c r="M21" i="17"/>
  <c r="M37" i="17" s="1"/>
  <c r="L21" i="17"/>
  <c r="L37" i="17" s="1"/>
  <c r="K21" i="17"/>
  <c r="K37" i="17" s="1"/>
  <c r="J21" i="17"/>
  <c r="J37" i="17" s="1"/>
  <c r="I21" i="17"/>
  <c r="I37" i="17" s="1"/>
  <c r="T32" i="17"/>
  <c r="S32" i="17"/>
  <c r="R32" i="17"/>
  <c r="Q32" i="17"/>
  <c r="P32" i="17"/>
  <c r="O32" i="17"/>
  <c r="N32" i="17"/>
  <c r="M32" i="17"/>
  <c r="L32" i="17"/>
  <c r="K32" i="17"/>
  <c r="T31" i="17"/>
  <c r="S31" i="17"/>
  <c r="R31" i="17"/>
  <c r="Q31" i="17"/>
  <c r="P31" i="17"/>
  <c r="O31" i="17"/>
  <c r="N31" i="17"/>
  <c r="M31" i="17"/>
  <c r="L31" i="17"/>
  <c r="K31" i="17"/>
  <c r="T29" i="17"/>
  <c r="S29" i="17"/>
  <c r="R29" i="17"/>
  <c r="Q29" i="17"/>
  <c r="P29" i="17"/>
  <c r="O29" i="17"/>
  <c r="N29" i="17"/>
  <c r="M29" i="17"/>
  <c r="L29" i="17"/>
  <c r="K29" i="17"/>
  <c r="J32" i="17"/>
  <c r="J31" i="17"/>
  <c r="J29" i="17"/>
  <c r="I32" i="17"/>
  <c r="I31" i="17"/>
  <c r="I29" i="17"/>
  <c r="J18" i="18" l="1"/>
  <c r="K18" i="18" s="1"/>
  <c r="L18" i="18" s="1"/>
  <c r="M18" i="18" s="1"/>
  <c r="N18" i="18" s="1"/>
  <c r="O18" i="18" s="1"/>
  <c r="P18" i="18" s="1"/>
  <c r="Q18" i="18" s="1"/>
  <c r="R18" i="18" s="1"/>
  <c r="S18" i="18" s="1"/>
  <c r="T18" i="18" s="1"/>
  <c r="I17" i="18"/>
  <c r="I8" i="18"/>
  <c r="I16" i="18" s="1"/>
  <c r="I15" i="18" s="1"/>
  <c r="I14" i="18" s="1"/>
  <c r="I30" i="17" s="1"/>
  <c r="I28" i="17" s="1"/>
  <c r="I38" i="17" s="1"/>
  <c r="I15" i="17"/>
  <c r="I14" i="17"/>
  <c r="I13" i="17" s="1"/>
  <c r="J39" i="6"/>
  <c r="K39" i="6" s="1"/>
  <c r="L39" i="6" s="1"/>
  <c r="I31" i="6" l="1"/>
  <c r="I29" i="6" s="1"/>
  <c r="I16" i="17" s="1"/>
  <c r="I35" i="6"/>
  <c r="J9" i="18"/>
  <c r="J17" i="18" s="1"/>
  <c r="J8" i="18"/>
  <c r="M39" i="6"/>
  <c r="J16" i="18" l="1"/>
  <c r="J15" i="18" s="1"/>
  <c r="J14" i="18" s="1"/>
  <c r="K9" i="18"/>
  <c r="N39" i="6"/>
  <c r="J30" i="17" l="1"/>
  <c r="J28" i="17" s="1"/>
  <c r="J38" i="17" s="1"/>
  <c r="J31" i="6"/>
  <c r="J29" i="6" s="1"/>
  <c r="K8" i="18"/>
  <c r="K17" i="18"/>
  <c r="O39" i="6"/>
  <c r="J16" i="17" l="1"/>
  <c r="J35" i="6"/>
  <c r="K16" i="18"/>
  <c r="K15" i="18" s="1"/>
  <c r="K14" i="18" s="1"/>
  <c r="L9" i="18"/>
  <c r="P39" i="6"/>
  <c r="K30" i="17" l="1"/>
  <c r="K28" i="17" s="1"/>
  <c r="K38" i="17" s="1"/>
  <c r="K31" i="6"/>
  <c r="K29" i="6" s="1"/>
  <c r="L17" i="18"/>
  <c r="L8" i="18"/>
  <c r="Q39" i="6"/>
  <c r="K16" i="17" l="1"/>
  <c r="K35" i="6"/>
  <c r="L16" i="18"/>
  <c r="L15" i="18" s="1"/>
  <c r="L14" i="18" s="1"/>
  <c r="M9" i="18"/>
  <c r="R39" i="6"/>
  <c r="L30" i="17" l="1"/>
  <c r="L28" i="17" s="1"/>
  <c r="L38" i="17" s="1"/>
  <c r="L31" i="6"/>
  <c r="L29" i="6" s="1"/>
  <c r="M17" i="18"/>
  <c r="M8" i="18"/>
  <c r="S39" i="6"/>
  <c r="L16" i="17" l="1"/>
  <c r="L35" i="6"/>
  <c r="M16" i="18"/>
  <c r="M15" i="18" s="1"/>
  <c r="M14" i="18" s="1"/>
  <c r="N9" i="18"/>
  <c r="T39" i="6"/>
  <c r="M30" i="17" l="1"/>
  <c r="M28" i="17" s="1"/>
  <c r="M38" i="17" s="1"/>
  <c r="M31" i="6"/>
  <c r="M29" i="6" s="1"/>
  <c r="N8" i="18"/>
  <c r="N17" i="18"/>
  <c r="M16" i="17" l="1"/>
  <c r="M35" i="6"/>
  <c r="N16" i="18"/>
  <c r="N15" i="18" s="1"/>
  <c r="N14" i="18" s="1"/>
  <c r="O9" i="18"/>
  <c r="N30" i="17" l="1"/>
  <c r="N28" i="17" s="1"/>
  <c r="N38" i="17" s="1"/>
  <c r="N31" i="6"/>
  <c r="N29" i="6" s="1"/>
  <c r="O8" i="18"/>
  <c r="O17" i="18"/>
  <c r="N16" i="17" l="1"/>
  <c r="N35" i="6"/>
  <c r="O16" i="18"/>
  <c r="P9" i="18"/>
  <c r="O15" i="18"/>
  <c r="O14" i="18" s="1"/>
  <c r="O30" i="17" l="1"/>
  <c r="O28" i="17" s="1"/>
  <c r="O38" i="17" s="1"/>
  <c r="O31" i="6"/>
  <c r="O29" i="6" s="1"/>
  <c r="P8" i="18"/>
  <c r="P17" i="18"/>
  <c r="O16" i="17" l="1"/>
  <c r="O35" i="6"/>
  <c r="Q9" i="18"/>
  <c r="P16" i="18"/>
  <c r="P15" i="18" s="1"/>
  <c r="P14" i="18" s="1"/>
  <c r="P30" i="17" l="1"/>
  <c r="P28" i="17" s="1"/>
  <c r="P38" i="17" s="1"/>
  <c r="P31" i="6"/>
  <c r="P29" i="6" s="1"/>
  <c r="Q17" i="18"/>
  <c r="Q8" i="18"/>
  <c r="P16" i="17" l="1"/>
  <c r="P35" i="6"/>
  <c r="R9" i="18"/>
  <c r="Q16" i="18"/>
  <c r="Q15" i="18" s="1"/>
  <c r="Q14" i="18" s="1"/>
  <c r="Q30" i="17" l="1"/>
  <c r="Q28" i="17" s="1"/>
  <c r="Q38" i="17" s="1"/>
  <c r="Q31" i="6"/>
  <c r="Q29" i="6" s="1"/>
  <c r="R8" i="18"/>
  <c r="R17" i="18"/>
  <c r="Q16" i="17" l="1"/>
  <c r="Q35" i="6"/>
  <c r="R16" i="18"/>
  <c r="R15" i="18" s="1"/>
  <c r="R14" i="18" s="1"/>
  <c r="S9" i="18"/>
  <c r="R30" i="17" l="1"/>
  <c r="R28" i="17" s="1"/>
  <c r="R38" i="17" s="1"/>
  <c r="R31" i="6"/>
  <c r="R29" i="6" s="1"/>
  <c r="S8" i="18"/>
  <c r="S17" i="18"/>
  <c r="R16" i="17" l="1"/>
  <c r="R35" i="6"/>
  <c r="S16" i="18"/>
  <c r="S15" i="18" s="1"/>
  <c r="S14" i="18" s="1"/>
  <c r="T9" i="18"/>
  <c r="S30" i="17" l="1"/>
  <c r="S28" i="17" s="1"/>
  <c r="S38" i="17" s="1"/>
  <c r="S31" i="6"/>
  <c r="S29" i="6" s="1"/>
  <c r="T8" i="18"/>
  <c r="T16" i="18" s="1"/>
  <c r="T15" i="18" s="1"/>
  <c r="T14" i="18" s="1"/>
  <c r="T17" i="18"/>
  <c r="T30" i="17" l="1"/>
  <c r="T28" i="17" s="1"/>
  <c r="T38" i="17" s="1"/>
  <c r="T31" i="6"/>
  <c r="T29" i="6" s="1"/>
  <c r="S16" i="17"/>
  <c r="S35" i="6"/>
  <c r="D19" i="3"/>
  <c r="E18" i="3"/>
  <c r="E17" i="3"/>
  <c r="E16" i="3"/>
  <c r="E15" i="3"/>
  <c r="E14" i="3"/>
  <c r="D12" i="3"/>
  <c r="E11" i="3"/>
  <c r="E10" i="3"/>
  <c r="T16" i="17" l="1"/>
  <c r="T35" i="6"/>
  <c r="J41" i="14"/>
  <c r="K41" i="14" s="1"/>
  <c r="J35" i="14"/>
  <c r="K35" i="14" s="1"/>
  <c r="J31" i="14"/>
  <c r="K31" i="14" s="1"/>
  <c r="L31" i="14" s="1"/>
  <c r="I26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I24" i="14"/>
  <c r="I23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I21" i="14" s="1"/>
  <c r="J18" i="14"/>
  <c r="K18" i="14" s="1"/>
  <c r="J17" i="14"/>
  <c r="K17" i="14" s="1"/>
  <c r="K23" i="14" s="1"/>
  <c r="K21" i="14" s="1"/>
  <c r="T11" i="14"/>
  <c r="S11" i="14"/>
  <c r="R11" i="14"/>
  <c r="Q11" i="14"/>
  <c r="P11" i="14"/>
  <c r="O11" i="14"/>
  <c r="N11" i="14"/>
  <c r="M11" i="14"/>
  <c r="L11" i="14"/>
  <c r="K11" i="14"/>
  <c r="J11" i="14"/>
  <c r="I11" i="14"/>
  <c r="I16" i="14" s="1"/>
  <c r="I20" i="14" l="1"/>
  <c r="L41" i="14"/>
  <c r="L35" i="14"/>
  <c r="M31" i="14"/>
  <c r="J23" i="14"/>
  <c r="J21" i="14" s="1"/>
  <c r="L18" i="14"/>
  <c r="K26" i="14"/>
  <c r="K24" i="14" s="1"/>
  <c r="K20" i="14" s="1"/>
  <c r="K16" i="14"/>
  <c r="L17" i="14"/>
  <c r="J26" i="14"/>
  <c r="J24" i="14" s="1"/>
  <c r="J16" i="14"/>
  <c r="T41" i="4"/>
  <c r="S41" i="4"/>
  <c r="R41" i="4"/>
  <c r="Q41" i="4"/>
  <c r="P41" i="4"/>
  <c r="O41" i="4"/>
  <c r="N41" i="4"/>
  <c r="M41" i="4"/>
  <c r="L41" i="4"/>
  <c r="K41" i="4"/>
  <c r="J41" i="4"/>
  <c r="I41" i="4"/>
  <c r="M41" i="14" l="1"/>
  <c r="M35" i="14"/>
  <c r="N31" i="14"/>
  <c r="J20" i="14"/>
  <c r="L23" i="14"/>
  <c r="L21" i="14" s="1"/>
  <c r="M17" i="14"/>
  <c r="L16" i="14"/>
  <c r="L26" i="14"/>
  <c r="L24" i="14" s="1"/>
  <c r="M18" i="14"/>
  <c r="J22" i="13"/>
  <c r="K22" i="13" s="1"/>
  <c r="L22" i="13" s="1"/>
  <c r="M22" i="13" s="1"/>
  <c r="N22" i="13" s="1"/>
  <c r="O22" i="13" s="1"/>
  <c r="P22" i="13" s="1"/>
  <c r="Q22" i="13" s="1"/>
  <c r="R22" i="13" s="1"/>
  <c r="S22" i="13" s="1"/>
  <c r="T22" i="13" s="1"/>
  <c r="J21" i="13"/>
  <c r="K21" i="13" s="1"/>
  <c r="L21" i="13" s="1"/>
  <c r="I20" i="13"/>
  <c r="J15" i="13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J16" i="13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J19" i="13"/>
  <c r="K19" i="13" s="1"/>
  <c r="L19" i="13" s="1"/>
  <c r="M19" i="13" s="1"/>
  <c r="N19" i="13" s="1"/>
  <c r="J14" i="13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J13" i="13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J12" i="13"/>
  <c r="K12" i="13" s="1"/>
  <c r="I11" i="13"/>
  <c r="T37" i="4"/>
  <c r="S37" i="4"/>
  <c r="R37" i="4"/>
  <c r="Q37" i="4"/>
  <c r="P37" i="4"/>
  <c r="O37" i="4"/>
  <c r="N37" i="4"/>
  <c r="M37" i="4"/>
  <c r="L37" i="4"/>
  <c r="K37" i="4"/>
  <c r="J37" i="4"/>
  <c r="I37" i="4"/>
  <c r="T36" i="4"/>
  <c r="S36" i="4"/>
  <c r="R36" i="4"/>
  <c r="Q36" i="4"/>
  <c r="P36" i="4"/>
  <c r="O36" i="4"/>
  <c r="N36" i="4"/>
  <c r="M36" i="4"/>
  <c r="L36" i="4"/>
  <c r="K36" i="4"/>
  <c r="J36" i="4"/>
  <c r="I36" i="4"/>
  <c r="T30" i="4"/>
  <c r="S30" i="4"/>
  <c r="R30" i="4"/>
  <c r="Q30" i="4"/>
  <c r="P30" i="4"/>
  <c r="O30" i="4"/>
  <c r="N30" i="4"/>
  <c r="M30" i="4"/>
  <c r="L30" i="4"/>
  <c r="K30" i="4"/>
  <c r="J30" i="4"/>
  <c r="I30" i="4"/>
  <c r="N41" i="14" l="1"/>
  <c r="N35" i="14"/>
  <c r="O31" i="14"/>
  <c r="N17" i="14"/>
  <c r="M16" i="14"/>
  <c r="M23" i="14"/>
  <c r="M21" i="14" s="1"/>
  <c r="N18" i="14"/>
  <c r="M26" i="14"/>
  <c r="M24" i="14" s="1"/>
  <c r="L20" i="14"/>
  <c r="J11" i="13"/>
  <c r="K11" i="13"/>
  <c r="J20" i="13"/>
  <c r="M21" i="13"/>
  <c r="L20" i="13"/>
  <c r="K20" i="13"/>
  <c r="O19" i="13"/>
  <c r="P19" i="13" s="1"/>
  <c r="Q19" i="13" s="1"/>
  <c r="R19" i="13" s="1"/>
  <c r="L12" i="13"/>
  <c r="L20" i="8"/>
  <c r="L17" i="8"/>
  <c r="T39" i="10"/>
  <c r="S39" i="10"/>
  <c r="R39" i="10"/>
  <c r="Q39" i="10"/>
  <c r="P39" i="10"/>
  <c r="O39" i="10"/>
  <c r="N39" i="10"/>
  <c r="M39" i="10"/>
  <c r="L39" i="10"/>
  <c r="K39" i="10"/>
  <c r="J39" i="10"/>
  <c r="I39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T24" i="12"/>
  <c r="S24" i="12"/>
  <c r="R24" i="12"/>
  <c r="Q24" i="12"/>
  <c r="P24" i="12"/>
  <c r="O24" i="12"/>
  <c r="N24" i="12"/>
  <c r="M24" i="12"/>
  <c r="L24" i="12"/>
  <c r="K24" i="12"/>
  <c r="J24" i="12"/>
  <c r="I24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I16" i="12"/>
  <c r="I13" i="12"/>
  <c r="I37" i="11"/>
  <c r="I36" i="11" s="1"/>
  <c r="I34" i="11"/>
  <c r="I33" i="11" s="1"/>
  <c r="J41" i="11"/>
  <c r="K41" i="11" s="1"/>
  <c r="J38" i="11"/>
  <c r="K38" i="11" s="1"/>
  <c r="L38" i="11" s="1"/>
  <c r="M38" i="11" s="1"/>
  <c r="J35" i="11"/>
  <c r="K35" i="11" s="1"/>
  <c r="L35" i="11" s="1"/>
  <c r="J32" i="11"/>
  <c r="K32" i="11" s="1"/>
  <c r="L32" i="11" s="1"/>
  <c r="M32" i="11" s="1"/>
  <c r="N32" i="11" s="1"/>
  <c r="O32" i="11" s="1"/>
  <c r="P32" i="11" s="1"/>
  <c r="Q32" i="11" s="1"/>
  <c r="R32" i="11" s="1"/>
  <c r="S32" i="11" s="1"/>
  <c r="T32" i="11" s="1"/>
  <c r="J31" i="11"/>
  <c r="J30" i="11"/>
  <c r="J37" i="11" s="1"/>
  <c r="I29" i="11"/>
  <c r="J24" i="11"/>
  <c r="K24" i="11" s="1"/>
  <c r="L24" i="11" s="1"/>
  <c r="J21" i="11"/>
  <c r="K21" i="11" s="1"/>
  <c r="L21" i="11" s="1"/>
  <c r="I20" i="11"/>
  <c r="I19" i="11" s="1"/>
  <c r="I17" i="11"/>
  <c r="I16" i="11" s="1"/>
  <c r="J18" i="11"/>
  <c r="K18" i="11" s="1"/>
  <c r="L18" i="11" s="1"/>
  <c r="M18" i="11" s="1"/>
  <c r="N18" i="11" s="1"/>
  <c r="O18" i="11" s="1"/>
  <c r="P18" i="11" s="1"/>
  <c r="Q18" i="11" s="1"/>
  <c r="R18" i="11" s="1"/>
  <c r="S18" i="11" s="1"/>
  <c r="T18" i="11" s="1"/>
  <c r="I12" i="11"/>
  <c r="J15" i="11"/>
  <c r="K15" i="11" s="1"/>
  <c r="L15" i="11" s="1"/>
  <c r="M15" i="11" s="1"/>
  <c r="N15" i="11" s="1"/>
  <c r="O15" i="11" s="1"/>
  <c r="P15" i="11" s="1"/>
  <c r="Q15" i="11" s="1"/>
  <c r="R15" i="11" s="1"/>
  <c r="S15" i="11" s="1"/>
  <c r="T15" i="11" s="1"/>
  <c r="J14" i="11"/>
  <c r="K14" i="11" s="1"/>
  <c r="L14" i="11" s="1"/>
  <c r="M14" i="11" s="1"/>
  <c r="N14" i="11" s="1"/>
  <c r="O14" i="11" s="1"/>
  <c r="P14" i="11" s="1"/>
  <c r="Q14" i="11" s="1"/>
  <c r="R14" i="11" s="1"/>
  <c r="S14" i="11" s="1"/>
  <c r="T14" i="11" s="1"/>
  <c r="J13" i="1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T17" i="11" s="1"/>
  <c r="T25" i="4"/>
  <c r="S25" i="4"/>
  <c r="R25" i="4"/>
  <c r="Q25" i="4"/>
  <c r="P25" i="4"/>
  <c r="O25" i="4"/>
  <c r="N25" i="4"/>
  <c r="M25" i="4"/>
  <c r="L25" i="4"/>
  <c r="K25" i="4"/>
  <c r="J25" i="4"/>
  <c r="I25" i="4"/>
  <c r="T22" i="4"/>
  <c r="S22" i="4"/>
  <c r="R22" i="4"/>
  <c r="Q22" i="4"/>
  <c r="P22" i="4"/>
  <c r="O22" i="4"/>
  <c r="N22" i="4"/>
  <c r="M22" i="4"/>
  <c r="L22" i="4"/>
  <c r="K22" i="4"/>
  <c r="J22" i="4"/>
  <c r="I22" i="4"/>
  <c r="T29" i="5"/>
  <c r="S29" i="5"/>
  <c r="R29" i="5"/>
  <c r="Q29" i="5"/>
  <c r="P29" i="5"/>
  <c r="O29" i="5"/>
  <c r="N29" i="5"/>
  <c r="M29" i="5"/>
  <c r="L29" i="5"/>
  <c r="K29" i="5"/>
  <c r="J29" i="5"/>
  <c r="I29" i="5"/>
  <c r="I26" i="4"/>
  <c r="I23" i="4"/>
  <c r="J18" i="4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T26" i="4" s="1"/>
  <c r="J17" i="4"/>
  <c r="J13" i="12" s="1"/>
  <c r="T11" i="4"/>
  <c r="S11" i="4"/>
  <c r="R11" i="4"/>
  <c r="Q11" i="4"/>
  <c r="P11" i="4"/>
  <c r="O11" i="4"/>
  <c r="N11" i="4"/>
  <c r="M11" i="4"/>
  <c r="L11" i="4"/>
  <c r="K11" i="4"/>
  <c r="J11" i="4"/>
  <c r="I11" i="4"/>
  <c r="J48" i="9"/>
  <c r="K48" i="9" s="1"/>
  <c r="L48" i="9" s="1"/>
  <c r="M48" i="9" s="1"/>
  <c r="N48" i="9" s="1"/>
  <c r="O48" i="9" s="1"/>
  <c r="P48" i="9" s="1"/>
  <c r="Q48" i="9" s="1"/>
  <c r="R48" i="9" s="1"/>
  <c r="S48" i="9" s="1"/>
  <c r="T48" i="9" s="1"/>
  <c r="J44" i="9"/>
  <c r="K44" i="9" s="1"/>
  <c r="L44" i="9" s="1"/>
  <c r="M44" i="9" s="1"/>
  <c r="N44" i="9" s="1"/>
  <c r="O44" i="9" s="1"/>
  <c r="P44" i="9" s="1"/>
  <c r="Q44" i="9" s="1"/>
  <c r="R44" i="9" s="1"/>
  <c r="S44" i="9" s="1"/>
  <c r="T44" i="9" s="1"/>
  <c r="I40" i="9"/>
  <c r="J39" i="9"/>
  <c r="K39" i="9" s="1"/>
  <c r="L39" i="9" s="1"/>
  <c r="M39" i="9" s="1"/>
  <c r="N39" i="9" s="1"/>
  <c r="O39" i="9" s="1"/>
  <c r="P39" i="9" s="1"/>
  <c r="Q39" i="9" s="1"/>
  <c r="R39" i="9" s="1"/>
  <c r="S39" i="9" s="1"/>
  <c r="T39" i="9" s="1"/>
  <c r="D39" i="9"/>
  <c r="J38" i="9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D38" i="9"/>
  <c r="J37" i="9"/>
  <c r="K37" i="9" s="1"/>
  <c r="L37" i="9" s="1"/>
  <c r="M37" i="9" s="1"/>
  <c r="N37" i="9" s="1"/>
  <c r="O37" i="9" s="1"/>
  <c r="P37" i="9" s="1"/>
  <c r="Q37" i="9" s="1"/>
  <c r="R37" i="9" s="1"/>
  <c r="S37" i="9" s="1"/>
  <c r="T37" i="9" s="1"/>
  <c r="D37" i="9"/>
  <c r="J36" i="9"/>
  <c r="K36" i="9" s="1"/>
  <c r="L36" i="9" s="1"/>
  <c r="M36" i="9" s="1"/>
  <c r="N36" i="9" s="1"/>
  <c r="O36" i="9" s="1"/>
  <c r="P36" i="9" s="1"/>
  <c r="Q36" i="9" s="1"/>
  <c r="R36" i="9" s="1"/>
  <c r="S36" i="9" s="1"/>
  <c r="T36" i="9" s="1"/>
  <c r="D36" i="9"/>
  <c r="J35" i="9"/>
  <c r="K35" i="9" s="1"/>
  <c r="L35" i="9" s="1"/>
  <c r="M35" i="9" s="1"/>
  <c r="N35" i="9" s="1"/>
  <c r="O35" i="9" s="1"/>
  <c r="P35" i="9" s="1"/>
  <c r="Q35" i="9" s="1"/>
  <c r="R35" i="9" s="1"/>
  <c r="S35" i="9" s="1"/>
  <c r="T35" i="9" s="1"/>
  <c r="D35" i="9"/>
  <c r="J34" i="9"/>
  <c r="K34" i="9" s="1"/>
  <c r="L34" i="9" s="1"/>
  <c r="M34" i="9" s="1"/>
  <c r="N34" i="9" s="1"/>
  <c r="O34" i="9" s="1"/>
  <c r="P34" i="9" s="1"/>
  <c r="Q34" i="9" s="1"/>
  <c r="R34" i="9" s="1"/>
  <c r="S34" i="9" s="1"/>
  <c r="T34" i="9" s="1"/>
  <c r="D34" i="9"/>
  <c r="J33" i="9"/>
  <c r="K33" i="9" s="1"/>
  <c r="L33" i="9" s="1"/>
  <c r="M33" i="9" s="1"/>
  <c r="N33" i="9" s="1"/>
  <c r="O33" i="9" s="1"/>
  <c r="P33" i="9" s="1"/>
  <c r="Q33" i="9" s="1"/>
  <c r="R33" i="9" s="1"/>
  <c r="S33" i="9" s="1"/>
  <c r="T33" i="9" s="1"/>
  <c r="D33" i="9"/>
  <c r="J32" i="9"/>
  <c r="K32" i="9" s="1"/>
  <c r="L32" i="9" s="1"/>
  <c r="M32" i="9" s="1"/>
  <c r="N32" i="9" s="1"/>
  <c r="O32" i="9" s="1"/>
  <c r="P32" i="9" s="1"/>
  <c r="Q32" i="9" s="1"/>
  <c r="R32" i="9" s="1"/>
  <c r="S32" i="9" s="1"/>
  <c r="T32" i="9" s="1"/>
  <c r="D32" i="9"/>
  <c r="I30" i="9"/>
  <c r="J30" i="9" s="1"/>
  <c r="K30" i="9" s="1"/>
  <c r="L30" i="9" s="1"/>
  <c r="M30" i="9" s="1"/>
  <c r="N30" i="9" s="1"/>
  <c r="O30" i="9" s="1"/>
  <c r="P30" i="9" s="1"/>
  <c r="Q30" i="9" s="1"/>
  <c r="R30" i="9" s="1"/>
  <c r="S30" i="9" s="1"/>
  <c r="T30" i="9" s="1"/>
  <c r="J29" i="9"/>
  <c r="K29" i="9" s="1"/>
  <c r="L29" i="9" s="1"/>
  <c r="M29" i="9" s="1"/>
  <c r="N29" i="9" s="1"/>
  <c r="O29" i="9" s="1"/>
  <c r="P29" i="9" s="1"/>
  <c r="Q29" i="9" s="1"/>
  <c r="R29" i="9" s="1"/>
  <c r="S29" i="9" s="1"/>
  <c r="T29" i="9" s="1"/>
  <c r="J28" i="9"/>
  <c r="K28" i="9" s="1"/>
  <c r="L28" i="9" s="1"/>
  <c r="M28" i="9" s="1"/>
  <c r="N28" i="9" s="1"/>
  <c r="O28" i="9" s="1"/>
  <c r="P28" i="9" s="1"/>
  <c r="Q28" i="9" s="1"/>
  <c r="R28" i="9" s="1"/>
  <c r="S28" i="9" s="1"/>
  <c r="T28" i="9" s="1"/>
  <c r="J27" i="9"/>
  <c r="K27" i="9" s="1"/>
  <c r="L27" i="9" s="1"/>
  <c r="M27" i="9" s="1"/>
  <c r="N27" i="9" s="1"/>
  <c r="O27" i="9" s="1"/>
  <c r="P27" i="9" s="1"/>
  <c r="Q27" i="9" s="1"/>
  <c r="R27" i="9" s="1"/>
  <c r="S27" i="9" s="1"/>
  <c r="T27" i="9" s="1"/>
  <c r="J26" i="9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J25" i="9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J24" i="9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J23" i="9"/>
  <c r="K23" i="9" s="1"/>
  <c r="L23" i="9" s="1"/>
  <c r="J19" i="9"/>
  <c r="K19" i="9" s="1"/>
  <c r="L19" i="9" s="1"/>
  <c r="M19" i="9" s="1"/>
  <c r="N19" i="9" s="1"/>
  <c r="O19" i="9" s="1"/>
  <c r="P19" i="9" s="1"/>
  <c r="Q19" i="9" s="1"/>
  <c r="R19" i="9" s="1"/>
  <c r="S19" i="9" s="1"/>
  <c r="T19" i="9" s="1"/>
  <c r="J15" i="9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J14" i="9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J13" i="9"/>
  <c r="I12" i="9"/>
  <c r="I43" i="9" s="1"/>
  <c r="I42" i="9" s="1"/>
  <c r="I53" i="9" s="1"/>
  <c r="J22" i="5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J21" i="5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I19" i="5"/>
  <c r="I20" i="5"/>
  <c r="T27" i="8"/>
  <c r="S27" i="8"/>
  <c r="R27" i="8"/>
  <c r="Q27" i="8"/>
  <c r="P27" i="8"/>
  <c r="O27" i="8"/>
  <c r="N27" i="8"/>
  <c r="M27" i="8"/>
  <c r="L27" i="8"/>
  <c r="K27" i="8"/>
  <c r="J27" i="8"/>
  <c r="J26" i="8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J16" i="8"/>
  <c r="J13" i="8"/>
  <c r="J12" i="8" s="1"/>
  <c r="J30" i="8" s="1"/>
  <c r="J19" i="8"/>
  <c r="K19" i="8" s="1"/>
  <c r="L19" i="8" s="1"/>
  <c r="M19" i="8" s="1"/>
  <c r="J17" i="8"/>
  <c r="K17" i="8"/>
  <c r="M17" i="8"/>
  <c r="N17" i="8"/>
  <c r="O17" i="8"/>
  <c r="P17" i="8"/>
  <c r="Q17" i="8"/>
  <c r="R17" i="8"/>
  <c r="S17" i="8"/>
  <c r="T17" i="8"/>
  <c r="J20" i="8"/>
  <c r="K20" i="8"/>
  <c r="M20" i="8"/>
  <c r="N20" i="8"/>
  <c r="O20" i="8"/>
  <c r="P20" i="8"/>
  <c r="Q20" i="8"/>
  <c r="R20" i="8"/>
  <c r="S20" i="8"/>
  <c r="T20" i="8"/>
  <c r="K23" i="8"/>
  <c r="L23" i="8"/>
  <c r="M23" i="8"/>
  <c r="N23" i="8"/>
  <c r="O23" i="8"/>
  <c r="P23" i="8"/>
  <c r="Q23" i="8"/>
  <c r="R23" i="8"/>
  <c r="S23" i="8"/>
  <c r="T23" i="8"/>
  <c r="J23" i="8"/>
  <c r="J24" i="8"/>
  <c r="K24" i="8" s="1"/>
  <c r="L24" i="8" s="1"/>
  <c r="M24" i="8" s="1"/>
  <c r="J22" i="8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I23" i="8"/>
  <c r="I21" i="8" s="1"/>
  <c r="I33" i="8" s="1"/>
  <c r="I27" i="8"/>
  <c r="I25" i="8" s="1"/>
  <c r="I34" i="8" s="1"/>
  <c r="I20" i="8"/>
  <c r="I18" i="8" s="1"/>
  <c r="I32" i="8" s="1"/>
  <c r="I17" i="8"/>
  <c r="I15" i="8" s="1"/>
  <c r="I31" i="8" s="1"/>
  <c r="I12" i="8"/>
  <c r="I30" i="8" s="1"/>
  <c r="J21" i="7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J20" i="7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J19" i="7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J18" i="7"/>
  <c r="I17" i="7"/>
  <c r="J16" i="7"/>
  <c r="J15" i="7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J14" i="7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J12" i="7"/>
  <c r="K12" i="7" s="1"/>
  <c r="I11" i="7"/>
  <c r="I11" i="9" l="1"/>
  <c r="I47" i="9" s="1"/>
  <c r="I46" i="9" s="1"/>
  <c r="I54" i="9" s="1"/>
  <c r="K16" i="7"/>
  <c r="J14" i="17"/>
  <c r="M35" i="4"/>
  <c r="M42" i="4"/>
  <c r="M40" i="4" s="1"/>
  <c r="I21" i="9"/>
  <c r="I52" i="9" s="1"/>
  <c r="N35" i="4"/>
  <c r="N42" i="4"/>
  <c r="N40" i="4" s="1"/>
  <c r="O35" i="4"/>
  <c r="O42" i="4"/>
  <c r="O40" i="4" s="1"/>
  <c r="P35" i="4"/>
  <c r="P42" i="4"/>
  <c r="P40" i="4" s="1"/>
  <c r="Q35" i="4"/>
  <c r="Q42" i="4"/>
  <c r="Q40" i="4" s="1"/>
  <c r="J35" i="4"/>
  <c r="J42" i="4"/>
  <c r="J40" i="4" s="1"/>
  <c r="R35" i="4"/>
  <c r="R42" i="4"/>
  <c r="R40" i="4" s="1"/>
  <c r="K35" i="4"/>
  <c r="K42" i="4"/>
  <c r="K40" i="4" s="1"/>
  <c r="S35" i="4"/>
  <c r="S42" i="4"/>
  <c r="S40" i="4" s="1"/>
  <c r="L35" i="4"/>
  <c r="L42" i="4"/>
  <c r="L40" i="4" s="1"/>
  <c r="T35" i="4"/>
  <c r="T42" i="4"/>
  <c r="T40" i="4" s="1"/>
  <c r="O41" i="14"/>
  <c r="O35" i="14"/>
  <c r="P31" i="14"/>
  <c r="M20" i="14"/>
  <c r="N26" i="14"/>
  <c r="N24" i="14" s="1"/>
  <c r="O18" i="14"/>
  <c r="O17" i="14"/>
  <c r="N16" i="14"/>
  <c r="N23" i="14"/>
  <c r="N21" i="14" s="1"/>
  <c r="I16" i="4"/>
  <c r="I42" i="4"/>
  <c r="I40" i="4" s="1"/>
  <c r="T25" i="8"/>
  <c r="T34" i="8" s="1"/>
  <c r="J16" i="12"/>
  <c r="R20" i="11"/>
  <c r="N16" i="12"/>
  <c r="M26" i="4"/>
  <c r="M24" i="4" s="1"/>
  <c r="R16" i="12"/>
  <c r="J17" i="7"/>
  <c r="K16" i="12"/>
  <c r="O16" i="12"/>
  <c r="S16" i="12"/>
  <c r="K18" i="7"/>
  <c r="K17" i="7" s="1"/>
  <c r="J36" i="11"/>
  <c r="L16" i="12"/>
  <c r="P16" i="12"/>
  <c r="T16" i="12"/>
  <c r="I35" i="4"/>
  <c r="K30" i="11"/>
  <c r="L30" i="11" s="1"/>
  <c r="M30" i="11" s="1"/>
  <c r="M37" i="11" s="1"/>
  <c r="M16" i="12"/>
  <c r="Q16" i="12"/>
  <c r="M25" i="8"/>
  <c r="M34" i="8" s="1"/>
  <c r="Q25" i="8"/>
  <c r="Q34" i="8" s="1"/>
  <c r="J25" i="8"/>
  <c r="J34" i="8" s="1"/>
  <c r="N25" i="8"/>
  <c r="N34" i="8" s="1"/>
  <c r="R25" i="8"/>
  <c r="R34" i="8" s="1"/>
  <c r="K25" i="8"/>
  <c r="K34" i="8" s="1"/>
  <c r="O25" i="8"/>
  <c r="O34" i="8" s="1"/>
  <c r="S25" i="8"/>
  <c r="S34" i="8" s="1"/>
  <c r="L25" i="8"/>
  <c r="L34" i="8" s="1"/>
  <c r="P25" i="8"/>
  <c r="P34" i="8" s="1"/>
  <c r="I29" i="8"/>
  <c r="I37" i="8" s="1"/>
  <c r="N21" i="13"/>
  <c r="M20" i="13"/>
  <c r="S19" i="13"/>
  <c r="L11" i="13"/>
  <c r="M12" i="13"/>
  <c r="I10" i="7"/>
  <c r="I25" i="6" s="1"/>
  <c r="M34" i="11"/>
  <c r="Q17" i="11"/>
  <c r="Q16" i="11" s="1"/>
  <c r="J34" i="11"/>
  <c r="J33" i="11" s="1"/>
  <c r="K37" i="11"/>
  <c r="K36" i="11" s="1"/>
  <c r="J20" i="11"/>
  <c r="J19" i="11" s="1"/>
  <c r="L37" i="11"/>
  <c r="L36" i="11" s="1"/>
  <c r="J29" i="11"/>
  <c r="M35" i="11"/>
  <c r="L41" i="11"/>
  <c r="N30" i="11"/>
  <c r="N38" i="11"/>
  <c r="M36" i="11"/>
  <c r="K31" i="11"/>
  <c r="T12" i="11"/>
  <c r="L12" i="11"/>
  <c r="S12" i="11"/>
  <c r="O12" i="11"/>
  <c r="K12" i="11"/>
  <c r="R12" i="11"/>
  <c r="N12" i="11"/>
  <c r="J12" i="11"/>
  <c r="P12" i="11"/>
  <c r="Q12" i="11"/>
  <c r="M12" i="11"/>
  <c r="M24" i="11"/>
  <c r="T16" i="11"/>
  <c r="K17" i="11"/>
  <c r="K16" i="11" s="1"/>
  <c r="S17" i="11"/>
  <c r="S16" i="11" s="1"/>
  <c r="L20" i="11"/>
  <c r="L19" i="11" s="1"/>
  <c r="M17" i="11"/>
  <c r="M16" i="11" s="1"/>
  <c r="N20" i="11"/>
  <c r="O17" i="11"/>
  <c r="O16" i="11" s="1"/>
  <c r="P20" i="11"/>
  <c r="T20" i="11"/>
  <c r="J17" i="11"/>
  <c r="J16" i="11" s="1"/>
  <c r="N17" i="11"/>
  <c r="N16" i="11" s="1"/>
  <c r="R17" i="11"/>
  <c r="R16" i="11" s="1"/>
  <c r="M20" i="11"/>
  <c r="Q20" i="11"/>
  <c r="L17" i="11"/>
  <c r="L16" i="11" s="1"/>
  <c r="P17" i="11"/>
  <c r="P16" i="11" s="1"/>
  <c r="K20" i="11"/>
  <c r="K19" i="11" s="1"/>
  <c r="O20" i="11"/>
  <c r="S20" i="11"/>
  <c r="M21" i="11"/>
  <c r="Q26" i="4"/>
  <c r="Q24" i="4" s="1"/>
  <c r="T24" i="4"/>
  <c r="P26" i="4"/>
  <c r="P24" i="4" s="1"/>
  <c r="L26" i="4"/>
  <c r="L24" i="4" s="1"/>
  <c r="I21" i="4"/>
  <c r="J23" i="4"/>
  <c r="J21" i="4" s="1"/>
  <c r="J26" i="4"/>
  <c r="J24" i="4" s="1"/>
  <c r="N26" i="4"/>
  <c r="N24" i="4" s="1"/>
  <c r="R26" i="4"/>
  <c r="R24" i="4" s="1"/>
  <c r="I24" i="4"/>
  <c r="K26" i="4"/>
  <c r="K24" i="4" s="1"/>
  <c r="O26" i="4"/>
  <c r="O24" i="4" s="1"/>
  <c r="S26" i="4"/>
  <c r="S24" i="4" s="1"/>
  <c r="J16" i="4"/>
  <c r="K17" i="4"/>
  <c r="K13" i="12" s="1"/>
  <c r="I18" i="9"/>
  <c r="I17" i="9" s="1"/>
  <c r="I51" i="9" s="1"/>
  <c r="M23" i="9"/>
  <c r="N23" i="9" s="1"/>
  <c r="K13" i="9"/>
  <c r="J12" i="9"/>
  <c r="J40" i="9"/>
  <c r="J21" i="9" s="1"/>
  <c r="J52" i="9" s="1"/>
  <c r="K13" i="8"/>
  <c r="J15" i="8"/>
  <c r="J31" i="8" s="1"/>
  <c r="J21" i="8"/>
  <c r="J33" i="8" s="1"/>
  <c r="K18" i="8"/>
  <c r="K32" i="8" s="1"/>
  <c r="K16" i="8"/>
  <c r="J18" i="8"/>
  <c r="M18" i="8"/>
  <c r="M32" i="8" s="1"/>
  <c r="N19" i="8"/>
  <c r="L18" i="8"/>
  <c r="L32" i="8" s="1"/>
  <c r="K21" i="8"/>
  <c r="K33" i="8" s="1"/>
  <c r="L21" i="8"/>
  <c r="L33" i="8" s="1"/>
  <c r="M21" i="8"/>
  <c r="M33" i="8" s="1"/>
  <c r="N24" i="8"/>
  <c r="I11" i="8"/>
  <c r="I10" i="8" s="1"/>
  <c r="I15" i="6" s="1"/>
  <c r="L12" i="7"/>
  <c r="K11" i="7"/>
  <c r="J11" i="7"/>
  <c r="J10" i="7" s="1"/>
  <c r="J25" i="6" s="1"/>
  <c r="I17" i="5"/>
  <c r="I11" i="5"/>
  <c r="L18" i="7" l="1"/>
  <c r="K34" i="11"/>
  <c r="K33" i="11" s="1"/>
  <c r="L16" i="7"/>
  <c r="K14" i="17"/>
  <c r="T43" i="4"/>
  <c r="T23" i="10" s="1"/>
  <c r="T17" i="10"/>
  <c r="R43" i="4"/>
  <c r="R23" i="10" s="1"/>
  <c r="R17" i="10"/>
  <c r="O43" i="4"/>
  <c r="O23" i="10" s="1"/>
  <c r="O17" i="10"/>
  <c r="L43" i="4"/>
  <c r="L23" i="10" s="1"/>
  <c r="L17" i="10"/>
  <c r="J43" i="4"/>
  <c r="J23" i="10" s="1"/>
  <c r="J17" i="10"/>
  <c r="N43" i="4"/>
  <c r="N23" i="10" s="1"/>
  <c r="N17" i="10"/>
  <c r="I43" i="4"/>
  <c r="I23" i="10" s="1"/>
  <c r="I17" i="10"/>
  <c r="S43" i="4"/>
  <c r="S23" i="10" s="1"/>
  <c r="S17" i="10"/>
  <c r="Q43" i="4"/>
  <c r="Q23" i="10" s="1"/>
  <c r="Q17" i="10"/>
  <c r="M43" i="4"/>
  <c r="M23" i="10" s="1"/>
  <c r="M17" i="10"/>
  <c r="N20" i="14"/>
  <c r="K43" i="4"/>
  <c r="K23" i="10" s="1"/>
  <c r="K17" i="10"/>
  <c r="P43" i="4"/>
  <c r="P23" i="10" s="1"/>
  <c r="P17" i="10"/>
  <c r="P41" i="14"/>
  <c r="P35" i="14"/>
  <c r="Q31" i="14"/>
  <c r="O23" i="14"/>
  <c r="O21" i="14" s="1"/>
  <c r="P17" i="14"/>
  <c r="O16" i="14"/>
  <c r="P18" i="14"/>
  <c r="O26" i="14"/>
  <c r="O24" i="14" s="1"/>
  <c r="L34" i="11"/>
  <c r="L33" i="11" s="1"/>
  <c r="J11" i="8"/>
  <c r="J10" i="8" s="1"/>
  <c r="J15" i="6" s="1"/>
  <c r="J32" i="8"/>
  <c r="J29" i="8" s="1"/>
  <c r="I10" i="5"/>
  <c r="I28" i="5" s="1"/>
  <c r="I27" i="5" s="1"/>
  <c r="I38" i="8" s="1"/>
  <c r="I36" i="8" s="1"/>
  <c r="I17" i="12" s="1"/>
  <c r="J30" i="12"/>
  <c r="J23" i="11"/>
  <c r="J22" i="11" s="1"/>
  <c r="J11" i="11" s="1"/>
  <c r="J44" i="11" s="1"/>
  <c r="J14" i="10" s="1"/>
  <c r="J28" i="10"/>
  <c r="N20" i="13"/>
  <c r="O21" i="13"/>
  <c r="T19" i="13"/>
  <c r="N12" i="13"/>
  <c r="M11" i="13"/>
  <c r="I28" i="10"/>
  <c r="I30" i="12"/>
  <c r="I23" i="11"/>
  <c r="I22" i="11" s="1"/>
  <c r="I11" i="11" s="1"/>
  <c r="I20" i="4"/>
  <c r="I40" i="11"/>
  <c r="I39" i="11" s="1"/>
  <c r="I28" i="11" s="1"/>
  <c r="I45" i="11" s="1"/>
  <c r="I20" i="10" s="1"/>
  <c r="I33" i="12"/>
  <c r="I31" i="10"/>
  <c r="S31" i="10"/>
  <c r="S40" i="11"/>
  <c r="S33" i="12"/>
  <c r="Q40" i="11"/>
  <c r="Q33" i="12"/>
  <c r="Q31" i="10"/>
  <c r="O31" i="10"/>
  <c r="O33" i="12"/>
  <c r="O40" i="11"/>
  <c r="N31" i="10"/>
  <c r="N40" i="11"/>
  <c r="N33" i="12"/>
  <c r="M40" i="11"/>
  <c r="M31" i="10"/>
  <c r="M33" i="12"/>
  <c r="T33" i="12"/>
  <c r="T40" i="11"/>
  <c r="T31" i="10"/>
  <c r="L33" i="12"/>
  <c r="L40" i="11"/>
  <c r="L31" i="10"/>
  <c r="R31" i="10"/>
  <c r="R40" i="11"/>
  <c r="R33" i="12"/>
  <c r="P33" i="12"/>
  <c r="P31" i="10"/>
  <c r="P40" i="11"/>
  <c r="K31" i="10"/>
  <c r="K33" i="12"/>
  <c r="K40" i="11"/>
  <c r="K39" i="11" s="1"/>
  <c r="J31" i="10"/>
  <c r="J40" i="11"/>
  <c r="J39" i="11" s="1"/>
  <c r="J28" i="11" s="1"/>
  <c r="J45" i="11" s="1"/>
  <c r="J33" i="12"/>
  <c r="N37" i="11"/>
  <c r="N36" i="11" s="1"/>
  <c r="N34" i="11"/>
  <c r="O30" i="11"/>
  <c r="N35" i="11"/>
  <c r="M33" i="11"/>
  <c r="L31" i="11"/>
  <c r="K29" i="11"/>
  <c r="O38" i="11"/>
  <c r="M41" i="11"/>
  <c r="L39" i="11"/>
  <c r="N24" i="11"/>
  <c r="N21" i="11"/>
  <c r="M19" i="11"/>
  <c r="J20" i="4"/>
  <c r="L17" i="4"/>
  <c r="L13" i="12" s="1"/>
  <c r="K23" i="4"/>
  <c r="K21" i="4" s="1"/>
  <c r="K16" i="4"/>
  <c r="K40" i="9"/>
  <c r="K21" i="9" s="1"/>
  <c r="K52" i="9" s="1"/>
  <c r="L13" i="9"/>
  <c r="K12" i="9"/>
  <c r="O23" i="9"/>
  <c r="P23" i="9" s="1"/>
  <c r="J11" i="9"/>
  <c r="J43" i="9"/>
  <c r="J42" i="9" s="1"/>
  <c r="J53" i="9" s="1"/>
  <c r="I50" i="9"/>
  <c r="O19" i="8"/>
  <c r="O18" i="8" s="1"/>
  <c r="O32" i="8" s="1"/>
  <c r="L16" i="8"/>
  <c r="L13" i="8"/>
  <c r="L12" i="8" s="1"/>
  <c r="L30" i="8" s="1"/>
  <c r="N18" i="8"/>
  <c r="N32" i="8" s="1"/>
  <c r="K15" i="8"/>
  <c r="K31" i="8" s="1"/>
  <c r="K12" i="8"/>
  <c r="K30" i="8" s="1"/>
  <c r="O24" i="8"/>
  <c r="O21" i="8" s="1"/>
  <c r="O33" i="8" s="1"/>
  <c r="N21" i="8"/>
  <c r="N33" i="8" s="1"/>
  <c r="K10" i="7"/>
  <c r="K25" i="6" s="1"/>
  <c r="M18" i="7"/>
  <c r="L17" i="7"/>
  <c r="M12" i="7"/>
  <c r="L11" i="7"/>
  <c r="M16" i="7" l="1"/>
  <c r="L14" i="17"/>
  <c r="J34" i="14"/>
  <c r="J33" i="14" s="1"/>
  <c r="J39" i="14"/>
  <c r="J30" i="14"/>
  <c r="J29" i="14" s="1"/>
  <c r="I30" i="14"/>
  <c r="I29" i="14" s="1"/>
  <c r="I39" i="14"/>
  <c r="I34" i="14"/>
  <c r="I33" i="14" s="1"/>
  <c r="I14" i="6"/>
  <c r="Q41" i="14"/>
  <c r="Q35" i="14"/>
  <c r="R31" i="14"/>
  <c r="P23" i="14"/>
  <c r="P21" i="14" s="1"/>
  <c r="Q17" i="14"/>
  <c r="P16" i="14"/>
  <c r="P26" i="14"/>
  <c r="P24" i="14" s="1"/>
  <c r="Q18" i="14"/>
  <c r="O20" i="14"/>
  <c r="L16" i="4"/>
  <c r="K28" i="11"/>
  <c r="K45" i="11" s="1"/>
  <c r="K20" i="10" s="1"/>
  <c r="J10" i="6"/>
  <c r="J50" i="6" s="1"/>
  <c r="J18" i="13"/>
  <c r="J17" i="13" s="1"/>
  <c r="J10" i="13" s="1"/>
  <c r="J43" i="11"/>
  <c r="J18" i="6" s="1"/>
  <c r="J20" i="10"/>
  <c r="I10" i="6"/>
  <c r="I42" i="6" s="1"/>
  <c r="I18" i="13"/>
  <c r="I17" i="13" s="1"/>
  <c r="I10" i="13" s="1"/>
  <c r="I22" i="10" s="1"/>
  <c r="I21" i="10" s="1"/>
  <c r="K28" i="10"/>
  <c r="K23" i="11"/>
  <c r="K22" i="11" s="1"/>
  <c r="K11" i="11" s="1"/>
  <c r="K44" i="11" s="1"/>
  <c r="K14" i="10" s="1"/>
  <c r="K30" i="12"/>
  <c r="J13" i="6"/>
  <c r="P21" i="13"/>
  <c r="O20" i="13"/>
  <c r="N11" i="13"/>
  <c r="O12" i="13"/>
  <c r="J37" i="8"/>
  <c r="I44" i="11"/>
  <c r="I14" i="12"/>
  <c r="I12" i="12" s="1"/>
  <c r="I22" i="12" s="1"/>
  <c r="I20" i="12" s="1"/>
  <c r="I13" i="10" s="1"/>
  <c r="I15" i="12"/>
  <c r="I25" i="12" s="1"/>
  <c r="I23" i="12" s="1"/>
  <c r="O37" i="11"/>
  <c r="O36" i="11" s="1"/>
  <c r="O34" i="11"/>
  <c r="N41" i="11"/>
  <c r="M39" i="11"/>
  <c r="M31" i="11"/>
  <c r="L29" i="11"/>
  <c r="L28" i="11" s="1"/>
  <c r="L45" i="11" s="1"/>
  <c r="P30" i="11"/>
  <c r="P38" i="11"/>
  <c r="O35" i="11"/>
  <c r="N33" i="11"/>
  <c r="O24" i="11"/>
  <c r="O21" i="11"/>
  <c r="N19" i="11"/>
  <c r="K20" i="4"/>
  <c r="M17" i="4"/>
  <c r="M13" i="12" s="1"/>
  <c r="L23" i="4"/>
  <c r="L21" i="4" s="1"/>
  <c r="Q23" i="9"/>
  <c r="K43" i="9"/>
  <c r="K42" i="9" s="1"/>
  <c r="K53" i="9" s="1"/>
  <c r="K11" i="9"/>
  <c r="J47" i="9"/>
  <c r="J46" i="9" s="1"/>
  <c r="J54" i="9" s="1"/>
  <c r="J18" i="9"/>
  <c r="J17" i="9" s="1"/>
  <c r="J51" i="9" s="1"/>
  <c r="L40" i="9"/>
  <c r="L21" i="9" s="1"/>
  <c r="L52" i="9" s="1"/>
  <c r="L12" i="9"/>
  <c r="M13" i="9"/>
  <c r="M16" i="8"/>
  <c r="K29" i="8"/>
  <c r="L15" i="8"/>
  <c r="M13" i="8"/>
  <c r="P19" i="8"/>
  <c r="K11" i="8"/>
  <c r="K10" i="8" s="1"/>
  <c r="K15" i="6" s="1"/>
  <c r="P24" i="8"/>
  <c r="P21" i="8" s="1"/>
  <c r="P33" i="8" s="1"/>
  <c r="M11" i="7"/>
  <c r="N12" i="7"/>
  <c r="N18" i="7"/>
  <c r="M17" i="7"/>
  <c r="L10" i="7"/>
  <c r="L25" i="6" s="1"/>
  <c r="J23" i="5"/>
  <c r="K23" i="5" s="1"/>
  <c r="L23" i="5" s="1"/>
  <c r="M23" i="5" s="1"/>
  <c r="N23" i="5" s="1"/>
  <c r="O23" i="5" s="1"/>
  <c r="P23" i="5" s="1"/>
  <c r="Q23" i="5" s="1"/>
  <c r="R23" i="5" s="1"/>
  <c r="S23" i="5" s="1"/>
  <c r="T23" i="5" s="1"/>
  <c r="J20" i="5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J19" i="5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J18" i="5"/>
  <c r="K18" i="5" s="1"/>
  <c r="J16" i="5"/>
  <c r="J15" i="5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J14" i="5"/>
  <c r="K14" i="5" s="1"/>
  <c r="L14" i="5" s="1"/>
  <c r="M14" i="5" s="1"/>
  <c r="N14" i="5" s="1"/>
  <c r="O14" i="5" s="1"/>
  <c r="P14" i="5" s="1"/>
  <c r="Q14" i="5" s="1"/>
  <c r="R14" i="5" s="1"/>
  <c r="S14" i="5" s="1"/>
  <c r="T14" i="5" s="1"/>
  <c r="J12" i="5"/>
  <c r="K12" i="5" s="1"/>
  <c r="L12" i="5" s="1"/>
  <c r="J13" i="5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J17" i="17" l="1"/>
  <c r="I17" i="17"/>
  <c r="N16" i="7"/>
  <c r="M14" i="17"/>
  <c r="K16" i="5"/>
  <c r="J15" i="17"/>
  <c r="J13" i="17" s="1"/>
  <c r="K18" i="17"/>
  <c r="J18" i="17"/>
  <c r="I18" i="17"/>
  <c r="J42" i="6"/>
  <c r="K39" i="14"/>
  <c r="K30" i="14"/>
  <c r="K29" i="14" s="1"/>
  <c r="K34" i="14"/>
  <c r="K33" i="14" s="1"/>
  <c r="I49" i="6"/>
  <c r="I13" i="6"/>
  <c r="I12" i="6" s="1"/>
  <c r="I22" i="6" s="1"/>
  <c r="R41" i="14"/>
  <c r="R35" i="14"/>
  <c r="S31" i="14"/>
  <c r="Q23" i="14"/>
  <c r="Q21" i="14" s="1"/>
  <c r="R17" i="14"/>
  <c r="Q16" i="14"/>
  <c r="R18" i="14"/>
  <c r="Q26" i="14"/>
  <c r="Q24" i="14" s="1"/>
  <c r="P20" i="14"/>
  <c r="J19" i="6"/>
  <c r="J17" i="6" s="1"/>
  <c r="J16" i="10"/>
  <c r="J15" i="10" s="1"/>
  <c r="J22" i="10"/>
  <c r="J21" i="10" s="1"/>
  <c r="I19" i="6"/>
  <c r="I16" i="10"/>
  <c r="I15" i="10" s="1"/>
  <c r="K10" i="6"/>
  <c r="K50" i="6" s="1"/>
  <c r="K18" i="13"/>
  <c r="K17" i="13" s="1"/>
  <c r="K10" i="13" s="1"/>
  <c r="I48" i="6"/>
  <c r="I50" i="6"/>
  <c r="I52" i="6"/>
  <c r="K43" i="11"/>
  <c r="K18" i="6" s="1"/>
  <c r="M10" i="7"/>
  <c r="M25" i="6" s="1"/>
  <c r="L28" i="10"/>
  <c r="L30" i="12"/>
  <c r="L23" i="11"/>
  <c r="L22" i="11" s="1"/>
  <c r="L11" i="11" s="1"/>
  <c r="L44" i="11" s="1"/>
  <c r="L14" i="10" s="1"/>
  <c r="L20" i="10"/>
  <c r="I43" i="11"/>
  <c r="I18" i="6" s="1"/>
  <c r="I14" i="10"/>
  <c r="J48" i="6"/>
  <c r="J52" i="6"/>
  <c r="L11" i="8"/>
  <c r="L10" i="8" s="1"/>
  <c r="L15" i="6" s="1"/>
  <c r="L31" i="8"/>
  <c r="L29" i="8" s="1"/>
  <c r="I43" i="6"/>
  <c r="Q21" i="13"/>
  <c r="P20" i="13"/>
  <c r="O11" i="13"/>
  <c r="P12" i="13"/>
  <c r="K37" i="8"/>
  <c r="I29" i="12"/>
  <c r="I28" i="12" s="1"/>
  <c r="I32" i="12"/>
  <c r="I31" i="12" s="1"/>
  <c r="I19" i="10"/>
  <c r="I18" i="10" s="1"/>
  <c r="I19" i="12"/>
  <c r="I40" i="14" s="1"/>
  <c r="I38" i="14" s="1"/>
  <c r="I37" i="14" s="1"/>
  <c r="P37" i="11"/>
  <c r="P36" i="11" s="1"/>
  <c r="P34" i="11"/>
  <c r="Q38" i="11"/>
  <c r="N31" i="11"/>
  <c r="M29" i="11"/>
  <c r="M28" i="11" s="1"/>
  <c r="M45" i="11" s="1"/>
  <c r="P35" i="11"/>
  <c r="O33" i="11"/>
  <c r="Q30" i="11"/>
  <c r="O41" i="11"/>
  <c r="N39" i="11"/>
  <c r="P24" i="11"/>
  <c r="P21" i="11"/>
  <c r="O19" i="11"/>
  <c r="L20" i="4"/>
  <c r="N17" i="4"/>
  <c r="N13" i="12" s="1"/>
  <c r="M23" i="4"/>
  <c r="M21" i="4" s="1"/>
  <c r="M16" i="4"/>
  <c r="M40" i="9"/>
  <c r="M21" i="9" s="1"/>
  <c r="M52" i="9" s="1"/>
  <c r="N13" i="9"/>
  <c r="M12" i="9"/>
  <c r="R23" i="9"/>
  <c r="L43" i="9"/>
  <c r="L42" i="9" s="1"/>
  <c r="L53" i="9" s="1"/>
  <c r="L11" i="9"/>
  <c r="K47" i="9"/>
  <c r="K46" i="9" s="1"/>
  <c r="K54" i="9" s="1"/>
  <c r="K18" i="9"/>
  <c r="K17" i="9" s="1"/>
  <c r="K51" i="9" s="1"/>
  <c r="J50" i="9"/>
  <c r="Q19" i="8"/>
  <c r="P18" i="8"/>
  <c r="P32" i="8" s="1"/>
  <c r="M12" i="8"/>
  <c r="M30" i="8" s="1"/>
  <c r="N13" i="8"/>
  <c r="N16" i="8"/>
  <c r="M15" i="8"/>
  <c r="M31" i="8" s="1"/>
  <c r="Q24" i="8"/>
  <c r="Q21" i="8" s="1"/>
  <c r="Q33" i="8" s="1"/>
  <c r="O18" i="7"/>
  <c r="N17" i="7"/>
  <c r="N11" i="7"/>
  <c r="O12" i="7"/>
  <c r="J17" i="5"/>
  <c r="K17" i="5"/>
  <c r="L18" i="5"/>
  <c r="J11" i="5"/>
  <c r="L11" i="5"/>
  <c r="M12" i="5"/>
  <c r="K11" i="5"/>
  <c r="I43" i="14" l="1"/>
  <c r="I19" i="17"/>
  <c r="L16" i="5"/>
  <c r="K15" i="17"/>
  <c r="K13" i="17" s="1"/>
  <c r="O16" i="7"/>
  <c r="N14" i="17"/>
  <c r="K50" i="9"/>
  <c r="K17" i="17"/>
  <c r="L30" i="14"/>
  <c r="L29" i="14" s="1"/>
  <c r="L17" i="17" s="1"/>
  <c r="L34" i="14"/>
  <c r="L33" i="14" s="1"/>
  <c r="L39" i="14"/>
  <c r="I12" i="10"/>
  <c r="I35" i="10" s="1"/>
  <c r="I34" i="10" s="1"/>
  <c r="S41" i="14"/>
  <c r="S35" i="14"/>
  <c r="T31" i="14"/>
  <c r="S17" i="14"/>
  <c r="R16" i="14"/>
  <c r="R23" i="14"/>
  <c r="R21" i="14" s="1"/>
  <c r="S18" i="14"/>
  <c r="R26" i="14"/>
  <c r="R24" i="14" s="1"/>
  <c r="Q20" i="14"/>
  <c r="K19" i="6"/>
  <c r="K17" i="6" s="1"/>
  <c r="K22" i="10"/>
  <c r="K21" i="10" s="1"/>
  <c r="K16" i="10"/>
  <c r="K15" i="10" s="1"/>
  <c r="I17" i="6"/>
  <c r="I23" i="6" s="1"/>
  <c r="I21" i="6" s="1"/>
  <c r="I27" i="6" s="1"/>
  <c r="J10" i="5"/>
  <c r="J28" i="5" s="1"/>
  <c r="J27" i="5" s="1"/>
  <c r="J38" i="8" s="1"/>
  <c r="J36" i="8" s="1"/>
  <c r="J17" i="12" s="1"/>
  <c r="K42" i="6"/>
  <c r="K13" i="6"/>
  <c r="L43" i="11"/>
  <c r="L18" i="6" s="1"/>
  <c r="K10" i="5"/>
  <c r="K14" i="6" s="1"/>
  <c r="K49" i="6" s="1"/>
  <c r="M30" i="12"/>
  <c r="M28" i="10"/>
  <c r="M23" i="11"/>
  <c r="M22" i="11" s="1"/>
  <c r="M11" i="11" s="1"/>
  <c r="M44" i="11" s="1"/>
  <c r="M14" i="10" s="1"/>
  <c r="M20" i="10"/>
  <c r="J23" i="6"/>
  <c r="J51" i="6"/>
  <c r="L10" i="6"/>
  <c r="L13" i="6" s="1"/>
  <c r="L18" i="13"/>
  <c r="L17" i="13" s="1"/>
  <c r="L10" i="13" s="1"/>
  <c r="K48" i="6"/>
  <c r="K52" i="6"/>
  <c r="J14" i="6"/>
  <c r="K28" i="5"/>
  <c r="K27" i="5" s="1"/>
  <c r="K38" i="8" s="1"/>
  <c r="K36" i="8" s="1"/>
  <c r="K17" i="12" s="1"/>
  <c r="K15" i="12" s="1"/>
  <c r="K25" i="12" s="1"/>
  <c r="K23" i="12" s="1"/>
  <c r="R21" i="13"/>
  <c r="Q20" i="13"/>
  <c r="P11" i="13"/>
  <c r="Q12" i="13"/>
  <c r="N10" i="7"/>
  <c r="N25" i="6" s="1"/>
  <c r="L37" i="8"/>
  <c r="I30" i="10"/>
  <c r="I29" i="10" s="1"/>
  <c r="I38" i="10"/>
  <c r="I37" i="10" s="1"/>
  <c r="Q37" i="11"/>
  <c r="Q36" i="11" s="1"/>
  <c r="Q34" i="11"/>
  <c r="P41" i="11"/>
  <c r="O39" i="11"/>
  <c r="Q35" i="11"/>
  <c r="P33" i="11"/>
  <c r="R38" i="11"/>
  <c r="R30" i="11"/>
  <c r="O31" i="11"/>
  <c r="N29" i="11"/>
  <c r="N28" i="11" s="1"/>
  <c r="N45" i="11" s="1"/>
  <c r="Q24" i="11"/>
  <c r="Q21" i="11"/>
  <c r="P19" i="11"/>
  <c r="M20" i="4"/>
  <c r="O17" i="4"/>
  <c r="O13" i="12" s="1"/>
  <c r="N23" i="4"/>
  <c r="N21" i="4" s="1"/>
  <c r="N16" i="4"/>
  <c r="O13" i="9"/>
  <c r="N12" i="9"/>
  <c r="N40" i="9"/>
  <c r="N21" i="9" s="1"/>
  <c r="N52" i="9" s="1"/>
  <c r="S23" i="9"/>
  <c r="L47" i="9"/>
  <c r="L46" i="9" s="1"/>
  <c r="L54" i="9" s="1"/>
  <c r="L18" i="9"/>
  <c r="L17" i="9" s="1"/>
  <c r="L51" i="9" s="1"/>
  <c r="M43" i="9"/>
  <c r="M42" i="9" s="1"/>
  <c r="M53" i="9" s="1"/>
  <c r="M11" i="9"/>
  <c r="M11" i="8"/>
  <c r="M10" i="8" s="1"/>
  <c r="M15" i="6" s="1"/>
  <c r="Q18" i="8"/>
  <c r="Q32" i="8" s="1"/>
  <c r="R19" i="8"/>
  <c r="M29" i="8"/>
  <c r="O16" i="8"/>
  <c r="N15" i="8"/>
  <c r="N31" i="8" s="1"/>
  <c r="O13" i="8"/>
  <c r="N12" i="8"/>
  <c r="N30" i="8" s="1"/>
  <c r="R24" i="8"/>
  <c r="R21" i="8" s="1"/>
  <c r="R33" i="8" s="1"/>
  <c r="P18" i="7"/>
  <c r="O17" i="7"/>
  <c r="P12" i="7"/>
  <c r="O11" i="7"/>
  <c r="L17" i="5"/>
  <c r="L10" i="5" s="1"/>
  <c r="M18" i="5"/>
  <c r="N12" i="5"/>
  <c r="M11" i="5"/>
  <c r="P16" i="7" l="1"/>
  <c r="O14" i="17"/>
  <c r="M16" i="5"/>
  <c r="L15" i="17"/>
  <c r="L13" i="17" s="1"/>
  <c r="L18" i="17"/>
  <c r="M17" i="17"/>
  <c r="I45" i="6"/>
  <c r="I34" i="6"/>
  <c r="I38" i="6" s="1"/>
  <c r="I37" i="6" s="1"/>
  <c r="I12" i="17" s="1"/>
  <c r="I11" i="17" s="1"/>
  <c r="I36" i="17" s="1"/>
  <c r="I35" i="17" s="1"/>
  <c r="I42" i="17" s="1"/>
  <c r="I40" i="17" s="1"/>
  <c r="J41" i="17" s="1"/>
  <c r="L42" i="6"/>
  <c r="M34" i="14"/>
  <c r="M33" i="14" s="1"/>
  <c r="M30" i="14"/>
  <c r="M29" i="14" s="1"/>
  <c r="M39" i="14"/>
  <c r="T41" i="14"/>
  <c r="T35" i="14"/>
  <c r="R20" i="14"/>
  <c r="T18" i="14"/>
  <c r="T26" i="14" s="1"/>
  <c r="T24" i="14" s="1"/>
  <c r="S26" i="14"/>
  <c r="S24" i="14" s="1"/>
  <c r="S23" i="14"/>
  <c r="S21" i="14" s="1"/>
  <c r="S20" i="14" s="1"/>
  <c r="T17" i="14"/>
  <c r="S16" i="14"/>
  <c r="I51" i="6"/>
  <c r="K23" i="6"/>
  <c r="K51" i="6"/>
  <c r="I27" i="10"/>
  <c r="I26" i="10" s="1"/>
  <c r="I11" i="10"/>
  <c r="L19" i="6"/>
  <c r="L17" i="6" s="1"/>
  <c r="L23" i="6" s="1"/>
  <c r="L16" i="10"/>
  <c r="L15" i="10" s="1"/>
  <c r="L22" i="10"/>
  <c r="L21" i="10" s="1"/>
  <c r="I44" i="6"/>
  <c r="L50" i="6"/>
  <c r="L28" i="5"/>
  <c r="L27" i="5" s="1"/>
  <c r="L38" i="8" s="1"/>
  <c r="L36" i="8" s="1"/>
  <c r="L14" i="6"/>
  <c r="L49" i="6" s="1"/>
  <c r="N30" i="12"/>
  <c r="N23" i="11"/>
  <c r="N22" i="11" s="1"/>
  <c r="N11" i="11" s="1"/>
  <c r="N44" i="11" s="1"/>
  <c r="N14" i="10" s="1"/>
  <c r="N28" i="10"/>
  <c r="L50" i="9"/>
  <c r="M10" i="6"/>
  <c r="M42" i="6" s="1"/>
  <c r="M18" i="13"/>
  <c r="M17" i="13" s="1"/>
  <c r="M10" i="13" s="1"/>
  <c r="L48" i="6"/>
  <c r="L52" i="6"/>
  <c r="N20" i="10"/>
  <c r="M43" i="11"/>
  <c r="M18" i="6" s="1"/>
  <c r="J14" i="12"/>
  <c r="J12" i="12" s="1"/>
  <c r="J22" i="12" s="1"/>
  <c r="J20" i="12" s="1"/>
  <c r="J13" i="10" s="1"/>
  <c r="J12" i="10" s="1"/>
  <c r="K12" i="6"/>
  <c r="J49" i="6"/>
  <c r="J12" i="6"/>
  <c r="S21" i="13"/>
  <c r="R20" i="13"/>
  <c r="R12" i="13"/>
  <c r="Q11" i="13"/>
  <c r="O10" i="7"/>
  <c r="O25" i="6" s="1"/>
  <c r="K14" i="12"/>
  <c r="K12" i="12" s="1"/>
  <c r="K22" i="12" s="1"/>
  <c r="K20" i="12" s="1"/>
  <c r="K29" i="12" s="1"/>
  <c r="K28" i="12" s="1"/>
  <c r="M37" i="8"/>
  <c r="K32" i="12"/>
  <c r="K31" i="12" s="1"/>
  <c r="K19" i="10"/>
  <c r="K18" i="10" s="1"/>
  <c r="J15" i="12"/>
  <c r="J25" i="12" s="1"/>
  <c r="J23" i="12" s="1"/>
  <c r="R37" i="11"/>
  <c r="R36" i="11" s="1"/>
  <c r="R34" i="11"/>
  <c r="P31" i="11"/>
  <c r="O29" i="11"/>
  <c r="O28" i="11" s="1"/>
  <c r="O45" i="11" s="1"/>
  <c r="O20" i="10" s="1"/>
  <c r="S38" i="11"/>
  <c r="P39" i="11"/>
  <c r="Q41" i="11"/>
  <c r="S30" i="11"/>
  <c r="R35" i="11"/>
  <c r="Q33" i="11"/>
  <c r="R24" i="11"/>
  <c r="R21" i="11"/>
  <c r="Q19" i="11"/>
  <c r="N20" i="4"/>
  <c r="P17" i="4"/>
  <c r="P13" i="12" s="1"/>
  <c r="O23" i="4"/>
  <c r="O21" i="4" s="1"/>
  <c r="O16" i="4"/>
  <c r="S24" i="8"/>
  <c r="S21" i="8" s="1"/>
  <c r="S33" i="8" s="1"/>
  <c r="N29" i="8"/>
  <c r="N11" i="9"/>
  <c r="N43" i="9"/>
  <c r="N42" i="9" s="1"/>
  <c r="N53" i="9" s="1"/>
  <c r="T23" i="9"/>
  <c r="M47" i="9"/>
  <c r="M46" i="9" s="1"/>
  <c r="M54" i="9" s="1"/>
  <c r="M18" i="9"/>
  <c r="M17" i="9" s="1"/>
  <c r="M51" i="9" s="1"/>
  <c r="O40" i="9"/>
  <c r="O21" i="9" s="1"/>
  <c r="O52" i="9" s="1"/>
  <c r="P13" i="9"/>
  <c r="O12" i="9"/>
  <c r="S19" i="8"/>
  <c r="R18" i="8"/>
  <c r="R32" i="8" s="1"/>
  <c r="N11" i="8"/>
  <c r="N10" i="8" s="1"/>
  <c r="N15" i="6" s="1"/>
  <c r="P13" i="8"/>
  <c r="O12" i="8"/>
  <c r="O30" i="8" s="1"/>
  <c r="P16" i="8"/>
  <c r="O15" i="8"/>
  <c r="O31" i="8" s="1"/>
  <c r="Q18" i="7"/>
  <c r="P17" i="7"/>
  <c r="Q12" i="7"/>
  <c r="P11" i="7"/>
  <c r="N18" i="5"/>
  <c r="M17" i="5"/>
  <c r="N11" i="5"/>
  <c r="O12" i="5"/>
  <c r="Q16" i="7" l="1"/>
  <c r="P14" i="17"/>
  <c r="N16" i="5"/>
  <c r="M15" i="17"/>
  <c r="M13" i="17" s="1"/>
  <c r="M10" i="5"/>
  <c r="M28" i="5" s="1"/>
  <c r="M27" i="5" s="1"/>
  <c r="M38" i="8" s="1"/>
  <c r="M36" i="8" s="1"/>
  <c r="M18" i="17"/>
  <c r="N30" i="14"/>
  <c r="N29" i="14" s="1"/>
  <c r="N34" i="14"/>
  <c r="N33" i="14" s="1"/>
  <c r="N39" i="14"/>
  <c r="T23" i="14"/>
  <c r="T21" i="14" s="1"/>
  <c r="T20" i="14" s="1"/>
  <c r="T16" i="14"/>
  <c r="L51" i="6"/>
  <c r="M19" i="6"/>
  <c r="M17" i="6" s="1"/>
  <c r="M16" i="10"/>
  <c r="M15" i="10" s="1"/>
  <c r="M22" i="10"/>
  <c r="M21" i="10" s="1"/>
  <c r="L12" i="6"/>
  <c r="L22" i="6" s="1"/>
  <c r="L21" i="6" s="1"/>
  <c r="L44" i="6" s="1"/>
  <c r="N43" i="11"/>
  <c r="N18" i="6" s="1"/>
  <c r="L14" i="12"/>
  <c r="L12" i="12" s="1"/>
  <c r="L22" i="12" s="1"/>
  <c r="L20" i="12" s="1"/>
  <c r="L13" i="10" s="1"/>
  <c r="L17" i="12"/>
  <c r="L15" i="12" s="1"/>
  <c r="L25" i="12" s="1"/>
  <c r="L23" i="12" s="1"/>
  <c r="L32" i="12" s="1"/>
  <c r="L31" i="12" s="1"/>
  <c r="M14" i="6"/>
  <c r="M49" i="6" s="1"/>
  <c r="N10" i="6"/>
  <c r="N42" i="6" s="1"/>
  <c r="N18" i="13"/>
  <c r="N17" i="13" s="1"/>
  <c r="N10" i="13" s="1"/>
  <c r="M48" i="6"/>
  <c r="M52" i="6"/>
  <c r="J29" i="12"/>
  <c r="J28" i="12" s="1"/>
  <c r="M13" i="6"/>
  <c r="M50" i="6"/>
  <c r="J22" i="6"/>
  <c r="J21" i="6" s="1"/>
  <c r="J43" i="6"/>
  <c r="K22" i="6"/>
  <c r="K21" i="6" s="1"/>
  <c r="K43" i="6"/>
  <c r="K13" i="10"/>
  <c r="T21" i="13"/>
  <c r="T20" i="13" s="1"/>
  <c r="S20" i="13"/>
  <c r="R11" i="13"/>
  <c r="S12" i="13"/>
  <c r="P10" i="7"/>
  <c r="P25" i="6" s="1"/>
  <c r="K19" i="12"/>
  <c r="K40" i="14" s="1"/>
  <c r="K38" i="14" s="1"/>
  <c r="K37" i="14" s="1"/>
  <c r="N37" i="8"/>
  <c r="O28" i="10"/>
  <c r="O23" i="11"/>
  <c r="O22" i="11" s="1"/>
  <c r="O11" i="11" s="1"/>
  <c r="O30" i="12"/>
  <c r="O11" i="8"/>
  <c r="O10" i="8" s="1"/>
  <c r="O15" i="6" s="1"/>
  <c r="J27" i="10"/>
  <c r="J26" i="10" s="1"/>
  <c r="J35" i="10"/>
  <c r="J34" i="10" s="1"/>
  <c r="J32" i="12"/>
  <c r="J31" i="12" s="1"/>
  <c r="J19" i="10"/>
  <c r="J18" i="10" s="1"/>
  <c r="J19" i="12"/>
  <c r="J40" i="14" s="1"/>
  <c r="J38" i="14" s="1"/>
  <c r="J37" i="14" s="1"/>
  <c r="K30" i="10"/>
  <c r="K29" i="10" s="1"/>
  <c r="K38" i="10"/>
  <c r="K37" i="10" s="1"/>
  <c r="S37" i="11"/>
  <c r="S36" i="11" s="1"/>
  <c r="S34" i="11"/>
  <c r="R41" i="11"/>
  <c r="Q39" i="11"/>
  <c r="R33" i="11"/>
  <c r="S35" i="11"/>
  <c r="Q31" i="11"/>
  <c r="P29" i="11"/>
  <c r="P28" i="11" s="1"/>
  <c r="P45" i="11" s="1"/>
  <c r="T30" i="11"/>
  <c r="T38" i="11"/>
  <c r="S24" i="11"/>
  <c r="S21" i="11"/>
  <c r="R19" i="11"/>
  <c r="O20" i="4"/>
  <c r="Q17" i="4"/>
  <c r="Q13" i="12" s="1"/>
  <c r="P23" i="4"/>
  <c r="P21" i="4" s="1"/>
  <c r="P16" i="4"/>
  <c r="T24" i="8"/>
  <c r="T21" i="8" s="1"/>
  <c r="T33" i="8" s="1"/>
  <c r="O29" i="8"/>
  <c r="P40" i="9"/>
  <c r="P21" i="9" s="1"/>
  <c r="P52" i="9" s="1"/>
  <c r="Q13" i="9"/>
  <c r="P12" i="9"/>
  <c r="M50" i="9"/>
  <c r="O43" i="9"/>
  <c r="O42" i="9" s="1"/>
  <c r="O53" i="9" s="1"/>
  <c r="O11" i="9"/>
  <c r="N47" i="9"/>
  <c r="N46" i="9" s="1"/>
  <c r="N54" i="9" s="1"/>
  <c r="N18" i="9"/>
  <c r="N17" i="9" s="1"/>
  <c r="N51" i="9" s="1"/>
  <c r="Q16" i="8"/>
  <c r="P15" i="8"/>
  <c r="P31" i="8" s="1"/>
  <c r="Q13" i="8"/>
  <c r="P12" i="8"/>
  <c r="P30" i="8" s="1"/>
  <c r="T19" i="8"/>
  <c r="S18" i="8"/>
  <c r="S32" i="8" s="1"/>
  <c r="R18" i="7"/>
  <c r="Q17" i="7"/>
  <c r="R12" i="7"/>
  <c r="Q11" i="7"/>
  <c r="O18" i="5"/>
  <c r="N17" i="5"/>
  <c r="N10" i="5" s="1"/>
  <c r="O11" i="5"/>
  <c r="P12" i="5"/>
  <c r="O16" i="5" l="1"/>
  <c r="N15" i="17"/>
  <c r="N13" i="17" s="1"/>
  <c r="J43" i="14"/>
  <c r="J19" i="17"/>
  <c r="N18" i="17"/>
  <c r="R16" i="7"/>
  <c r="Q14" i="17"/>
  <c r="K43" i="14"/>
  <c r="K19" i="17"/>
  <c r="N50" i="9"/>
  <c r="N17" i="17"/>
  <c r="M12" i="6"/>
  <c r="M43" i="6" s="1"/>
  <c r="O30" i="14"/>
  <c r="O29" i="14" s="1"/>
  <c r="O39" i="14"/>
  <c r="O34" i="14"/>
  <c r="O33" i="14" s="1"/>
  <c r="O18" i="17" s="1"/>
  <c r="N19" i="6"/>
  <c r="N17" i="6" s="1"/>
  <c r="N51" i="6" s="1"/>
  <c r="N16" i="10"/>
  <c r="N15" i="10" s="1"/>
  <c r="N22" i="10"/>
  <c r="N21" i="10" s="1"/>
  <c r="L12" i="10"/>
  <c r="L27" i="10" s="1"/>
  <c r="L26" i="10" s="1"/>
  <c r="K12" i="10"/>
  <c r="K27" i="10" s="1"/>
  <c r="K26" i="10" s="1"/>
  <c r="N13" i="6"/>
  <c r="L19" i="12"/>
  <c r="L40" i="14" s="1"/>
  <c r="L38" i="14" s="1"/>
  <c r="L37" i="14" s="1"/>
  <c r="L43" i="6"/>
  <c r="L29" i="12"/>
  <c r="L28" i="12" s="1"/>
  <c r="L19" i="10"/>
  <c r="L27" i="6"/>
  <c r="N50" i="6"/>
  <c r="M17" i="12"/>
  <c r="M15" i="12" s="1"/>
  <c r="M25" i="12" s="1"/>
  <c r="M23" i="12" s="1"/>
  <c r="M32" i="12" s="1"/>
  <c r="M31" i="12" s="1"/>
  <c r="M14" i="12"/>
  <c r="M12" i="12" s="1"/>
  <c r="M22" i="12" s="1"/>
  <c r="M20" i="12" s="1"/>
  <c r="M29" i="12" s="1"/>
  <c r="M28" i="12" s="1"/>
  <c r="N14" i="6"/>
  <c r="N49" i="6" s="1"/>
  <c r="N28" i="5"/>
  <c r="N27" i="5" s="1"/>
  <c r="N38" i="8" s="1"/>
  <c r="N36" i="8" s="1"/>
  <c r="N17" i="12" s="1"/>
  <c r="N15" i="12" s="1"/>
  <c r="N25" i="12" s="1"/>
  <c r="N23" i="12" s="1"/>
  <c r="P28" i="10"/>
  <c r="P23" i="11"/>
  <c r="P22" i="11" s="1"/>
  <c r="P11" i="11" s="1"/>
  <c r="P44" i="11" s="1"/>
  <c r="P14" i="10" s="1"/>
  <c r="P30" i="12"/>
  <c r="M23" i="6"/>
  <c r="M51" i="6"/>
  <c r="P20" i="10"/>
  <c r="M22" i="6"/>
  <c r="O10" i="6"/>
  <c r="O50" i="6" s="1"/>
  <c r="O18" i="13"/>
  <c r="O17" i="13" s="1"/>
  <c r="O10" i="13" s="1"/>
  <c r="N48" i="6"/>
  <c r="N52" i="6"/>
  <c r="K44" i="6"/>
  <c r="K27" i="6"/>
  <c r="J44" i="6"/>
  <c r="J27" i="6"/>
  <c r="S11" i="13"/>
  <c r="T12" i="13"/>
  <c r="T11" i="13" s="1"/>
  <c r="Q10" i="7"/>
  <c r="Q25" i="6" s="1"/>
  <c r="O37" i="8"/>
  <c r="O44" i="11"/>
  <c r="J30" i="10"/>
  <c r="J29" i="10" s="1"/>
  <c r="J38" i="10"/>
  <c r="J37" i="10" s="1"/>
  <c r="J11" i="10"/>
  <c r="T37" i="11"/>
  <c r="T36" i="11" s="1"/>
  <c r="T34" i="11"/>
  <c r="R31" i="11"/>
  <c r="Q29" i="11"/>
  <c r="Q28" i="11" s="1"/>
  <c r="Q45" i="11" s="1"/>
  <c r="S41" i="11"/>
  <c r="R39" i="11"/>
  <c r="T35" i="11"/>
  <c r="S33" i="11"/>
  <c r="T24" i="11"/>
  <c r="T21" i="11"/>
  <c r="T19" i="11" s="1"/>
  <c r="S19" i="11"/>
  <c r="P20" i="4"/>
  <c r="R17" i="4"/>
  <c r="R13" i="12" s="1"/>
  <c r="Q23" i="4"/>
  <c r="Q21" i="4" s="1"/>
  <c r="Q16" i="4"/>
  <c r="P11" i="8"/>
  <c r="P10" i="8" s="1"/>
  <c r="P15" i="6" s="1"/>
  <c r="O47" i="9"/>
  <c r="O46" i="9" s="1"/>
  <c r="O54" i="9" s="1"/>
  <c r="O18" i="9"/>
  <c r="O17" i="9" s="1"/>
  <c r="O51" i="9" s="1"/>
  <c r="P43" i="9"/>
  <c r="P42" i="9" s="1"/>
  <c r="P53" i="9" s="1"/>
  <c r="P11" i="9"/>
  <c r="Q40" i="9"/>
  <c r="Q21" i="9" s="1"/>
  <c r="Q52" i="9" s="1"/>
  <c r="Q12" i="9"/>
  <c r="R13" i="9"/>
  <c r="Q12" i="8"/>
  <c r="Q30" i="8" s="1"/>
  <c r="R13" i="8"/>
  <c r="R16" i="8"/>
  <c r="Q15" i="8"/>
  <c r="Q31" i="8" s="1"/>
  <c r="T18" i="8"/>
  <c r="T32" i="8" s="1"/>
  <c r="P29" i="8"/>
  <c r="S12" i="7"/>
  <c r="R11" i="7"/>
  <c r="R17" i="7"/>
  <c r="S18" i="7"/>
  <c r="O17" i="5"/>
  <c r="O10" i="5" s="1"/>
  <c r="P18" i="5"/>
  <c r="P11" i="5"/>
  <c r="Q12" i="5"/>
  <c r="O17" i="17" l="1"/>
  <c r="S16" i="7"/>
  <c r="R14" i="17"/>
  <c r="L43" i="14"/>
  <c r="L19" i="17"/>
  <c r="P18" i="17"/>
  <c r="P16" i="5"/>
  <c r="O15" i="17"/>
  <c r="O13" i="17" s="1"/>
  <c r="L45" i="6"/>
  <c r="L34" i="6"/>
  <c r="L38" i="6" s="1"/>
  <c r="L37" i="6" s="1"/>
  <c r="L12" i="17" s="1"/>
  <c r="L11" i="17" s="1"/>
  <c r="L36" i="17" s="1"/>
  <c r="L35" i="17" s="1"/>
  <c r="L42" i="17" s="1"/>
  <c r="J45" i="6"/>
  <c r="J34" i="6"/>
  <c r="J38" i="6" s="1"/>
  <c r="J37" i="6" s="1"/>
  <c r="J12" i="17" s="1"/>
  <c r="J11" i="17" s="1"/>
  <c r="J36" i="17" s="1"/>
  <c r="J35" i="17" s="1"/>
  <c r="J42" i="17" s="1"/>
  <c r="J40" i="17" s="1"/>
  <c r="K41" i="17" s="1"/>
  <c r="K45" i="6"/>
  <c r="K34" i="6"/>
  <c r="K38" i="6" s="1"/>
  <c r="K37" i="6" s="1"/>
  <c r="K12" i="17" s="1"/>
  <c r="K11" i="17" s="1"/>
  <c r="K36" i="17" s="1"/>
  <c r="K35" i="17" s="1"/>
  <c r="K42" i="17" s="1"/>
  <c r="O42" i="6"/>
  <c r="P30" i="14"/>
  <c r="P29" i="14" s="1"/>
  <c r="P34" i="14"/>
  <c r="P33" i="14" s="1"/>
  <c r="P39" i="14"/>
  <c r="M13" i="10"/>
  <c r="M12" i="10" s="1"/>
  <c r="L18" i="10"/>
  <c r="L38" i="10" s="1"/>
  <c r="L37" i="10" s="1"/>
  <c r="T33" i="11"/>
  <c r="N23" i="6"/>
  <c r="L35" i="10"/>
  <c r="L34" i="10" s="1"/>
  <c r="O19" i="6"/>
  <c r="O22" i="10"/>
  <c r="O21" i="10" s="1"/>
  <c r="O16" i="10"/>
  <c r="O15" i="10" s="1"/>
  <c r="K11" i="10"/>
  <c r="K35" i="10"/>
  <c r="K34" i="10" s="1"/>
  <c r="O13" i="6"/>
  <c r="M21" i="6"/>
  <c r="M27" i="6" s="1"/>
  <c r="M19" i="12"/>
  <c r="M40" i="14" s="1"/>
  <c r="M38" i="14" s="1"/>
  <c r="M37" i="14" s="1"/>
  <c r="L11" i="10"/>
  <c r="M19" i="10"/>
  <c r="N14" i="12"/>
  <c r="N12" i="12" s="1"/>
  <c r="N22" i="12" s="1"/>
  <c r="N20" i="12" s="1"/>
  <c r="N13" i="10" s="1"/>
  <c r="N12" i="6"/>
  <c r="N43" i="6" s="1"/>
  <c r="P43" i="11"/>
  <c r="P18" i="6" s="1"/>
  <c r="O28" i="5"/>
  <c r="O27" i="5" s="1"/>
  <c r="O38" i="8" s="1"/>
  <c r="O36" i="8" s="1"/>
  <c r="O17" i="12" s="1"/>
  <c r="O15" i="12" s="1"/>
  <c r="O25" i="12" s="1"/>
  <c r="O23" i="12" s="1"/>
  <c r="O14" i="6"/>
  <c r="O49" i="6" s="1"/>
  <c r="Q28" i="10"/>
  <c r="Q30" i="12"/>
  <c r="Q23" i="11"/>
  <c r="Q22" i="11" s="1"/>
  <c r="Q11" i="11" s="1"/>
  <c r="Q44" i="11" s="1"/>
  <c r="Q14" i="10" s="1"/>
  <c r="P10" i="6"/>
  <c r="P13" i="6" s="1"/>
  <c r="P18" i="13"/>
  <c r="P17" i="13" s="1"/>
  <c r="P10" i="13" s="1"/>
  <c r="O43" i="11"/>
  <c r="O18" i="6" s="1"/>
  <c r="O14" i="10"/>
  <c r="O48" i="6"/>
  <c r="O52" i="6"/>
  <c r="Q20" i="10"/>
  <c r="M35" i="10"/>
  <c r="M34" i="10" s="1"/>
  <c r="M27" i="10"/>
  <c r="M26" i="10" s="1"/>
  <c r="P37" i="8"/>
  <c r="N32" i="12"/>
  <c r="N31" i="12" s="1"/>
  <c r="N19" i="10"/>
  <c r="N18" i="10" s="1"/>
  <c r="S31" i="11"/>
  <c r="R29" i="11"/>
  <c r="R28" i="11" s="1"/>
  <c r="R45" i="11" s="1"/>
  <c r="T41" i="11"/>
  <c r="T39" i="11" s="1"/>
  <c r="S39" i="11"/>
  <c r="Q20" i="4"/>
  <c r="S17" i="4"/>
  <c r="S13" i="12" s="1"/>
  <c r="R23" i="4"/>
  <c r="R21" i="4" s="1"/>
  <c r="R16" i="4"/>
  <c r="P47" i="9"/>
  <c r="P46" i="9" s="1"/>
  <c r="P54" i="9" s="1"/>
  <c r="P18" i="9"/>
  <c r="P17" i="9" s="1"/>
  <c r="P51" i="9" s="1"/>
  <c r="S13" i="9"/>
  <c r="R12" i="9"/>
  <c r="R40" i="9"/>
  <c r="R21" i="9" s="1"/>
  <c r="R52" i="9" s="1"/>
  <c r="Q43" i="9"/>
  <c r="Q42" i="9" s="1"/>
  <c r="Q53" i="9" s="1"/>
  <c r="Q11" i="9"/>
  <c r="O50" i="9"/>
  <c r="Q11" i="8"/>
  <c r="Q10" i="8" s="1"/>
  <c r="Q15" i="6" s="1"/>
  <c r="Q29" i="8"/>
  <c r="R15" i="8"/>
  <c r="R31" i="8" s="1"/>
  <c r="S16" i="8"/>
  <c r="S13" i="8"/>
  <c r="R12" i="8"/>
  <c r="S17" i="7"/>
  <c r="T18" i="7"/>
  <c r="T17" i="7" s="1"/>
  <c r="R10" i="7"/>
  <c r="R25" i="6" s="1"/>
  <c r="T12" i="7"/>
  <c r="T11" i="7" s="1"/>
  <c r="S11" i="7"/>
  <c r="P17" i="5"/>
  <c r="P10" i="5" s="1"/>
  <c r="Q18" i="5"/>
  <c r="R12" i="5"/>
  <c r="Q11" i="5"/>
  <c r="K40" i="17" l="1"/>
  <c r="L41" i="17" s="1"/>
  <c r="L40" i="17" s="1"/>
  <c r="M41" i="17" s="1"/>
  <c r="T16" i="7"/>
  <c r="T14" i="17" s="1"/>
  <c r="S14" i="17"/>
  <c r="M43" i="14"/>
  <c r="M19" i="17"/>
  <c r="Q17" i="17"/>
  <c r="S10" i="7"/>
  <c r="S25" i="6" s="1"/>
  <c r="Q16" i="5"/>
  <c r="P15" i="17"/>
  <c r="P13" i="17" s="1"/>
  <c r="P17" i="17"/>
  <c r="M45" i="6"/>
  <c r="M34" i="6"/>
  <c r="M38" i="6" s="1"/>
  <c r="M37" i="6" s="1"/>
  <c r="M12" i="17" s="1"/>
  <c r="M11" i="17" s="1"/>
  <c r="M36" i="17" s="1"/>
  <c r="M35" i="17" s="1"/>
  <c r="M42" i="17" s="1"/>
  <c r="M18" i="10"/>
  <c r="M11" i="10" s="1"/>
  <c r="L30" i="10"/>
  <c r="L29" i="10" s="1"/>
  <c r="Q34" i="14"/>
  <c r="Q33" i="14" s="1"/>
  <c r="Q39" i="14"/>
  <c r="Q30" i="14"/>
  <c r="Q29" i="14" s="1"/>
  <c r="O17" i="6"/>
  <c r="O23" i="6" s="1"/>
  <c r="P19" i="6"/>
  <c r="P17" i="6" s="1"/>
  <c r="P51" i="6" s="1"/>
  <c r="P16" i="10"/>
  <c r="P15" i="10" s="1"/>
  <c r="P22" i="10"/>
  <c r="P21" i="10" s="1"/>
  <c r="N12" i="10"/>
  <c r="N27" i="10" s="1"/>
  <c r="N26" i="10" s="1"/>
  <c r="P42" i="6"/>
  <c r="N22" i="6"/>
  <c r="N21" i="6" s="1"/>
  <c r="N27" i="6" s="1"/>
  <c r="O12" i="6"/>
  <c r="O22" i="6" s="1"/>
  <c r="M44" i="6"/>
  <c r="N19" i="12"/>
  <c r="N40" i="14" s="1"/>
  <c r="N38" i="14" s="1"/>
  <c r="N37" i="14" s="1"/>
  <c r="O14" i="12"/>
  <c r="O12" i="12" s="1"/>
  <c r="O22" i="12" s="1"/>
  <c r="O20" i="12" s="1"/>
  <c r="O19" i="12" s="1"/>
  <c r="O40" i="14" s="1"/>
  <c r="O38" i="14" s="1"/>
  <c r="O37" i="14" s="1"/>
  <c r="N29" i="12"/>
  <c r="N28" i="12" s="1"/>
  <c r="M38" i="10"/>
  <c r="M37" i="10" s="1"/>
  <c r="Q43" i="11"/>
  <c r="Q18" i="6" s="1"/>
  <c r="P28" i="5"/>
  <c r="P27" i="5" s="1"/>
  <c r="P38" i="8" s="1"/>
  <c r="P36" i="8" s="1"/>
  <c r="P14" i="6"/>
  <c r="P49" i="6" s="1"/>
  <c r="R20" i="10"/>
  <c r="R30" i="12"/>
  <c r="R23" i="11"/>
  <c r="R22" i="11" s="1"/>
  <c r="R11" i="11" s="1"/>
  <c r="R44" i="11" s="1"/>
  <c r="R14" i="10" s="1"/>
  <c r="R28" i="10"/>
  <c r="P48" i="6"/>
  <c r="P52" i="6"/>
  <c r="R11" i="8"/>
  <c r="R10" i="8" s="1"/>
  <c r="R15" i="6" s="1"/>
  <c r="R30" i="8"/>
  <c r="R29" i="8" s="1"/>
  <c r="P50" i="6"/>
  <c r="Q10" i="6"/>
  <c r="Q50" i="6" s="1"/>
  <c r="Q18" i="13"/>
  <c r="Q17" i="13" s="1"/>
  <c r="Q10" i="13" s="1"/>
  <c r="Q37" i="8"/>
  <c r="O32" i="12"/>
  <c r="O31" i="12" s="1"/>
  <c r="O19" i="10"/>
  <c r="O18" i="10" s="1"/>
  <c r="N38" i="10"/>
  <c r="N37" i="10" s="1"/>
  <c r="N30" i="10"/>
  <c r="N29" i="10" s="1"/>
  <c r="T31" i="11"/>
  <c r="T29" i="11" s="1"/>
  <c r="T28" i="11" s="1"/>
  <c r="T45" i="11" s="1"/>
  <c r="S29" i="11"/>
  <c r="S28" i="11" s="1"/>
  <c r="S45" i="11" s="1"/>
  <c r="R20" i="4"/>
  <c r="T17" i="4"/>
  <c r="T13" i="12" s="1"/>
  <c r="S23" i="4"/>
  <c r="S21" i="4" s="1"/>
  <c r="S16" i="4"/>
  <c r="R11" i="9"/>
  <c r="R43" i="9"/>
  <c r="R42" i="9" s="1"/>
  <c r="R53" i="9" s="1"/>
  <c r="Q47" i="9"/>
  <c r="Q46" i="9" s="1"/>
  <c r="Q54" i="9" s="1"/>
  <c r="Q18" i="9"/>
  <c r="Q17" i="9" s="1"/>
  <c r="Q51" i="9" s="1"/>
  <c r="S40" i="9"/>
  <c r="S21" i="9" s="1"/>
  <c r="S52" i="9" s="1"/>
  <c r="T13" i="9"/>
  <c r="S12" i="9"/>
  <c r="P50" i="9"/>
  <c r="T16" i="8"/>
  <c r="S15" i="8"/>
  <c r="S31" i="8" s="1"/>
  <c r="T13" i="8"/>
  <c r="S12" i="8"/>
  <c r="S30" i="8" s="1"/>
  <c r="T10" i="7"/>
  <c r="T25" i="6" s="1"/>
  <c r="R18" i="5"/>
  <c r="Q17" i="5"/>
  <c r="Q10" i="5" s="1"/>
  <c r="R11" i="5"/>
  <c r="S12" i="5"/>
  <c r="M40" i="17" l="1"/>
  <c r="N41" i="17" s="1"/>
  <c r="O43" i="14"/>
  <c r="O19" i="17"/>
  <c r="N43" i="14"/>
  <c r="N19" i="17"/>
  <c r="R16" i="5"/>
  <c r="Q15" i="17"/>
  <c r="Q13" i="17" s="1"/>
  <c r="M30" i="10"/>
  <c r="M29" i="10" s="1"/>
  <c r="Q18" i="17"/>
  <c r="O51" i="6"/>
  <c r="N45" i="6"/>
  <c r="N34" i="6"/>
  <c r="N38" i="6" s="1"/>
  <c r="N37" i="6" s="1"/>
  <c r="N12" i="17" s="1"/>
  <c r="R34" i="14"/>
  <c r="R33" i="14" s="1"/>
  <c r="R39" i="14"/>
  <c r="R30" i="14"/>
  <c r="R29" i="14" s="1"/>
  <c r="R17" i="17" s="1"/>
  <c r="Q19" i="6"/>
  <c r="Q17" i="6" s="1"/>
  <c r="Q23" i="6" s="1"/>
  <c r="Q16" i="10"/>
  <c r="Q15" i="10" s="1"/>
  <c r="Q22" i="10"/>
  <c r="Q21" i="10" s="1"/>
  <c r="N35" i="10"/>
  <c r="N34" i="10" s="1"/>
  <c r="N11" i="10"/>
  <c r="O43" i="6"/>
  <c r="N44" i="6"/>
  <c r="O21" i="6"/>
  <c r="O44" i="6" s="1"/>
  <c r="Q42" i="6"/>
  <c r="S29" i="8"/>
  <c r="S37" i="8" s="1"/>
  <c r="O29" i="12"/>
  <c r="O28" i="12" s="1"/>
  <c r="O13" i="10"/>
  <c r="P12" i="6"/>
  <c r="P22" i="6" s="1"/>
  <c r="P23" i="6"/>
  <c r="Q13" i="6"/>
  <c r="Q28" i="5"/>
  <c r="Q27" i="5" s="1"/>
  <c r="Q38" i="8" s="1"/>
  <c r="Q36" i="8" s="1"/>
  <c r="Q14" i="12" s="1"/>
  <c r="Q12" i="12" s="1"/>
  <c r="Q22" i="12" s="1"/>
  <c r="Q20" i="12" s="1"/>
  <c r="Q14" i="6"/>
  <c r="Q49" i="6" s="1"/>
  <c r="P14" i="12"/>
  <c r="P12" i="12" s="1"/>
  <c r="P22" i="12" s="1"/>
  <c r="P20" i="12" s="1"/>
  <c r="P17" i="12"/>
  <c r="P15" i="12" s="1"/>
  <c r="P25" i="12" s="1"/>
  <c r="P23" i="12" s="1"/>
  <c r="P19" i="10" s="1"/>
  <c r="P18" i="10" s="1"/>
  <c r="Q50" i="9"/>
  <c r="R10" i="6"/>
  <c r="R42" i="6" s="1"/>
  <c r="R18" i="13"/>
  <c r="R17" i="13" s="1"/>
  <c r="R10" i="13" s="1"/>
  <c r="Q48" i="6"/>
  <c r="Q52" i="6"/>
  <c r="S20" i="10"/>
  <c r="R43" i="11"/>
  <c r="R18" i="6" s="1"/>
  <c r="S30" i="12"/>
  <c r="S23" i="11"/>
  <c r="S22" i="11" s="1"/>
  <c r="S11" i="11" s="1"/>
  <c r="S44" i="11" s="1"/>
  <c r="S14" i="10" s="1"/>
  <c r="S28" i="10"/>
  <c r="T20" i="10"/>
  <c r="R37" i="8"/>
  <c r="O38" i="10"/>
  <c r="O37" i="10" s="1"/>
  <c r="O30" i="10"/>
  <c r="O29" i="10" s="1"/>
  <c r="S20" i="4"/>
  <c r="T16" i="4"/>
  <c r="T23" i="4"/>
  <c r="T21" i="4" s="1"/>
  <c r="T40" i="9"/>
  <c r="T21" i="9" s="1"/>
  <c r="T52" i="9" s="1"/>
  <c r="T12" i="9"/>
  <c r="S43" i="9"/>
  <c r="S42" i="9" s="1"/>
  <c r="S53" i="9" s="1"/>
  <c r="S11" i="9"/>
  <c r="R47" i="9"/>
  <c r="R46" i="9" s="1"/>
  <c r="R54" i="9" s="1"/>
  <c r="R18" i="9"/>
  <c r="R17" i="9" s="1"/>
  <c r="R51" i="9" s="1"/>
  <c r="S11" i="8"/>
  <c r="S10" i="8" s="1"/>
  <c r="S15" i="6" s="1"/>
  <c r="T12" i="8"/>
  <c r="T30" i="8" s="1"/>
  <c r="T15" i="8"/>
  <c r="T31" i="8" s="1"/>
  <c r="S18" i="5"/>
  <c r="R17" i="5"/>
  <c r="T12" i="5"/>
  <c r="T11" i="5" s="1"/>
  <c r="S11" i="5"/>
  <c r="N11" i="17" l="1"/>
  <c r="N36" i="17" s="1"/>
  <c r="N35" i="17" s="1"/>
  <c r="N42" i="17" s="1"/>
  <c r="N40" i="17" s="1"/>
  <c r="O41" i="17" s="1"/>
  <c r="S16" i="5"/>
  <c r="R15" i="17"/>
  <c r="R13" i="17" s="1"/>
  <c r="S18" i="17"/>
  <c r="R18" i="17"/>
  <c r="S17" i="17"/>
  <c r="R10" i="5"/>
  <c r="R14" i="6" s="1"/>
  <c r="R49" i="6" s="1"/>
  <c r="Q12" i="6"/>
  <c r="Q22" i="6" s="1"/>
  <c r="Q21" i="6" s="1"/>
  <c r="Q27" i="6" s="1"/>
  <c r="S39" i="14"/>
  <c r="S30" i="14"/>
  <c r="S29" i="14" s="1"/>
  <c r="S34" i="14"/>
  <c r="S33" i="14" s="1"/>
  <c r="R19" i="6"/>
  <c r="R17" i="6" s="1"/>
  <c r="R16" i="10"/>
  <c r="R15" i="10" s="1"/>
  <c r="R22" i="10"/>
  <c r="R21" i="10" s="1"/>
  <c r="O12" i="10"/>
  <c r="O27" i="10" s="1"/>
  <c r="O26" i="10" s="1"/>
  <c r="O27" i="6"/>
  <c r="R50" i="6"/>
  <c r="Q51" i="6"/>
  <c r="P21" i="6"/>
  <c r="P27" i="6" s="1"/>
  <c r="P43" i="6"/>
  <c r="P32" i="12"/>
  <c r="P31" i="12" s="1"/>
  <c r="P19" i="12"/>
  <c r="P40" i="14" s="1"/>
  <c r="P38" i="14" s="1"/>
  <c r="P37" i="14" s="1"/>
  <c r="S43" i="11"/>
  <c r="S18" i="6" s="1"/>
  <c r="R28" i="5"/>
  <c r="R27" i="5" s="1"/>
  <c r="R38" i="8" s="1"/>
  <c r="R36" i="8" s="1"/>
  <c r="T28" i="10"/>
  <c r="T23" i="11"/>
  <c r="T22" i="11" s="1"/>
  <c r="T11" i="11" s="1"/>
  <c r="T44" i="11" s="1"/>
  <c r="T30" i="12"/>
  <c r="R48" i="6"/>
  <c r="R52" i="6"/>
  <c r="S10" i="6"/>
  <c r="S13" i="6" s="1"/>
  <c r="S18" i="13"/>
  <c r="S17" i="13" s="1"/>
  <c r="S10" i="13" s="1"/>
  <c r="R13" i="6"/>
  <c r="P13" i="10"/>
  <c r="P29" i="12"/>
  <c r="P28" i="12" s="1"/>
  <c r="Q43" i="6"/>
  <c r="Q17" i="12"/>
  <c r="Q15" i="12" s="1"/>
  <c r="Q25" i="12" s="1"/>
  <c r="Q23" i="12" s="1"/>
  <c r="Q32" i="12" s="1"/>
  <c r="Q31" i="12" s="1"/>
  <c r="Q13" i="10"/>
  <c r="Q29" i="12"/>
  <c r="Q28" i="12" s="1"/>
  <c r="P38" i="10"/>
  <c r="P37" i="10" s="1"/>
  <c r="P30" i="10"/>
  <c r="P29" i="10" s="1"/>
  <c r="T20" i="4"/>
  <c r="T11" i="8"/>
  <c r="T10" i="8" s="1"/>
  <c r="T15" i="6" s="1"/>
  <c r="S18" i="9"/>
  <c r="S17" i="9" s="1"/>
  <c r="S51" i="9" s="1"/>
  <c r="S47" i="9"/>
  <c r="S46" i="9" s="1"/>
  <c r="S54" i="9" s="1"/>
  <c r="R50" i="9"/>
  <c r="T43" i="9"/>
  <c r="T42" i="9" s="1"/>
  <c r="T53" i="9" s="1"/>
  <c r="T11" i="9"/>
  <c r="T29" i="8"/>
  <c r="S17" i="5"/>
  <c r="S10" i="5" s="1"/>
  <c r="T18" i="5"/>
  <c r="T17" i="5" s="1"/>
  <c r="P43" i="14" l="1"/>
  <c r="P19" i="17"/>
  <c r="T16" i="5"/>
  <c r="T15" i="17" s="1"/>
  <c r="T13" i="17" s="1"/>
  <c r="S15" i="17"/>
  <c r="S13" i="17" s="1"/>
  <c r="P45" i="6"/>
  <c r="P34" i="6"/>
  <c r="P38" i="6" s="1"/>
  <c r="P37" i="6" s="1"/>
  <c r="P12" i="17" s="1"/>
  <c r="O45" i="6"/>
  <c r="O34" i="6"/>
  <c r="O38" i="6" s="1"/>
  <c r="O37" i="6" s="1"/>
  <c r="O12" i="17" s="1"/>
  <c r="O11" i="17" s="1"/>
  <c r="O36" i="17" s="1"/>
  <c r="O35" i="17" s="1"/>
  <c r="O42" i="17" s="1"/>
  <c r="O40" i="17" s="1"/>
  <c r="P41" i="17" s="1"/>
  <c r="Q45" i="6"/>
  <c r="Q34" i="6"/>
  <c r="Q38" i="6" s="1"/>
  <c r="Q37" i="6" s="1"/>
  <c r="Q12" i="17" s="1"/>
  <c r="T30" i="14"/>
  <c r="T29" i="14" s="1"/>
  <c r="T17" i="17" s="1"/>
  <c r="T34" i="14"/>
  <c r="T33" i="14" s="1"/>
  <c r="T18" i="17" s="1"/>
  <c r="T39" i="14"/>
  <c r="R51" i="6"/>
  <c r="R23" i="6"/>
  <c r="O35" i="10"/>
  <c r="O34" i="10" s="1"/>
  <c r="S19" i="6"/>
  <c r="S17" i="6" s="1"/>
  <c r="S23" i="6" s="1"/>
  <c r="S22" i="10"/>
  <c r="S21" i="10" s="1"/>
  <c r="S18" i="10" s="1"/>
  <c r="S16" i="10"/>
  <c r="S15" i="10" s="1"/>
  <c r="Q12" i="10"/>
  <c r="Q35" i="10" s="1"/>
  <c r="Q34" i="10" s="1"/>
  <c r="P12" i="10"/>
  <c r="P11" i="10" s="1"/>
  <c r="O11" i="10"/>
  <c r="P44" i="6"/>
  <c r="Q44" i="6"/>
  <c r="R12" i="6"/>
  <c r="R22" i="6" s="1"/>
  <c r="S42" i="6"/>
  <c r="R17" i="12"/>
  <c r="R14" i="12"/>
  <c r="R12" i="12" s="1"/>
  <c r="R22" i="12" s="1"/>
  <c r="R20" i="12" s="1"/>
  <c r="R29" i="12" s="1"/>
  <c r="R28" i="12" s="1"/>
  <c r="S14" i="6"/>
  <c r="S49" i="6" s="1"/>
  <c r="S28" i="5"/>
  <c r="S27" i="5" s="1"/>
  <c r="S38" i="8" s="1"/>
  <c r="S36" i="8" s="1"/>
  <c r="S17" i="12" s="1"/>
  <c r="S15" i="12" s="1"/>
  <c r="S25" i="12" s="1"/>
  <c r="S23" i="12" s="1"/>
  <c r="S19" i="10" s="1"/>
  <c r="S48" i="6"/>
  <c r="S52" i="6"/>
  <c r="S50" i="6"/>
  <c r="T10" i="6"/>
  <c r="T42" i="6" s="1"/>
  <c r="T18" i="13"/>
  <c r="T17" i="13" s="1"/>
  <c r="T10" i="13" s="1"/>
  <c r="T14" i="10"/>
  <c r="T43" i="11"/>
  <c r="T18" i="6" s="1"/>
  <c r="Q19" i="10"/>
  <c r="Q19" i="12"/>
  <c r="Q40" i="14" s="1"/>
  <c r="Q38" i="14" s="1"/>
  <c r="Q37" i="14" s="1"/>
  <c r="T37" i="8"/>
  <c r="R15" i="12"/>
  <c r="R25" i="12" s="1"/>
  <c r="R23" i="12" s="1"/>
  <c r="T47" i="9"/>
  <c r="T46" i="9" s="1"/>
  <c r="T54" i="9" s="1"/>
  <c r="T18" i="9"/>
  <c r="T17" i="9" s="1"/>
  <c r="T51" i="9" s="1"/>
  <c r="S50" i="9"/>
  <c r="T10" i="5" l="1"/>
  <c r="Q43" i="14"/>
  <c r="Q19" i="17"/>
  <c r="Q11" i="17" s="1"/>
  <c r="Q36" i="17" s="1"/>
  <c r="Q35" i="17" s="1"/>
  <c r="Q42" i="17" s="1"/>
  <c r="P11" i="17"/>
  <c r="P36" i="17" s="1"/>
  <c r="P35" i="17" s="1"/>
  <c r="P42" i="17" s="1"/>
  <c r="P40" i="17" s="1"/>
  <c r="Q41" i="17" s="1"/>
  <c r="Q40" i="17" s="1"/>
  <c r="R41" i="17" s="1"/>
  <c r="R21" i="6"/>
  <c r="R44" i="6" s="1"/>
  <c r="Q18" i="10"/>
  <c r="Q38" i="10" s="1"/>
  <c r="Q37" i="10" s="1"/>
  <c r="P35" i="10"/>
  <c r="P34" i="10" s="1"/>
  <c r="P27" i="10"/>
  <c r="P26" i="10" s="1"/>
  <c r="Q27" i="10"/>
  <c r="Q26" i="10" s="1"/>
  <c r="T19" i="6"/>
  <c r="T17" i="6" s="1"/>
  <c r="T16" i="10"/>
  <c r="T15" i="10" s="1"/>
  <c r="T22" i="10"/>
  <c r="T21" i="10" s="1"/>
  <c r="T13" i="6"/>
  <c r="R13" i="10"/>
  <c r="R43" i="6"/>
  <c r="S12" i="6"/>
  <c r="S22" i="6" s="1"/>
  <c r="S21" i="6" s="1"/>
  <c r="S44" i="6" s="1"/>
  <c r="S51" i="6"/>
  <c r="S32" i="12"/>
  <c r="S31" i="12" s="1"/>
  <c r="S14" i="12"/>
  <c r="S12" i="12" s="1"/>
  <c r="S22" i="12" s="1"/>
  <c r="S20" i="12" s="1"/>
  <c r="S29" i="12" s="1"/>
  <c r="S28" i="12" s="1"/>
  <c r="T48" i="6"/>
  <c r="T52" i="6"/>
  <c r="T50" i="6"/>
  <c r="R32" i="12"/>
  <c r="R31" i="12" s="1"/>
  <c r="R19" i="10"/>
  <c r="R18" i="10" s="1"/>
  <c r="R19" i="12"/>
  <c r="R40" i="14" s="1"/>
  <c r="R38" i="14" s="1"/>
  <c r="R37" i="14" s="1"/>
  <c r="S30" i="10"/>
  <c r="S29" i="10" s="1"/>
  <c r="S38" i="10"/>
  <c r="S37" i="10" s="1"/>
  <c r="T50" i="9"/>
  <c r="R43" i="14" l="1"/>
  <c r="R19" i="17"/>
  <c r="Q11" i="10"/>
  <c r="Q30" i="10"/>
  <c r="Q29" i="10" s="1"/>
  <c r="T14" i="6"/>
  <c r="T49" i="6" s="1"/>
  <c r="T28" i="5"/>
  <c r="T27" i="5" s="1"/>
  <c r="T38" i="8" s="1"/>
  <c r="T36" i="8" s="1"/>
  <c r="T17" i="12" s="1"/>
  <c r="T15" i="12" s="1"/>
  <c r="T25" i="12" s="1"/>
  <c r="T23" i="12" s="1"/>
  <c r="T19" i="10" s="1"/>
  <c r="T18" i="10" s="1"/>
  <c r="T12" i="6"/>
  <c r="T22" i="6" s="1"/>
  <c r="R27" i="6"/>
  <c r="R12" i="10"/>
  <c r="R27" i="10" s="1"/>
  <c r="R26" i="10" s="1"/>
  <c r="S43" i="6"/>
  <c r="S27" i="6"/>
  <c r="S13" i="10"/>
  <c r="S19" i="12"/>
  <c r="S40" i="14" s="1"/>
  <c r="S38" i="14" s="1"/>
  <c r="S37" i="14" s="1"/>
  <c r="T23" i="6"/>
  <c r="T21" i="6" s="1"/>
  <c r="T51" i="6"/>
  <c r="R30" i="10"/>
  <c r="R29" i="10" s="1"/>
  <c r="R38" i="10"/>
  <c r="R37" i="10" s="1"/>
  <c r="T43" i="6" l="1"/>
  <c r="S43" i="14"/>
  <c r="S19" i="17"/>
  <c r="T32" i="12"/>
  <c r="T31" i="12" s="1"/>
  <c r="T14" i="12"/>
  <c r="T12" i="12" s="1"/>
  <c r="T22" i="12" s="1"/>
  <c r="T20" i="12" s="1"/>
  <c r="T29" i="12" s="1"/>
  <c r="T28" i="12" s="1"/>
  <c r="S45" i="6"/>
  <c r="S34" i="6"/>
  <c r="S38" i="6" s="1"/>
  <c r="S37" i="6" s="1"/>
  <c r="S12" i="17" s="1"/>
  <c r="S11" i="17" s="1"/>
  <c r="S36" i="17" s="1"/>
  <c r="S35" i="17" s="1"/>
  <c r="S42" i="17" s="1"/>
  <c r="R45" i="6"/>
  <c r="R34" i="6"/>
  <c r="R38" i="6" s="1"/>
  <c r="R37" i="6" s="1"/>
  <c r="R12" i="17" s="1"/>
  <c r="R11" i="17" s="1"/>
  <c r="R36" i="17" s="1"/>
  <c r="R35" i="17" s="1"/>
  <c r="R42" i="17" s="1"/>
  <c r="R40" i="17" s="1"/>
  <c r="S41" i="17" s="1"/>
  <c r="R35" i="10"/>
  <c r="R34" i="10" s="1"/>
  <c r="R11" i="10"/>
  <c r="S12" i="10"/>
  <c r="S35" i="10" s="1"/>
  <c r="S34" i="10" s="1"/>
  <c r="T13" i="10"/>
  <c r="T19" i="12"/>
  <c r="T40" i="14" s="1"/>
  <c r="T38" i="14" s="1"/>
  <c r="T37" i="14" s="1"/>
  <c r="T44" i="6"/>
  <c r="T27" i="6"/>
  <c r="T30" i="10"/>
  <c r="T29" i="10" s="1"/>
  <c r="T38" i="10"/>
  <c r="T37" i="10" s="1"/>
  <c r="T43" i="14" l="1"/>
  <c r="T19" i="17"/>
  <c r="S40" i="17"/>
  <c r="T41" i="17" s="1"/>
  <c r="T45" i="6"/>
  <c r="T34" i="6"/>
  <c r="T38" i="6" s="1"/>
  <c r="T37" i="6" s="1"/>
  <c r="T12" i="17" s="1"/>
  <c r="T11" i="17" s="1"/>
  <c r="T36" i="17" s="1"/>
  <c r="T35" i="17" s="1"/>
  <c r="T42" i="17" s="1"/>
  <c r="T40" i="17" s="1"/>
  <c r="S11" i="10"/>
  <c r="S27" i="10"/>
  <c r="S26" i="10" s="1"/>
  <c r="T12" i="10"/>
  <c r="T35" i="10" s="1"/>
  <c r="T34" i="10" s="1"/>
  <c r="T11" i="10" l="1"/>
  <c r="T27" i="10"/>
  <c r="T26" i="10" s="1"/>
</calcChain>
</file>

<file path=xl/sharedStrings.xml><?xml version="1.0" encoding="utf-8"?>
<sst xmlns="http://schemas.openxmlformats.org/spreadsheetml/2006/main" count="662" uniqueCount="182">
  <si>
    <t xml:space="preserve">  </t>
  </si>
  <si>
    <t>Conversion rate</t>
  </si>
  <si>
    <t>[%]</t>
  </si>
  <si>
    <t>['000 PLN]</t>
  </si>
  <si>
    <t>Google Adwords</t>
  </si>
  <si>
    <t>[m2]</t>
  </si>
  <si>
    <t>Net Margin</t>
  </si>
  <si>
    <t>Sales / Revenues</t>
  </si>
  <si>
    <t>['000 transactions]</t>
  </si>
  <si>
    <t>['000 visits]</t>
  </si>
  <si>
    <t>[PLN/transaction]</t>
  </si>
  <si>
    <t># of visits</t>
  </si>
  <si>
    <t>Average transaction value (ATV)</t>
  </si>
  <si>
    <t># of transactions</t>
  </si>
  <si>
    <t>Gross Margin</t>
  </si>
  <si>
    <t>% Gross Margin</t>
  </si>
  <si>
    <t>Sales and revenues</t>
  </si>
  <si>
    <t>Cost of traffic</t>
  </si>
  <si>
    <t>% of total generated traffic</t>
  </si>
  <si>
    <t>Direct</t>
  </si>
  <si>
    <t>Organic search</t>
  </si>
  <si>
    <t>Newsletters / emailing</t>
  </si>
  <si>
    <t>Affiliations</t>
  </si>
  <si>
    <t>Display Ads</t>
  </si>
  <si>
    <t>Facebook Ads</t>
  </si>
  <si>
    <t>Cost per visit</t>
  </si>
  <si>
    <t>[PLN/visit]</t>
  </si>
  <si>
    <t>Cost of logistics</t>
  </si>
  <si>
    <t>Sale, margin, cost of sales development</t>
  </si>
  <si>
    <t>Cost of delivery per transaction</t>
  </si>
  <si>
    <t>Transaction fees</t>
  </si>
  <si>
    <t>% transaction fee</t>
  </si>
  <si>
    <t>Sales</t>
  </si>
  <si>
    <t>Salaries</t>
  </si>
  <si>
    <t># of Full Time Equivalent (FTE)</t>
  </si>
  <si>
    <t>Average salary per FTE</t>
  </si>
  <si>
    <t>Social securities as % of Salary</t>
  </si>
  <si>
    <t>Rent (offices and warehouse)</t>
  </si>
  <si>
    <t>Depreciation and amortization</t>
  </si>
  <si>
    <t>External Services</t>
  </si>
  <si>
    <t>Total Fixed costs</t>
  </si>
  <si>
    <t># of sq m</t>
  </si>
  <si>
    <t>Cost per sq m</t>
  </si>
  <si>
    <t>Materials and utilities</t>
  </si>
  <si>
    <t>Maintenace</t>
  </si>
  <si>
    <t>Summary</t>
  </si>
  <si>
    <t>Back</t>
  </si>
  <si>
    <t>parametrs to be tested</t>
  </si>
  <si>
    <t>parametrs already verified</t>
  </si>
  <si>
    <t>Others</t>
  </si>
  <si>
    <t>Materials and energy</t>
  </si>
  <si>
    <t>Raw materials</t>
  </si>
  <si>
    <t>Unit cost</t>
  </si>
  <si>
    <t># of units produced</t>
  </si>
  <si>
    <t>['000 units]</t>
  </si>
  <si>
    <t>[USD/unit]</t>
  </si>
  <si>
    <t>['000 USD]</t>
  </si>
  <si>
    <t>Packaging</t>
  </si>
  <si>
    <t>Energy &amp; other utilities</t>
  </si>
  <si>
    <t>Salaries &amp; social securities</t>
  </si>
  <si>
    <t>Bonus per unit</t>
  </si>
  <si>
    <t>Threshold</t>
  </si>
  <si>
    <t>['000 USD/FTE]</t>
  </si>
  <si>
    <t>[FTE]</t>
  </si>
  <si>
    <t>Total assets gross value</t>
  </si>
  <si>
    <t>Average years of depreciation</t>
  </si>
  <si>
    <t>[year]</t>
  </si>
  <si>
    <t>[USD/m2]</t>
  </si>
  <si>
    <t>Rent (not owned space)</t>
  </si>
  <si>
    <t>FMCG</t>
  </si>
  <si>
    <t>Fixed costs of Production</t>
  </si>
  <si>
    <t>Variable costs of Production</t>
  </si>
  <si>
    <t>Head office costs</t>
  </si>
  <si>
    <t>Quantity Sold</t>
  </si>
  <si>
    <t>Traditional small stores (via Wholesalers)</t>
  </si>
  <si>
    <t>Average prices</t>
  </si>
  <si>
    <t>Total sales</t>
  </si>
  <si>
    <t>Retail chains</t>
  </si>
  <si>
    <t>Total variable costs</t>
  </si>
  <si>
    <t>Variable Unit cost</t>
  </si>
  <si>
    <t>Fixed Unit Cost</t>
  </si>
  <si>
    <t>Total Unit Cost</t>
  </si>
  <si>
    <t>Unit Gross Margins</t>
  </si>
  <si>
    <t>Total unit cost</t>
  </si>
  <si>
    <t>Total Gross Margins</t>
  </si>
  <si>
    <t>% Gross Margins</t>
  </si>
  <si>
    <t>Traditional small stores cost of sales</t>
  </si>
  <si>
    <t>External services</t>
  </si>
  <si>
    <t>Materials &amp; Energy</t>
  </si>
  <si>
    <t>Average cost per FTE</t>
  </si>
  <si>
    <t>Other related to saless</t>
  </si>
  <si>
    <t>Sales in the channel</t>
  </si>
  <si>
    <t>% of sales</t>
  </si>
  <si>
    <t>Retail chain cost of sales</t>
  </si>
  <si>
    <t>Total sales costs</t>
  </si>
  <si>
    <t>Cost of sales</t>
  </si>
  <si>
    <t>Revenues</t>
  </si>
  <si>
    <t>Operational profit</t>
  </si>
  <si>
    <t>Cost of sales and marketing</t>
  </si>
  <si>
    <t>Cost of Marketing</t>
  </si>
  <si>
    <t>Marek size</t>
  </si>
  <si>
    <t>% Marekt share</t>
  </si>
  <si>
    <t>TV ads</t>
  </si>
  <si>
    <t># of campaigns</t>
  </si>
  <si>
    <t>Cost per 1 campaign</t>
  </si>
  <si>
    <t>Market research</t>
  </si>
  <si>
    <t>Total Marketing activities costs</t>
  </si>
  <si>
    <t>Social Media</t>
  </si>
  <si>
    <t>Mailing</t>
  </si>
  <si>
    <t>Loyalty program</t>
  </si>
  <si>
    <t>Profit and Loss estimation</t>
  </si>
  <si>
    <t>As a % of Sales margin evolution</t>
  </si>
  <si>
    <t>As a % of Sales costs</t>
  </si>
  <si>
    <t>Fixed Production Costs</t>
  </si>
  <si>
    <t>Variable Production Costs</t>
  </si>
  <si>
    <t>Production</t>
  </si>
  <si>
    <t>Cost of sales &amp; marketing</t>
  </si>
  <si>
    <t>Outdoor campaigns</t>
  </si>
  <si>
    <t>Unit Net Margins</t>
  </si>
  <si>
    <t>Total Cost of marketing</t>
  </si>
  <si>
    <t>Cost of marketing allocated to channel</t>
  </si>
  <si>
    <t>% of sales in the channel</t>
  </si>
  <si>
    <t>% sales structure by channels - by quantity</t>
  </si>
  <si>
    <t>Total - units sold</t>
  </si>
  <si>
    <t>% share of traditional small stores</t>
  </si>
  <si>
    <t>% share of the retail chains</t>
  </si>
  <si>
    <t>% Net Margins</t>
  </si>
  <si>
    <t>Inventory</t>
  </si>
  <si>
    <t>Rotation in Days of Sales</t>
  </si>
  <si>
    <t>[day]</t>
  </si>
  <si>
    <t>Receivables</t>
  </si>
  <si>
    <t>Payables</t>
  </si>
  <si>
    <t>COGS</t>
  </si>
  <si>
    <t>Rotation in Days of Purchase</t>
  </si>
  <si>
    <t>Workign Capital</t>
  </si>
  <si>
    <t>Net Margins</t>
  </si>
  <si>
    <t>Selling Costs</t>
  </si>
  <si>
    <t>Marketing Costs</t>
  </si>
  <si>
    <t>Data for the slide</t>
  </si>
  <si>
    <t>back</t>
  </si>
  <si>
    <t>Useful for the case links</t>
  </si>
  <si>
    <t>How to conduct project FMCG &amp; SMCG</t>
  </si>
  <si>
    <t>How to optimize process</t>
  </si>
  <si>
    <t>How to model fixed and variable costs</t>
  </si>
  <si>
    <t>Issue tree for FMCG company</t>
  </si>
  <si>
    <t>Net Profit</t>
  </si>
  <si>
    <t>Pre-Tax Profit</t>
  </si>
  <si>
    <t>Interest Expenses Net</t>
  </si>
  <si>
    <t>Interest Paid</t>
  </si>
  <si>
    <t>Interest Received</t>
  </si>
  <si>
    <t>Net Income</t>
  </si>
  <si>
    <t>% Tax</t>
  </si>
  <si>
    <t>Maintenance</t>
  </si>
  <si>
    <t>Maintenance - Headoffice</t>
  </si>
  <si>
    <t>Maintenance - Production</t>
  </si>
  <si>
    <t>Change in Inventory</t>
  </si>
  <si>
    <t>Change in Receivables</t>
  </si>
  <si>
    <t>Change in Payables</t>
  </si>
  <si>
    <t>CF From Operating Activities</t>
  </si>
  <si>
    <t>Debt &amp; Interest Paid</t>
  </si>
  <si>
    <t>Debt at the end of the year</t>
  </si>
  <si>
    <t>Debt at the beginning of the year</t>
  </si>
  <si>
    <t>Increase of the Debt</t>
  </si>
  <si>
    <t>Repayment of the Debt</t>
  </si>
  <si>
    <t>Average Debt</t>
  </si>
  <si>
    <t>Interest Rate</t>
  </si>
  <si>
    <t>Loan Increase</t>
  </si>
  <si>
    <t>Repayment of the Loan</t>
  </si>
  <si>
    <t>Cash Invested by owners - Equity</t>
  </si>
  <si>
    <t>CF from Investing</t>
  </si>
  <si>
    <t>CF from Financing</t>
  </si>
  <si>
    <t>Capex</t>
  </si>
  <si>
    <t>Proceeeds from assets sold</t>
  </si>
  <si>
    <t>Acquisitions, net of cash acquired</t>
  </si>
  <si>
    <t>Purchases of short-term investments</t>
  </si>
  <si>
    <t>Other</t>
  </si>
  <si>
    <t>Total CF</t>
  </si>
  <si>
    <t>Cash Position at the end of the period</t>
  </si>
  <si>
    <t>Cash Position at the beginning of the period</t>
  </si>
  <si>
    <t>Change in CF</t>
  </si>
  <si>
    <t>Cash Flow Estimation</t>
  </si>
  <si>
    <t>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</si>
</sst>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u/>
      <sz val="8"/>
      <color rgb="FF0000FF"/>
      <name val="Calibri"/>
      <family val="2"/>
      <charset val="238"/>
      <scheme val="minor"/>
    </font>
    <font>
      <u/>
      <sz val="12"/>
      <color rgb="FF0000FF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8" fillId="2" borderId="0" xfId="0" applyFont="1" applyFill="1"/>
    <xf numFmtId="0" fontId="0" fillId="2" borderId="0" xfId="0" applyFill="1"/>
    <xf numFmtId="0" fontId="0" fillId="3" borderId="0" xfId="0" applyFill="1"/>
    <xf numFmtId="3" fontId="8" fillId="2" borderId="0" xfId="0" applyNumberFormat="1" applyFont="1" applyFill="1"/>
    <xf numFmtId="3" fontId="0" fillId="2" borderId="0" xfId="0" applyNumberFormat="1" applyFill="1"/>
    <xf numFmtId="9" fontId="0" fillId="3" borderId="0" xfId="0" applyNumberFormat="1" applyFill="1"/>
    <xf numFmtId="3" fontId="0" fillId="3" borderId="0" xfId="0" applyNumberFormat="1" applyFill="1"/>
    <xf numFmtId="10" fontId="0" fillId="2" borderId="0" xfId="0" applyNumberFormat="1" applyFill="1"/>
    <xf numFmtId="2" fontId="0" fillId="3" borderId="0" xfId="0" applyNumberFormat="1" applyFill="1"/>
    <xf numFmtId="9" fontId="0" fillId="2" borderId="0" xfId="0" applyNumberFormat="1" applyFill="1"/>
    <xf numFmtId="9" fontId="0" fillId="2" borderId="0" xfId="1" applyFont="1" applyFill="1"/>
    <xf numFmtId="4" fontId="0" fillId="2" borderId="0" xfId="0" applyNumberFormat="1" applyFill="1"/>
    <xf numFmtId="0" fontId="7" fillId="2" borderId="0" xfId="0" applyFont="1" applyFill="1"/>
    <xf numFmtId="10" fontId="0" fillId="3" borderId="0" xfId="1" applyNumberFormat="1" applyFont="1" applyFill="1"/>
    <xf numFmtId="3" fontId="7" fillId="2" borderId="0" xfId="0" applyNumberFormat="1" applyFont="1" applyFill="1"/>
    <xf numFmtId="0" fontId="7" fillId="3" borderId="0" xfId="0" applyFont="1" applyFill="1"/>
    <xf numFmtId="9" fontId="7" fillId="3" borderId="0" xfId="0" applyNumberFormat="1" applyFont="1" applyFill="1"/>
    <xf numFmtId="9" fontId="7" fillId="2" borderId="0" xfId="1" applyFont="1" applyFill="1"/>
    <xf numFmtId="0" fontId="6" fillId="2" borderId="0" xfId="0" applyFont="1" applyFill="1"/>
    <xf numFmtId="0" fontId="10" fillId="2" borderId="0" xfId="2" applyFill="1"/>
    <xf numFmtId="0" fontId="0" fillId="4" borderId="0" xfId="0" applyFill="1"/>
    <xf numFmtId="3" fontId="5" fillId="3" borderId="0" xfId="0" applyNumberFormat="1" applyFont="1" applyFill="1"/>
    <xf numFmtId="3" fontId="5" fillId="2" borderId="0" xfId="0" applyNumberFormat="1" applyFont="1" applyFill="1"/>
    <xf numFmtId="164" fontId="8" fillId="2" borderId="0" xfId="0" applyNumberFormat="1" applyFont="1" applyFill="1"/>
    <xf numFmtId="0" fontId="5" fillId="2" borderId="0" xfId="0" applyFont="1" applyFill="1"/>
    <xf numFmtId="3" fontId="7" fillId="3" borderId="0" xfId="0" applyNumberFormat="1" applyFont="1" applyFill="1"/>
    <xf numFmtId="164" fontId="7" fillId="3" borderId="0" xfId="0" applyNumberFormat="1" applyFont="1" applyFill="1"/>
    <xf numFmtId="164" fontId="5" fillId="3" borderId="0" xfId="0" applyNumberFormat="1" applyFont="1" applyFill="1"/>
    <xf numFmtId="164" fontId="5" fillId="2" borderId="0" xfId="0" applyNumberFormat="1" applyFont="1" applyFill="1"/>
    <xf numFmtId="164" fontId="7" fillId="2" borderId="0" xfId="0" applyNumberFormat="1" applyFont="1" applyFill="1"/>
    <xf numFmtId="164" fontId="0" fillId="2" borderId="0" xfId="0" applyNumberFormat="1" applyFill="1"/>
    <xf numFmtId="9" fontId="7" fillId="3" borderId="0" xfId="1" applyFont="1" applyFill="1"/>
    <xf numFmtId="9" fontId="8" fillId="2" borderId="0" xfId="1" applyFont="1" applyFill="1"/>
    <xf numFmtId="164" fontId="0" fillId="3" borderId="0" xfId="0" applyNumberFormat="1" applyFill="1"/>
    <xf numFmtId="9" fontId="0" fillId="3" borderId="0" xfId="1" applyFont="1" applyFill="1"/>
    <xf numFmtId="165" fontId="0" fillId="3" borderId="0" xfId="1" applyNumberFormat="1" applyFont="1" applyFill="1"/>
    <xf numFmtId="0" fontId="4" fillId="2" borderId="0" xfId="0" applyFont="1" applyFill="1"/>
    <xf numFmtId="0" fontId="11" fillId="2" borderId="0" xfId="2" applyFont="1" applyFill="1"/>
    <xf numFmtId="0" fontId="3" fillId="2" borderId="0" xfId="0" applyFont="1" applyFill="1"/>
    <xf numFmtId="3" fontId="2" fillId="2" borderId="0" xfId="0" applyNumberFormat="1" applyFont="1" applyFill="1"/>
    <xf numFmtId="0" fontId="12" fillId="2" borderId="0" xfId="0" applyFont="1" applyFill="1"/>
    <xf numFmtId="9" fontId="5" fillId="2" borderId="0" xfId="1" applyFont="1" applyFill="1"/>
    <xf numFmtId="0" fontId="10" fillId="2" borderId="0" xfId="2" applyFill="1" applyAlignment="1">
      <alignment wrapText="1"/>
    </xf>
    <xf numFmtId="1" fontId="12" fillId="2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0" fontId="1" fillId="2" borderId="0" xfId="0" applyFont="1" applyFill="1"/>
    <xf numFmtId="0" fontId="14" fillId="2" borderId="0" xfId="3" applyFont="1" applyFill="1"/>
    <xf numFmtId="3" fontId="8" fillId="3" borderId="0" xfId="0" applyNumberFormat="1" applyFont="1" applyFill="1"/>
  </cellXfs>
  <cellStyles count="4">
    <cellStyle name="Hyperlink" xfId="2" builtinId="8"/>
    <cellStyle name="Hyperlink 2" xfId="3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85725</xdr:rowOff>
    </xdr:from>
    <xdr:to>
      <xdr:col>2</xdr:col>
      <xdr:colOff>161568</xdr:colOff>
      <xdr:row>7</xdr:row>
      <xdr:rowOff>1841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"/>
          <a:ext cx="1376006" cy="86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51117</xdr:rowOff>
    </xdr:from>
    <xdr:to>
      <xdr:col>4</xdr:col>
      <xdr:colOff>487799</xdr:colOff>
      <xdr:row>6</xdr:row>
      <xdr:rowOff>149796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117"/>
          <a:ext cx="1373624" cy="86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51117</xdr:rowOff>
    </xdr:from>
    <xdr:to>
      <xdr:col>4</xdr:col>
      <xdr:colOff>487799</xdr:colOff>
      <xdr:row>6</xdr:row>
      <xdr:rowOff>149796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117"/>
          <a:ext cx="1373624" cy="86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51117</xdr:rowOff>
    </xdr:from>
    <xdr:to>
      <xdr:col>4</xdr:col>
      <xdr:colOff>487799</xdr:colOff>
      <xdr:row>6</xdr:row>
      <xdr:rowOff>149796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117"/>
          <a:ext cx="1373624" cy="86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51117</xdr:rowOff>
    </xdr:from>
    <xdr:to>
      <xdr:col>4</xdr:col>
      <xdr:colOff>487799</xdr:colOff>
      <xdr:row>6</xdr:row>
      <xdr:rowOff>149796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117"/>
          <a:ext cx="1373624" cy="86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51117</xdr:rowOff>
    </xdr:from>
    <xdr:to>
      <xdr:col>4</xdr:col>
      <xdr:colOff>487799</xdr:colOff>
      <xdr:row>6</xdr:row>
      <xdr:rowOff>149796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117"/>
          <a:ext cx="1373624" cy="86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27304</xdr:rowOff>
    </xdr:from>
    <xdr:to>
      <xdr:col>5</xdr:col>
      <xdr:colOff>225862</xdr:colOff>
      <xdr:row>6</xdr:row>
      <xdr:rowOff>125983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304"/>
          <a:ext cx="1378387" cy="86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51117</xdr:rowOff>
    </xdr:from>
    <xdr:to>
      <xdr:col>4</xdr:col>
      <xdr:colOff>487799</xdr:colOff>
      <xdr:row>6</xdr:row>
      <xdr:rowOff>149796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417"/>
          <a:ext cx="1421249" cy="835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27304</xdr:rowOff>
    </xdr:from>
    <xdr:to>
      <xdr:col>5</xdr:col>
      <xdr:colOff>225862</xdr:colOff>
      <xdr:row>6</xdr:row>
      <xdr:rowOff>125983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304"/>
          <a:ext cx="1378387" cy="86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14111</xdr:colOff>
      <xdr:row>2</xdr:row>
      <xdr:rowOff>7056</xdr:rowOff>
    </xdr:from>
    <xdr:to>
      <xdr:col>3</xdr:col>
      <xdr:colOff>129645</xdr:colOff>
      <xdr:row>5</xdr:row>
      <xdr:rowOff>121361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1" y="388056"/>
          <a:ext cx="1245834" cy="6667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27304</xdr:rowOff>
    </xdr:from>
    <xdr:to>
      <xdr:col>5</xdr:col>
      <xdr:colOff>225862</xdr:colOff>
      <xdr:row>6</xdr:row>
      <xdr:rowOff>125983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304"/>
          <a:ext cx="1380768" cy="86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27304</xdr:rowOff>
    </xdr:from>
    <xdr:to>
      <xdr:col>5</xdr:col>
      <xdr:colOff>225862</xdr:colOff>
      <xdr:row>6</xdr:row>
      <xdr:rowOff>125983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304"/>
          <a:ext cx="1378387" cy="86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51117</xdr:rowOff>
    </xdr:from>
    <xdr:to>
      <xdr:col>4</xdr:col>
      <xdr:colOff>487799</xdr:colOff>
      <xdr:row>6</xdr:row>
      <xdr:rowOff>149796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417"/>
          <a:ext cx="1421249" cy="835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51117</xdr:rowOff>
    </xdr:from>
    <xdr:to>
      <xdr:col>4</xdr:col>
      <xdr:colOff>487799</xdr:colOff>
      <xdr:row>6</xdr:row>
      <xdr:rowOff>149796</xdr:rowOff>
    </xdr:to>
    <xdr:pic>
      <xdr:nvPicPr>
        <xdr:cNvPr id="2" name="Picture 1" descr="C:\Users\Asen\Desktop\Projekty\Koncepcje\Startupy\Logo\strartUp logo - Copy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2117"/>
          <a:ext cx="1378387" cy="860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borUZRIUSg4" TargetMode="External"/><Relationship Id="rId2" Type="http://schemas.openxmlformats.org/officeDocument/2006/relationships/hyperlink" Target="https://www.slideshare.net/AsenGyczew/how-to-optimize-processes-in-practice-during-consulting-projects" TargetMode="External"/><Relationship Id="rId1" Type="http://schemas.openxmlformats.org/officeDocument/2006/relationships/hyperlink" Target="https://badassconsultants.com/2019/08/28/how-to-conduct-consulting-projects-in-consumer-good-businesses/" TargetMode="External"/><Relationship Id="rId4" Type="http://schemas.openxmlformats.org/officeDocument/2006/relationships/hyperlink" Target="https://www.youtube.com/watch?v=PfFDF6LRoBo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22"/>
  <sheetViews>
    <sheetView zoomScale="70" zoomScaleNormal="70" workbookViewId="0">
      <selection activeCell="D22" sqref="D22"/>
    </sheetView>
  </sheetViews>
  <sheetFormatPr defaultColWidth="9.1796875" defaultRowHeight="14.5" x14ac:dyDescent="0.35"/>
  <cols>
    <col min="1" max="3" width="9.1796875" style="2"/>
    <col min="4" max="4" width="5" style="1" customWidth="1"/>
    <col min="5" max="16384" width="9.1796875" style="2"/>
  </cols>
  <sheetData>
    <row r="1" spans="1:5" x14ac:dyDescent="0.35">
      <c r="A1" s="1" t="s">
        <v>45</v>
      </c>
    </row>
    <row r="2" spans="1:5" x14ac:dyDescent="0.35">
      <c r="A2" s="2" t="s">
        <v>69</v>
      </c>
    </row>
    <row r="9" spans="1:5" x14ac:dyDescent="0.35">
      <c r="D9" s="1" t="s">
        <v>115</v>
      </c>
    </row>
    <row r="10" spans="1:5" x14ac:dyDescent="0.35">
      <c r="E10" s="20" t="str">
        <f>VC!A1</f>
        <v>Variable costs of Production</v>
      </c>
    </row>
    <row r="11" spans="1:5" x14ac:dyDescent="0.35">
      <c r="E11" s="20" t="str">
        <f>FC!A1</f>
        <v>Fixed costs of Production</v>
      </c>
    </row>
    <row r="12" spans="1:5" x14ac:dyDescent="0.35">
      <c r="D12" s="20" t="str">
        <f>'Head Office'!A1</f>
        <v>Head office costs</v>
      </c>
      <c r="E12" s="20"/>
    </row>
    <row r="13" spans="1:5" x14ac:dyDescent="0.35">
      <c r="D13" s="1" t="s">
        <v>32</v>
      </c>
    </row>
    <row r="14" spans="1:5" x14ac:dyDescent="0.35">
      <c r="E14" s="20" t="str">
        <f>Sales!A1</f>
        <v>Sale, margin, cost of sales development</v>
      </c>
    </row>
    <row r="15" spans="1:5" x14ac:dyDescent="0.35">
      <c r="E15" s="20" t="str">
        <f>'Gross margin'!A1</f>
        <v>Gross Margin</v>
      </c>
    </row>
    <row r="16" spans="1:5" x14ac:dyDescent="0.35">
      <c r="E16" s="20" t="str">
        <f>'Net Margins'!A1</f>
        <v>Net Margins</v>
      </c>
    </row>
    <row r="17" spans="4:5" x14ac:dyDescent="0.35">
      <c r="E17" s="20" t="str">
        <f>'Selling Costs'!A1</f>
        <v>Selling Costs</v>
      </c>
    </row>
    <row r="18" spans="4:5" x14ac:dyDescent="0.35">
      <c r="E18" s="20" t="str">
        <f>'Marketing Costs'!A1</f>
        <v>Marketing Costs</v>
      </c>
    </row>
    <row r="19" spans="4:5" x14ac:dyDescent="0.35">
      <c r="D19" s="38" t="str">
        <f>'P&amp;L'!A1</f>
        <v>Profit and Loss estimation</v>
      </c>
    </row>
    <row r="20" spans="4:5" x14ac:dyDescent="0.35">
      <c r="D20" s="20" t="str">
        <f>Debt!A1</f>
        <v>Debt &amp; Interest Paid</v>
      </c>
    </row>
    <row r="21" spans="4:5" x14ac:dyDescent="0.35">
      <c r="D21" s="20" t="str">
        <f>CF!A1</f>
        <v>Cash Flow Estimation</v>
      </c>
    </row>
    <row r="22" spans="4:5" x14ac:dyDescent="0.35">
      <c r="D22" s="20" t="str">
        <f>'Working Capital'!A1</f>
        <v>Working Capital</v>
      </c>
    </row>
  </sheetData>
  <hyperlinks>
    <hyperlink ref="D19" location="'P&amp;L'!A1" display="Profit and Loss" xr:uid="{00000000-0004-0000-0000-000000000000}"/>
    <hyperlink ref="E14" location="Sales!A1" display="Sales" xr:uid="{00000000-0004-0000-0000-000001000000}"/>
    <hyperlink ref="E15" location="'Gross margin'!A1" display="Gross Margin" xr:uid="{00000000-0004-0000-0000-000002000000}"/>
    <hyperlink ref="E16" location="'Net Margins'!A1" display="Net Margin" xr:uid="{00000000-0004-0000-0000-000003000000}"/>
    <hyperlink ref="E17" location="'Selling Costs'!A1" display="Cost of Sales" xr:uid="{00000000-0004-0000-0000-000004000000}"/>
    <hyperlink ref="E18" location="'Marketing Costs'!A1" display="Cost of Marketing" xr:uid="{00000000-0004-0000-0000-000005000000}"/>
    <hyperlink ref="E10" location="VC!A1" display="Variable Costs" xr:uid="{00000000-0004-0000-0000-000006000000}"/>
    <hyperlink ref="E11" location="FC!A1" display="Fixed Costs " xr:uid="{00000000-0004-0000-0000-000007000000}"/>
    <hyperlink ref="D12" location="'Head Office'!A1" display="Head office costs" xr:uid="{00000000-0004-0000-0000-000008000000}"/>
    <hyperlink ref="D20" location="Debt!A1" display="Debt!A1" xr:uid="{00000000-0004-0000-0000-000009000000}"/>
    <hyperlink ref="D21" location="CF!A1" display="CF!A1" xr:uid="{00000000-0004-0000-0000-00000A000000}"/>
    <hyperlink ref="D22" location="'Working Capital'!A1" display="'Working Capital'!A1" xr:uid="{00000000-0004-0000-0000-00000B000000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T66"/>
  <sheetViews>
    <sheetView zoomScale="70" zoomScaleNormal="70" workbookViewId="0">
      <pane xSplit="8" ySplit="9" topLeftCell="I10" activePane="bottomRight" state="frozen"/>
      <selection activeCell="Q4" sqref="Q4"/>
      <selection pane="topRight" activeCell="Q4" sqref="Q4"/>
      <selection pane="bottomLeft" activeCell="Q4" sqref="Q4"/>
      <selection pane="bottomRight" activeCell="R3" sqref="R3"/>
    </sheetView>
  </sheetViews>
  <sheetFormatPr defaultColWidth="9.1796875" defaultRowHeight="14.5" outlineLevelRow="1" x14ac:dyDescent="0.35"/>
  <cols>
    <col min="1" max="1" width="4.453125" style="2" customWidth="1"/>
    <col min="2" max="2" width="3.7265625" style="2" customWidth="1"/>
    <col min="3" max="3" width="3" style="2" customWidth="1"/>
    <col min="4" max="4" width="2.1796875" style="2" customWidth="1"/>
    <col min="5" max="6" width="9.1796875" style="2"/>
    <col min="7" max="7" width="24.1796875" style="2" customWidth="1"/>
    <col min="8" max="8" width="25.453125" style="2" customWidth="1"/>
    <col min="9" max="16384" width="9.1796875" style="2"/>
  </cols>
  <sheetData>
    <row r="1" spans="1:20" x14ac:dyDescent="0.35">
      <c r="A1" s="1" t="s">
        <v>14</v>
      </c>
    </row>
    <row r="2" spans="1:20" x14ac:dyDescent="0.35">
      <c r="A2" s="2" t="s">
        <v>69</v>
      </c>
    </row>
    <row r="3" spans="1:20" x14ac:dyDescent="0.35">
      <c r="J3" s="3"/>
      <c r="K3" s="2" t="s">
        <v>47</v>
      </c>
      <c r="R3" s="20" t="s">
        <v>46</v>
      </c>
    </row>
    <row r="4" spans="1:20" x14ac:dyDescent="0.35">
      <c r="J4" s="21"/>
      <c r="K4" s="2" t="s">
        <v>48</v>
      </c>
    </row>
    <row r="5" spans="1:20" x14ac:dyDescent="0.35">
      <c r="B5" s="2" t="s">
        <v>0</v>
      </c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1" spans="1:20" x14ac:dyDescent="0.35">
      <c r="C11" s="1" t="s">
        <v>82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35">
      <c r="D12" s="1" t="s">
        <v>74</v>
      </c>
      <c r="H12" s="2" t="s">
        <v>55</v>
      </c>
      <c r="I12" s="24">
        <f>I13-I14</f>
        <v>8.3573333333333331</v>
      </c>
      <c r="J12" s="24">
        <f t="shared" ref="J12:T12" si="0">J13-J14</f>
        <v>8.0216666666666665</v>
      </c>
      <c r="K12" s="24">
        <f t="shared" si="0"/>
        <v>8.7811111111111124</v>
      </c>
      <c r="L12" s="24">
        <f t="shared" si="0"/>
        <v>8.3573333333333331</v>
      </c>
      <c r="M12" s="24">
        <f t="shared" si="0"/>
        <v>9.0838095238095242</v>
      </c>
      <c r="N12" s="24">
        <f t="shared" si="0"/>
        <v>9.0838095238095242</v>
      </c>
      <c r="O12" s="24">
        <f t="shared" si="0"/>
        <v>9.0838095238095242</v>
      </c>
      <c r="P12" s="24">
        <f t="shared" si="0"/>
        <v>9.0838095238095242</v>
      </c>
      <c r="Q12" s="24">
        <f t="shared" si="0"/>
        <v>8.3573333333333331</v>
      </c>
      <c r="R12" s="24">
        <f t="shared" si="0"/>
        <v>8.3573333333333331</v>
      </c>
      <c r="S12" s="24">
        <f t="shared" si="0"/>
        <v>8.3573333333333331</v>
      </c>
      <c r="T12" s="24">
        <f t="shared" si="0"/>
        <v>8.3573333333333331</v>
      </c>
    </row>
    <row r="13" spans="1:20" hidden="1" outlineLevel="1" x14ac:dyDescent="0.35">
      <c r="E13" s="25" t="s">
        <v>75</v>
      </c>
      <c r="H13" s="2" t="s">
        <v>55</v>
      </c>
      <c r="I13" s="31">
        <f>Sales!I17</f>
        <v>15</v>
      </c>
      <c r="J13" s="31">
        <f>Sales!J17</f>
        <v>15</v>
      </c>
      <c r="K13" s="31">
        <f>Sales!K17</f>
        <v>15</v>
      </c>
      <c r="L13" s="31">
        <f>Sales!L17</f>
        <v>15</v>
      </c>
      <c r="M13" s="31">
        <f>Sales!M17</f>
        <v>15</v>
      </c>
      <c r="N13" s="31">
        <f>Sales!N17</f>
        <v>15</v>
      </c>
      <c r="O13" s="31">
        <f>Sales!O17</f>
        <v>15</v>
      </c>
      <c r="P13" s="31">
        <f>Sales!P17</f>
        <v>15</v>
      </c>
      <c r="Q13" s="31">
        <f>Sales!Q17</f>
        <v>15</v>
      </c>
      <c r="R13" s="31">
        <f>Sales!R17</f>
        <v>15</v>
      </c>
      <c r="S13" s="31">
        <f>Sales!S17</f>
        <v>15</v>
      </c>
      <c r="T13" s="31">
        <f>Sales!T17</f>
        <v>15</v>
      </c>
    </row>
    <row r="14" spans="1:20" hidden="1" outlineLevel="1" x14ac:dyDescent="0.35">
      <c r="E14" s="2" t="s">
        <v>83</v>
      </c>
      <c r="H14" s="2" t="s">
        <v>55</v>
      </c>
      <c r="I14" s="31">
        <f>VC!I$36</f>
        <v>6.6426666666666661</v>
      </c>
      <c r="J14" s="31">
        <f>VC!J$36</f>
        <v>6.9783333333333335</v>
      </c>
      <c r="K14" s="31">
        <f>VC!K$36</f>
        <v>6.2188888888888885</v>
      </c>
      <c r="L14" s="31">
        <f>VC!L$36</f>
        <v>6.6426666666666661</v>
      </c>
      <c r="M14" s="31">
        <f>VC!M$36</f>
        <v>5.9161904761904758</v>
      </c>
      <c r="N14" s="31">
        <f>VC!N$36</f>
        <v>5.9161904761904758</v>
      </c>
      <c r="O14" s="31">
        <f>VC!O$36</f>
        <v>5.9161904761904758</v>
      </c>
      <c r="P14" s="31">
        <f>VC!P$36</f>
        <v>5.9161904761904758</v>
      </c>
      <c r="Q14" s="31">
        <f>VC!Q$36</f>
        <v>6.6426666666666661</v>
      </c>
      <c r="R14" s="31">
        <f>VC!R$36</f>
        <v>6.6426666666666661</v>
      </c>
      <c r="S14" s="31">
        <f>VC!S$36</f>
        <v>6.6426666666666661</v>
      </c>
      <c r="T14" s="31">
        <f>VC!T$36</f>
        <v>6.6426666666666661</v>
      </c>
    </row>
    <row r="15" spans="1:20" collapsed="1" x14ac:dyDescent="0.35">
      <c r="D15" s="1" t="s">
        <v>77</v>
      </c>
      <c r="H15" s="2" t="s">
        <v>55</v>
      </c>
      <c r="I15" s="24">
        <f>I16-I17</f>
        <v>3.3573333333333339</v>
      </c>
      <c r="J15" s="24">
        <f t="shared" ref="J15:T15" si="1">J16-J17</f>
        <v>3.0216666666666665</v>
      </c>
      <c r="K15" s="24">
        <f t="shared" si="1"/>
        <v>3.7811111111111115</v>
      </c>
      <c r="L15" s="24">
        <f t="shared" si="1"/>
        <v>3.3573333333333339</v>
      </c>
      <c r="M15" s="24">
        <f t="shared" si="1"/>
        <v>4.0838095238095242</v>
      </c>
      <c r="N15" s="24">
        <f t="shared" si="1"/>
        <v>4.0838095238095242</v>
      </c>
      <c r="O15" s="24">
        <f t="shared" si="1"/>
        <v>4.0838095238095242</v>
      </c>
      <c r="P15" s="24">
        <f t="shared" si="1"/>
        <v>4.0838095238095242</v>
      </c>
      <c r="Q15" s="24">
        <f t="shared" si="1"/>
        <v>3.3573333333333339</v>
      </c>
      <c r="R15" s="24">
        <f t="shared" si="1"/>
        <v>3.3573333333333339</v>
      </c>
      <c r="S15" s="24">
        <f t="shared" si="1"/>
        <v>3.3573333333333339</v>
      </c>
      <c r="T15" s="24">
        <f t="shared" si="1"/>
        <v>3.3573333333333339</v>
      </c>
    </row>
    <row r="16" spans="1:20" hidden="1" outlineLevel="1" x14ac:dyDescent="0.35">
      <c r="E16" s="25" t="s">
        <v>75</v>
      </c>
      <c r="H16" s="2" t="s">
        <v>55</v>
      </c>
      <c r="I16" s="31">
        <f>Sales!I18</f>
        <v>10</v>
      </c>
      <c r="J16" s="31">
        <f>Sales!J18</f>
        <v>10</v>
      </c>
      <c r="K16" s="31">
        <f>Sales!K18</f>
        <v>10</v>
      </c>
      <c r="L16" s="31">
        <f>Sales!L18</f>
        <v>10</v>
      </c>
      <c r="M16" s="31">
        <f>Sales!M18</f>
        <v>10</v>
      </c>
      <c r="N16" s="31">
        <f>Sales!N18</f>
        <v>10</v>
      </c>
      <c r="O16" s="31">
        <f>Sales!O18</f>
        <v>10</v>
      </c>
      <c r="P16" s="31">
        <f>Sales!P18</f>
        <v>10</v>
      </c>
      <c r="Q16" s="31">
        <f>Sales!Q18</f>
        <v>10</v>
      </c>
      <c r="R16" s="31">
        <f>Sales!R18</f>
        <v>10</v>
      </c>
      <c r="S16" s="31">
        <f>Sales!S18</f>
        <v>10</v>
      </c>
      <c r="T16" s="31">
        <f>Sales!T18</f>
        <v>10</v>
      </c>
    </row>
    <row r="17" spans="3:20" hidden="1" outlineLevel="1" x14ac:dyDescent="0.35">
      <c r="E17" s="2" t="s">
        <v>83</v>
      </c>
      <c r="H17" s="2" t="s">
        <v>55</v>
      </c>
      <c r="I17" s="31">
        <f>VC!I$36</f>
        <v>6.6426666666666661</v>
      </c>
      <c r="J17" s="31">
        <f>VC!J$36</f>
        <v>6.9783333333333335</v>
      </c>
      <c r="K17" s="31">
        <f>VC!K$36</f>
        <v>6.2188888888888885</v>
      </c>
      <c r="L17" s="31">
        <f>VC!L$36</f>
        <v>6.6426666666666661</v>
      </c>
      <c r="M17" s="31">
        <f>VC!M$36</f>
        <v>5.9161904761904758</v>
      </c>
      <c r="N17" s="31">
        <f>VC!N$36</f>
        <v>5.9161904761904758</v>
      </c>
      <c r="O17" s="31">
        <f>VC!O$36</f>
        <v>5.9161904761904758</v>
      </c>
      <c r="P17" s="31">
        <f>VC!P$36</f>
        <v>5.9161904761904758</v>
      </c>
      <c r="Q17" s="31">
        <f>VC!Q$36</f>
        <v>6.6426666666666661</v>
      </c>
      <c r="R17" s="31">
        <f>VC!R$36</f>
        <v>6.6426666666666661</v>
      </c>
      <c r="S17" s="31">
        <f>VC!S$36</f>
        <v>6.6426666666666661</v>
      </c>
      <c r="T17" s="31">
        <f>VC!T$36</f>
        <v>6.6426666666666661</v>
      </c>
    </row>
    <row r="18" spans="3:20" collapsed="1" x14ac:dyDescent="0.35"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3:20" x14ac:dyDescent="0.35">
      <c r="C19" s="1" t="s">
        <v>84</v>
      </c>
      <c r="H19" s="25" t="s">
        <v>56</v>
      </c>
      <c r="I19" s="4">
        <f>I20+I23</f>
        <v>29286.666666666668</v>
      </c>
      <c r="J19" s="4">
        <f t="shared" ref="J19:T19" si="2">J20+J23</f>
        <v>22086.666666666664</v>
      </c>
      <c r="K19" s="4">
        <f t="shared" si="2"/>
        <v>37686.666666666672</v>
      </c>
      <c r="L19" s="4">
        <f t="shared" si="2"/>
        <v>29286.666666666668</v>
      </c>
      <c r="M19" s="4">
        <f t="shared" si="2"/>
        <v>46086.666666666672</v>
      </c>
      <c r="N19" s="4">
        <f t="shared" si="2"/>
        <v>46086.666666666672</v>
      </c>
      <c r="O19" s="4">
        <f t="shared" si="2"/>
        <v>46086.666666666672</v>
      </c>
      <c r="P19" s="4">
        <f t="shared" si="2"/>
        <v>46086.666666666672</v>
      </c>
      <c r="Q19" s="4">
        <f t="shared" si="2"/>
        <v>29286.666666666668</v>
      </c>
      <c r="R19" s="4">
        <f t="shared" si="2"/>
        <v>29286.666666666668</v>
      </c>
      <c r="S19" s="4">
        <f t="shared" si="2"/>
        <v>29286.666666666668</v>
      </c>
      <c r="T19" s="4">
        <f t="shared" si="2"/>
        <v>29286.666666666668</v>
      </c>
    </row>
    <row r="20" spans="3:20" x14ac:dyDescent="0.35">
      <c r="D20" s="1" t="s">
        <v>74</v>
      </c>
      <c r="H20" s="25" t="s">
        <v>56</v>
      </c>
      <c r="I20" s="4">
        <f>I21*I22</f>
        <v>20893.333333333332</v>
      </c>
      <c r="J20" s="4">
        <f t="shared" ref="J20:T20" si="3">J21*J22</f>
        <v>16043.333333333332</v>
      </c>
      <c r="K20" s="4">
        <f t="shared" si="3"/>
        <v>26343.333333333336</v>
      </c>
      <c r="L20" s="4">
        <f t="shared" si="3"/>
        <v>20893.333333333332</v>
      </c>
      <c r="M20" s="4">
        <f t="shared" si="3"/>
        <v>31793.333333333336</v>
      </c>
      <c r="N20" s="4">
        <f t="shared" si="3"/>
        <v>31793.333333333336</v>
      </c>
      <c r="O20" s="4">
        <f t="shared" si="3"/>
        <v>31793.333333333336</v>
      </c>
      <c r="P20" s="4">
        <f t="shared" si="3"/>
        <v>31793.333333333336</v>
      </c>
      <c r="Q20" s="4">
        <f t="shared" si="3"/>
        <v>20893.333333333332</v>
      </c>
      <c r="R20" s="4">
        <f t="shared" si="3"/>
        <v>20893.333333333332</v>
      </c>
      <c r="S20" s="4">
        <f t="shared" si="3"/>
        <v>20893.333333333332</v>
      </c>
      <c r="T20" s="4">
        <f t="shared" si="3"/>
        <v>20893.333333333332</v>
      </c>
    </row>
    <row r="21" spans="3:20" hidden="1" outlineLevel="1" x14ac:dyDescent="0.35">
      <c r="E21" s="25" t="s">
        <v>73</v>
      </c>
      <c r="H21" s="25" t="s">
        <v>54</v>
      </c>
      <c r="I21" s="5">
        <f>Sales!I12</f>
        <v>2500</v>
      </c>
      <c r="J21" s="5">
        <f>Sales!J12</f>
        <v>2000</v>
      </c>
      <c r="K21" s="5">
        <f>Sales!K12</f>
        <v>3000</v>
      </c>
      <c r="L21" s="5">
        <f>Sales!L12</f>
        <v>2500</v>
      </c>
      <c r="M21" s="5">
        <f>Sales!M12</f>
        <v>3500</v>
      </c>
      <c r="N21" s="5">
        <f>Sales!N12</f>
        <v>3500</v>
      </c>
      <c r="O21" s="5">
        <f>Sales!O12</f>
        <v>3500</v>
      </c>
      <c r="P21" s="5">
        <f>Sales!P12</f>
        <v>3500</v>
      </c>
      <c r="Q21" s="5">
        <f>Sales!Q12</f>
        <v>2500</v>
      </c>
      <c r="R21" s="5">
        <f>Sales!R12</f>
        <v>2500</v>
      </c>
      <c r="S21" s="5">
        <f>Sales!S12</f>
        <v>2500</v>
      </c>
      <c r="T21" s="5">
        <f>Sales!T12</f>
        <v>2500</v>
      </c>
    </row>
    <row r="22" spans="3:20" hidden="1" outlineLevel="1" x14ac:dyDescent="0.35">
      <c r="E22" s="25" t="s">
        <v>82</v>
      </c>
      <c r="H22" s="2" t="s">
        <v>55</v>
      </c>
      <c r="I22" s="31">
        <f>I12</f>
        <v>8.3573333333333331</v>
      </c>
      <c r="J22" s="31">
        <f t="shared" ref="J22:T22" si="4">J12</f>
        <v>8.0216666666666665</v>
      </c>
      <c r="K22" s="31">
        <f t="shared" si="4"/>
        <v>8.7811111111111124</v>
      </c>
      <c r="L22" s="31">
        <f t="shared" si="4"/>
        <v>8.3573333333333331</v>
      </c>
      <c r="M22" s="31">
        <f t="shared" si="4"/>
        <v>9.0838095238095242</v>
      </c>
      <c r="N22" s="31">
        <f t="shared" si="4"/>
        <v>9.0838095238095242</v>
      </c>
      <c r="O22" s="31">
        <f t="shared" si="4"/>
        <v>9.0838095238095242</v>
      </c>
      <c r="P22" s="31">
        <f t="shared" si="4"/>
        <v>9.0838095238095242</v>
      </c>
      <c r="Q22" s="31">
        <f t="shared" si="4"/>
        <v>8.3573333333333331</v>
      </c>
      <c r="R22" s="31">
        <f t="shared" si="4"/>
        <v>8.3573333333333331</v>
      </c>
      <c r="S22" s="31">
        <f t="shared" si="4"/>
        <v>8.3573333333333331</v>
      </c>
      <c r="T22" s="31">
        <f t="shared" si="4"/>
        <v>8.3573333333333331</v>
      </c>
    </row>
    <row r="23" spans="3:20" collapsed="1" x14ac:dyDescent="0.35">
      <c r="D23" s="1" t="s">
        <v>77</v>
      </c>
      <c r="H23" s="25" t="s">
        <v>56</v>
      </c>
      <c r="I23" s="4">
        <f>I24*I25</f>
        <v>8393.3333333333358</v>
      </c>
      <c r="J23" s="4">
        <f t="shared" ref="J23:T23" si="5">J24*J25</f>
        <v>6043.333333333333</v>
      </c>
      <c r="K23" s="4">
        <f t="shared" si="5"/>
        <v>11343.333333333334</v>
      </c>
      <c r="L23" s="4">
        <f t="shared" si="5"/>
        <v>8393.3333333333358</v>
      </c>
      <c r="M23" s="4">
        <f t="shared" si="5"/>
        <v>14293.333333333334</v>
      </c>
      <c r="N23" s="4">
        <f t="shared" si="5"/>
        <v>14293.333333333334</v>
      </c>
      <c r="O23" s="4">
        <f t="shared" si="5"/>
        <v>14293.333333333334</v>
      </c>
      <c r="P23" s="4">
        <f t="shared" si="5"/>
        <v>14293.333333333334</v>
      </c>
      <c r="Q23" s="4">
        <f t="shared" si="5"/>
        <v>8393.3333333333358</v>
      </c>
      <c r="R23" s="4">
        <f t="shared" si="5"/>
        <v>8393.3333333333358</v>
      </c>
      <c r="S23" s="4">
        <f t="shared" si="5"/>
        <v>8393.3333333333358</v>
      </c>
      <c r="T23" s="4">
        <f t="shared" si="5"/>
        <v>8393.3333333333358</v>
      </c>
    </row>
    <row r="24" spans="3:20" hidden="1" outlineLevel="1" x14ac:dyDescent="0.35">
      <c r="E24" s="25" t="s">
        <v>73</v>
      </c>
      <c r="H24" s="25" t="s">
        <v>54</v>
      </c>
      <c r="I24" s="5">
        <f>Sales!I13</f>
        <v>2500</v>
      </c>
      <c r="J24" s="5">
        <f>Sales!J13</f>
        <v>2000</v>
      </c>
      <c r="K24" s="5">
        <f>Sales!K13</f>
        <v>3000</v>
      </c>
      <c r="L24" s="5">
        <f>Sales!L13</f>
        <v>2500</v>
      </c>
      <c r="M24" s="5">
        <f>Sales!M13</f>
        <v>3500</v>
      </c>
      <c r="N24" s="5">
        <f>Sales!N13</f>
        <v>3500</v>
      </c>
      <c r="O24" s="5">
        <f>Sales!O13</f>
        <v>3500</v>
      </c>
      <c r="P24" s="5">
        <f>Sales!P13</f>
        <v>3500</v>
      </c>
      <c r="Q24" s="5">
        <f>Sales!Q13</f>
        <v>2500</v>
      </c>
      <c r="R24" s="5">
        <f>Sales!R13</f>
        <v>2500</v>
      </c>
      <c r="S24" s="5">
        <f>Sales!S13</f>
        <v>2500</v>
      </c>
      <c r="T24" s="5">
        <f>Sales!T13</f>
        <v>2500</v>
      </c>
    </row>
    <row r="25" spans="3:20" hidden="1" outlineLevel="1" x14ac:dyDescent="0.35">
      <c r="E25" s="25" t="s">
        <v>82</v>
      </c>
      <c r="H25" s="2" t="s">
        <v>55</v>
      </c>
      <c r="I25" s="31">
        <f>I15</f>
        <v>3.3573333333333339</v>
      </c>
      <c r="J25" s="31">
        <f t="shared" ref="J25:T25" si="6">J15</f>
        <v>3.0216666666666665</v>
      </c>
      <c r="K25" s="31">
        <f t="shared" si="6"/>
        <v>3.7811111111111115</v>
      </c>
      <c r="L25" s="31">
        <f t="shared" si="6"/>
        <v>3.3573333333333339</v>
      </c>
      <c r="M25" s="31">
        <f t="shared" si="6"/>
        <v>4.0838095238095242</v>
      </c>
      <c r="N25" s="31">
        <f t="shared" si="6"/>
        <v>4.0838095238095242</v>
      </c>
      <c r="O25" s="31">
        <f t="shared" si="6"/>
        <v>4.0838095238095242</v>
      </c>
      <c r="P25" s="31">
        <f t="shared" si="6"/>
        <v>4.0838095238095242</v>
      </c>
      <c r="Q25" s="31">
        <f t="shared" si="6"/>
        <v>3.3573333333333339</v>
      </c>
      <c r="R25" s="31">
        <f t="shared" si="6"/>
        <v>3.3573333333333339</v>
      </c>
      <c r="S25" s="31">
        <f t="shared" si="6"/>
        <v>3.3573333333333339</v>
      </c>
      <c r="T25" s="31">
        <f t="shared" si="6"/>
        <v>3.3573333333333339</v>
      </c>
    </row>
    <row r="26" spans="3:20" collapsed="1" x14ac:dyDescent="0.35"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3:20" x14ac:dyDescent="0.35">
      <c r="C27" s="1" t="s">
        <v>85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3:20" x14ac:dyDescent="0.35">
      <c r="D28" s="1" t="s">
        <v>74</v>
      </c>
      <c r="H28" s="2" t="s">
        <v>2</v>
      </c>
      <c r="I28" s="33">
        <f>I29/I30</f>
        <v>0.55715555555555552</v>
      </c>
      <c r="J28" s="33">
        <f t="shared" ref="J28:T28" si="7">J29/J30</f>
        <v>0.53477777777777769</v>
      </c>
      <c r="K28" s="33">
        <f t="shared" si="7"/>
        <v>0.58540740740740749</v>
      </c>
      <c r="L28" s="33">
        <f t="shared" si="7"/>
        <v>0.55715555555555552</v>
      </c>
      <c r="M28" s="33">
        <f t="shared" si="7"/>
        <v>0.60558730158730167</v>
      </c>
      <c r="N28" s="33">
        <f t="shared" si="7"/>
        <v>0.60558730158730167</v>
      </c>
      <c r="O28" s="33">
        <f t="shared" si="7"/>
        <v>0.60558730158730167</v>
      </c>
      <c r="P28" s="33">
        <f t="shared" si="7"/>
        <v>0.60558730158730167</v>
      </c>
      <c r="Q28" s="33">
        <f t="shared" si="7"/>
        <v>0.55715555555555552</v>
      </c>
      <c r="R28" s="33">
        <f t="shared" si="7"/>
        <v>0.55715555555555552</v>
      </c>
      <c r="S28" s="33">
        <f t="shared" si="7"/>
        <v>0.55715555555555552</v>
      </c>
      <c r="T28" s="33">
        <f t="shared" si="7"/>
        <v>0.55715555555555552</v>
      </c>
    </row>
    <row r="29" spans="3:20" hidden="1" outlineLevel="1" x14ac:dyDescent="0.35">
      <c r="E29" s="25" t="s">
        <v>14</v>
      </c>
      <c r="H29" s="25" t="s">
        <v>54</v>
      </c>
      <c r="I29" s="5">
        <f>I20</f>
        <v>20893.333333333332</v>
      </c>
      <c r="J29" s="5">
        <f t="shared" ref="J29:T29" si="8">J20</f>
        <v>16043.333333333332</v>
      </c>
      <c r="K29" s="5">
        <f t="shared" si="8"/>
        <v>26343.333333333336</v>
      </c>
      <c r="L29" s="5">
        <f t="shared" si="8"/>
        <v>20893.333333333332</v>
      </c>
      <c r="M29" s="5">
        <f t="shared" si="8"/>
        <v>31793.333333333336</v>
      </c>
      <c r="N29" s="5">
        <f t="shared" si="8"/>
        <v>31793.333333333336</v>
      </c>
      <c r="O29" s="5">
        <f t="shared" si="8"/>
        <v>31793.333333333336</v>
      </c>
      <c r="P29" s="5">
        <f t="shared" si="8"/>
        <v>31793.333333333336</v>
      </c>
      <c r="Q29" s="5">
        <f t="shared" si="8"/>
        <v>20893.333333333332</v>
      </c>
      <c r="R29" s="5">
        <f t="shared" si="8"/>
        <v>20893.333333333332</v>
      </c>
      <c r="S29" s="5">
        <f t="shared" si="8"/>
        <v>20893.333333333332</v>
      </c>
      <c r="T29" s="5">
        <f t="shared" si="8"/>
        <v>20893.333333333332</v>
      </c>
    </row>
    <row r="30" spans="3:20" hidden="1" outlineLevel="1" x14ac:dyDescent="0.35">
      <c r="E30" s="25" t="s">
        <v>32</v>
      </c>
      <c r="H30" s="25" t="s">
        <v>54</v>
      </c>
      <c r="I30" s="5">
        <f>Sales!I21</f>
        <v>37500</v>
      </c>
      <c r="J30" s="5">
        <f>Sales!J21</f>
        <v>30000</v>
      </c>
      <c r="K30" s="5">
        <f>Sales!K21</f>
        <v>45000</v>
      </c>
      <c r="L30" s="5">
        <f>Sales!L21</f>
        <v>37500</v>
      </c>
      <c r="M30" s="5">
        <f>Sales!M21</f>
        <v>52500</v>
      </c>
      <c r="N30" s="5">
        <f>Sales!N21</f>
        <v>52500</v>
      </c>
      <c r="O30" s="5">
        <f>Sales!O21</f>
        <v>52500</v>
      </c>
      <c r="P30" s="5">
        <f>Sales!P21</f>
        <v>52500</v>
      </c>
      <c r="Q30" s="5">
        <f>Sales!Q21</f>
        <v>37500</v>
      </c>
      <c r="R30" s="5">
        <f>Sales!R21</f>
        <v>37500</v>
      </c>
      <c r="S30" s="5">
        <f>Sales!S21</f>
        <v>37500</v>
      </c>
      <c r="T30" s="5">
        <f>Sales!T21</f>
        <v>37500</v>
      </c>
    </row>
    <row r="31" spans="3:20" collapsed="1" x14ac:dyDescent="0.35">
      <c r="D31" s="1" t="s">
        <v>77</v>
      </c>
      <c r="H31" s="2" t="s">
        <v>2</v>
      </c>
      <c r="I31" s="33">
        <f>I32/I33</f>
        <v>0.33573333333333344</v>
      </c>
      <c r="J31" s="33">
        <f t="shared" ref="J31:T31" si="9">J32/J33</f>
        <v>0.30216666666666664</v>
      </c>
      <c r="K31" s="33">
        <f t="shared" si="9"/>
        <v>0.37811111111111112</v>
      </c>
      <c r="L31" s="33">
        <f t="shared" si="9"/>
        <v>0.33573333333333344</v>
      </c>
      <c r="M31" s="33">
        <f t="shared" si="9"/>
        <v>0.4083809523809524</v>
      </c>
      <c r="N31" s="33">
        <f t="shared" si="9"/>
        <v>0.4083809523809524</v>
      </c>
      <c r="O31" s="33">
        <f t="shared" si="9"/>
        <v>0.4083809523809524</v>
      </c>
      <c r="P31" s="33">
        <f t="shared" si="9"/>
        <v>0.4083809523809524</v>
      </c>
      <c r="Q31" s="33">
        <f t="shared" si="9"/>
        <v>0.33573333333333344</v>
      </c>
      <c r="R31" s="33">
        <f t="shared" si="9"/>
        <v>0.33573333333333344</v>
      </c>
      <c r="S31" s="33">
        <f t="shared" si="9"/>
        <v>0.33573333333333344</v>
      </c>
      <c r="T31" s="33">
        <f t="shared" si="9"/>
        <v>0.33573333333333344</v>
      </c>
    </row>
    <row r="32" spans="3:20" hidden="1" outlineLevel="1" x14ac:dyDescent="0.35">
      <c r="E32" s="25" t="s">
        <v>14</v>
      </c>
      <c r="H32" s="25" t="s">
        <v>54</v>
      </c>
      <c r="I32" s="5">
        <f>I23</f>
        <v>8393.3333333333358</v>
      </c>
      <c r="J32" s="5">
        <f t="shared" ref="J32:T32" si="10">J23</f>
        <v>6043.333333333333</v>
      </c>
      <c r="K32" s="5">
        <f t="shared" si="10"/>
        <v>11343.333333333334</v>
      </c>
      <c r="L32" s="5">
        <f t="shared" si="10"/>
        <v>8393.3333333333358</v>
      </c>
      <c r="M32" s="5">
        <f t="shared" si="10"/>
        <v>14293.333333333334</v>
      </c>
      <c r="N32" s="5">
        <f t="shared" si="10"/>
        <v>14293.333333333334</v>
      </c>
      <c r="O32" s="5">
        <f t="shared" si="10"/>
        <v>14293.333333333334</v>
      </c>
      <c r="P32" s="5">
        <f t="shared" si="10"/>
        <v>14293.333333333334</v>
      </c>
      <c r="Q32" s="5">
        <f t="shared" si="10"/>
        <v>8393.3333333333358</v>
      </c>
      <c r="R32" s="5">
        <f t="shared" si="10"/>
        <v>8393.3333333333358</v>
      </c>
      <c r="S32" s="5">
        <f t="shared" si="10"/>
        <v>8393.3333333333358</v>
      </c>
      <c r="T32" s="5">
        <f t="shared" si="10"/>
        <v>8393.3333333333358</v>
      </c>
    </row>
    <row r="33" spans="5:20" hidden="1" outlineLevel="1" x14ac:dyDescent="0.35">
      <c r="E33" s="25" t="s">
        <v>32</v>
      </c>
      <c r="H33" s="25" t="s">
        <v>54</v>
      </c>
      <c r="I33" s="5">
        <f>Sales!I24</f>
        <v>25000</v>
      </c>
      <c r="J33" s="5">
        <f>Sales!J24</f>
        <v>20000</v>
      </c>
      <c r="K33" s="5">
        <f>Sales!K24</f>
        <v>30000</v>
      </c>
      <c r="L33" s="5">
        <f>Sales!L24</f>
        <v>25000</v>
      </c>
      <c r="M33" s="5">
        <f>Sales!M24</f>
        <v>35000</v>
      </c>
      <c r="N33" s="5">
        <f>Sales!N24</f>
        <v>35000</v>
      </c>
      <c r="O33" s="5">
        <f>Sales!O24</f>
        <v>35000</v>
      </c>
      <c r="P33" s="5">
        <f>Sales!P24</f>
        <v>35000</v>
      </c>
      <c r="Q33" s="5">
        <f>Sales!Q24</f>
        <v>25000</v>
      </c>
      <c r="R33" s="5">
        <f>Sales!R24</f>
        <v>25000</v>
      </c>
      <c r="S33" s="5">
        <f>Sales!S24</f>
        <v>25000</v>
      </c>
      <c r="T33" s="5">
        <f>Sales!T24</f>
        <v>25000</v>
      </c>
    </row>
    <row r="34" spans="5:20" collapsed="1" x14ac:dyDescent="0.35"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5:20" x14ac:dyDescent="0.35"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5:20" x14ac:dyDescent="0.35"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5:20" x14ac:dyDescent="0.35"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5:20" x14ac:dyDescent="0.35"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5:20" x14ac:dyDescent="0.35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5:20" x14ac:dyDescent="0.35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5:20" x14ac:dyDescent="0.35"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5:20" x14ac:dyDescent="0.35"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5:20" x14ac:dyDescent="0.35"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5:20" x14ac:dyDescent="0.35"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5:20" x14ac:dyDescent="0.35"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5:20" x14ac:dyDescent="0.35"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5:20" x14ac:dyDescent="0.35"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5:20" x14ac:dyDescent="0.35"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9:20" x14ac:dyDescent="0.35"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9:20" x14ac:dyDescent="0.35"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9:20" x14ac:dyDescent="0.35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9:20" x14ac:dyDescent="0.35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9:20" x14ac:dyDescent="0.35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9:20" x14ac:dyDescent="0.35"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9:20" x14ac:dyDescent="0.35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9:20" x14ac:dyDescent="0.35"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9:20" x14ac:dyDescent="0.35"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9:20" x14ac:dyDescent="0.35"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9:20" x14ac:dyDescent="0.35"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9:20" x14ac:dyDescent="0.35"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9:20" x14ac:dyDescent="0.35"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9:20" x14ac:dyDescent="0.35"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9:20" x14ac:dyDescent="0.35"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9:20" x14ac:dyDescent="0.35"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9:20" x14ac:dyDescent="0.35"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9:20" x14ac:dyDescent="0.35"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</sheetData>
  <hyperlinks>
    <hyperlink ref="R3" location="Master!A1" display="Back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T49"/>
  <sheetViews>
    <sheetView zoomScale="70" zoomScaleNormal="70" workbookViewId="0">
      <pane xSplit="8" ySplit="9" topLeftCell="I21" activePane="bottomRight" state="frozen"/>
      <selection activeCell="Q4" sqref="Q4"/>
      <selection pane="topRight" activeCell="Q4" sqref="Q4"/>
      <selection pane="bottomLeft" activeCell="Q4" sqref="Q4"/>
      <selection pane="bottomRight" activeCell="R3" sqref="R3"/>
    </sheetView>
  </sheetViews>
  <sheetFormatPr defaultColWidth="9.1796875" defaultRowHeight="14.5" outlineLevelRow="1" x14ac:dyDescent="0.35"/>
  <cols>
    <col min="1" max="1" width="4.453125" style="2" customWidth="1"/>
    <col min="2" max="2" width="3.7265625" style="2" customWidth="1"/>
    <col min="3" max="3" width="3" style="2" customWidth="1"/>
    <col min="4" max="4" width="2.1796875" style="2" customWidth="1"/>
    <col min="5" max="6" width="9.1796875" style="2"/>
    <col min="7" max="7" width="24.1796875" style="2" customWidth="1"/>
    <col min="8" max="8" width="25.453125" style="2" customWidth="1"/>
    <col min="9" max="16384" width="9.1796875" style="2"/>
  </cols>
  <sheetData>
    <row r="1" spans="1:20" x14ac:dyDescent="0.35">
      <c r="A1" s="1" t="s">
        <v>135</v>
      </c>
    </row>
    <row r="2" spans="1:20" x14ac:dyDescent="0.35">
      <c r="A2" s="2" t="s">
        <v>69</v>
      </c>
    </row>
    <row r="3" spans="1:20" x14ac:dyDescent="0.35">
      <c r="J3" s="3"/>
      <c r="K3" s="2" t="s">
        <v>47</v>
      </c>
      <c r="R3" s="20" t="s">
        <v>46</v>
      </c>
    </row>
    <row r="4" spans="1:20" x14ac:dyDescent="0.35">
      <c r="J4" s="21"/>
      <c r="K4" s="2" t="s">
        <v>48</v>
      </c>
    </row>
    <row r="5" spans="1:20" x14ac:dyDescent="0.35">
      <c r="B5" s="2" t="s">
        <v>0</v>
      </c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1" spans="1:20" x14ac:dyDescent="0.35">
      <c r="C11" s="1" t="s">
        <v>6</v>
      </c>
      <c r="H11" s="25" t="s">
        <v>56</v>
      </c>
      <c r="I11" s="4">
        <f t="shared" ref="I11:T11" si="0">I12+I18</f>
        <v>19684.166666666668</v>
      </c>
      <c r="J11" s="4">
        <f t="shared" si="0"/>
        <v>12946.666666666664</v>
      </c>
      <c r="K11" s="4">
        <f t="shared" si="0"/>
        <v>27621.666666666672</v>
      </c>
      <c r="L11" s="4">
        <f t="shared" si="0"/>
        <v>19684.166666666668</v>
      </c>
      <c r="M11" s="4">
        <f t="shared" si="0"/>
        <v>35559.166666666672</v>
      </c>
      <c r="N11" s="4">
        <f t="shared" si="0"/>
        <v>35559.166666666672</v>
      </c>
      <c r="O11" s="4">
        <f t="shared" si="0"/>
        <v>35559.166666666672</v>
      </c>
      <c r="P11" s="4">
        <f t="shared" si="0"/>
        <v>35559.166666666672</v>
      </c>
      <c r="Q11" s="4">
        <f t="shared" si="0"/>
        <v>19684.166666666668</v>
      </c>
      <c r="R11" s="4">
        <f t="shared" si="0"/>
        <v>19684.166666666668</v>
      </c>
      <c r="S11" s="4">
        <f t="shared" si="0"/>
        <v>19684.166666666668</v>
      </c>
      <c r="T11" s="4">
        <f t="shared" si="0"/>
        <v>19684.166666666668</v>
      </c>
    </row>
    <row r="12" spans="1:20" x14ac:dyDescent="0.35">
      <c r="D12" s="25" t="s">
        <v>74</v>
      </c>
      <c r="H12" s="25" t="s">
        <v>56</v>
      </c>
      <c r="I12" s="4">
        <f>I13-I14-I15</f>
        <v>14914.583333333332</v>
      </c>
      <c r="J12" s="4">
        <f t="shared" ref="J12:T12" si="1">J13-J14-J15</f>
        <v>10233.333333333332</v>
      </c>
      <c r="K12" s="4">
        <f t="shared" si="1"/>
        <v>20195.833333333336</v>
      </c>
      <c r="L12" s="4">
        <f t="shared" si="1"/>
        <v>14914.583333333332</v>
      </c>
      <c r="M12" s="4">
        <f t="shared" si="1"/>
        <v>25477.083333333336</v>
      </c>
      <c r="N12" s="4">
        <f t="shared" si="1"/>
        <v>25477.083333333336</v>
      </c>
      <c r="O12" s="4">
        <f t="shared" si="1"/>
        <v>25477.083333333336</v>
      </c>
      <c r="P12" s="4">
        <f t="shared" si="1"/>
        <v>25477.083333333336</v>
      </c>
      <c r="Q12" s="4">
        <f t="shared" si="1"/>
        <v>14914.583333333332</v>
      </c>
      <c r="R12" s="4">
        <f t="shared" si="1"/>
        <v>14914.583333333332</v>
      </c>
      <c r="S12" s="4">
        <f t="shared" si="1"/>
        <v>14914.583333333332</v>
      </c>
      <c r="T12" s="4">
        <f t="shared" si="1"/>
        <v>14914.583333333332</v>
      </c>
    </row>
    <row r="13" spans="1:20" x14ac:dyDescent="0.35">
      <c r="D13" s="25"/>
      <c r="E13" s="2" t="s">
        <v>14</v>
      </c>
      <c r="H13" s="25" t="s">
        <v>56</v>
      </c>
      <c r="I13" s="23">
        <f>'Gross margin'!I20</f>
        <v>20893.333333333332</v>
      </c>
      <c r="J13" s="23">
        <f>'Gross margin'!J20</f>
        <v>16043.333333333332</v>
      </c>
      <c r="K13" s="23">
        <f>'Gross margin'!K20</f>
        <v>26343.333333333336</v>
      </c>
      <c r="L13" s="23">
        <f>'Gross margin'!L20</f>
        <v>20893.333333333332</v>
      </c>
      <c r="M13" s="23">
        <f>'Gross margin'!M20</f>
        <v>31793.333333333336</v>
      </c>
      <c r="N13" s="23">
        <f>'Gross margin'!N20</f>
        <v>31793.333333333336</v>
      </c>
      <c r="O13" s="23">
        <f>'Gross margin'!O20</f>
        <v>31793.333333333336</v>
      </c>
      <c r="P13" s="23">
        <f>'Gross margin'!P20</f>
        <v>31793.333333333336</v>
      </c>
      <c r="Q13" s="23">
        <f>'Gross margin'!Q20</f>
        <v>20893.333333333332</v>
      </c>
      <c r="R13" s="23">
        <f>'Gross margin'!R20</f>
        <v>20893.333333333332</v>
      </c>
      <c r="S13" s="23">
        <f>'Gross margin'!S20</f>
        <v>20893.333333333332</v>
      </c>
      <c r="T13" s="23">
        <f>'Gross margin'!T20</f>
        <v>20893.333333333332</v>
      </c>
    </row>
    <row r="14" spans="1:20" x14ac:dyDescent="0.35">
      <c r="D14" s="25"/>
      <c r="E14" s="2" t="s">
        <v>95</v>
      </c>
      <c r="H14" s="25" t="s">
        <v>56</v>
      </c>
      <c r="I14" s="23">
        <f>'Selling Costs'!I44</f>
        <v>4100</v>
      </c>
      <c r="J14" s="23">
        <f>'Selling Costs'!J44</f>
        <v>4025</v>
      </c>
      <c r="K14" s="23">
        <f>'Selling Costs'!K44</f>
        <v>4175</v>
      </c>
      <c r="L14" s="23">
        <f>'Selling Costs'!L44</f>
        <v>4100</v>
      </c>
      <c r="M14" s="23">
        <f>'Selling Costs'!M44</f>
        <v>4250</v>
      </c>
      <c r="N14" s="23">
        <f>'Selling Costs'!N44</f>
        <v>4250</v>
      </c>
      <c r="O14" s="23">
        <f>'Selling Costs'!O44</f>
        <v>4250</v>
      </c>
      <c r="P14" s="23">
        <f>'Selling Costs'!P44</f>
        <v>4250</v>
      </c>
      <c r="Q14" s="23">
        <f>'Selling Costs'!Q44</f>
        <v>4100</v>
      </c>
      <c r="R14" s="23">
        <f>'Selling Costs'!R44</f>
        <v>4100</v>
      </c>
      <c r="S14" s="23">
        <f>'Selling Costs'!S44</f>
        <v>4100</v>
      </c>
      <c r="T14" s="23">
        <f>'Selling Costs'!T44</f>
        <v>4100</v>
      </c>
    </row>
    <row r="15" spans="1:20" x14ac:dyDescent="0.35">
      <c r="D15" s="25"/>
      <c r="E15" s="2" t="s">
        <v>120</v>
      </c>
      <c r="H15" s="25" t="s">
        <v>56</v>
      </c>
      <c r="I15" s="23">
        <f>I16*I17</f>
        <v>1878.75</v>
      </c>
      <c r="J15" s="23">
        <f t="shared" ref="J15:T15" si="2">J16*J17</f>
        <v>1785</v>
      </c>
      <c r="K15" s="23">
        <f t="shared" si="2"/>
        <v>1972.5</v>
      </c>
      <c r="L15" s="23">
        <f t="shared" si="2"/>
        <v>1878.75</v>
      </c>
      <c r="M15" s="23">
        <f t="shared" si="2"/>
        <v>2066.25</v>
      </c>
      <c r="N15" s="23">
        <f t="shared" si="2"/>
        <v>2066.25</v>
      </c>
      <c r="O15" s="23">
        <f t="shared" si="2"/>
        <v>2066.25</v>
      </c>
      <c r="P15" s="23">
        <f t="shared" si="2"/>
        <v>2066.25</v>
      </c>
      <c r="Q15" s="23">
        <f t="shared" si="2"/>
        <v>1878.75</v>
      </c>
      <c r="R15" s="23">
        <f t="shared" si="2"/>
        <v>1878.75</v>
      </c>
      <c r="S15" s="23">
        <f t="shared" si="2"/>
        <v>1878.75</v>
      </c>
      <c r="T15" s="23">
        <f t="shared" si="2"/>
        <v>1878.75</v>
      </c>
    </row>
    <row r="16" spans="1:20" hidden="1" outlineLevel="1" x14ac:dyDescent="0.35">
      <c r="D16" s="25"/>
      <c r="F16" s="2" t="s">
        <v>119</v>
      </c>
      <c r="H16" s="25" t="s">
        <v>56</v>
      </c>
      <c r="I16" s="40">
        <f>'Marketing Costs'!I10</f>
        <v>3757.5</v>
      </c>
      <c r="J16" s="40">
        <f>'Marketing Costs'!J10</f>
        <v>3570</v>
      </c>
      <c r="K16" s="40">
        <f>'Marketing Costs'!K10</f>
        <v>3945</v>
      </c>
      <c r="L16" s="40">
        <f>'Marketing Costs'!L10</f>
        <v>3757.5</v>
      </c>
      <c r="M16" s="40">
        <f>'Marketing Costs'!M10</f>
        <v>4132.5</v>
      </c>
      <c r="N16" s="40">
        <f>'Marketing Costs'!N10</f>
        <v>4132.5</v>
      </c>
      <c r="O16" s="40">
        <f>'Marketing Costs'!O10</f>
        <v>4132.5</v>
      </c>
      <c r="P16" s="40">
        <f>'Marketing Costs'!P10</f>
        <v>4132.5</v>
      </c>
      <c r="Q16" s="40">
        <f>'Marketing Costs'!Q10</f>
        <v>3757.5</v>
      </c>
      <c r="R16" s="40">
        <f>'Marketing Costs'!R10</f>
        <v>3757.5</v>
      </c>
      <c r="S16" s="40">
        <f>'Marketing Costs'!S10</f>
        <v>3757.5</v>
      </c>
      <c r="T16" s="40">
        <f>'Marketing Costs'!T10</f>
        <v>3757.5</v>
      </c>
    </row>
    <row r="17" spans="3:20" hidden="1" outlineLevel="1" x14ac:dyDescent="0.35">
      <c r="D17" s="25"/>
      <c r="F17" s="2" t="s">
        <v>121</v>
      </c>
      <c r="H17" s="25"/>
      <c r="I17" s="42">
        <f>Sales!I40</f>
        <v>0.5</v>
      </c>
      <c r="J17" s="42">
        <f>Sales!J40</f>
        <v>0.5</v>
      </c>
      <c r="K17" s="42">
        <f>Sales!K40</f>
        <v>0.5</v>
      </c>
      <c r="L17" s="42">
        <f>Sales!L40</f>
        <v>0.5</v>
      </c>
      <c r="M17" s="42">
        <f>Sales!M40</f>
        <v>0.5</v>
      </c>
      <c r="N17" s="42">
        <f>Sales!N40</f>
        <v>0.5</v>
      </c>
      <c r="O17" s="42">
        <f>Sales!O40</f>
        <v>0.5</v>
      </c>
      <c r="P17" s="42">
        <f>Sales!P40</f>
        <v>0.5</v>
      </c>
      <c r="Q17" s="42">
        <f>Sales!Q40</f>
        <v>0.5</v>
      </c>
      <c r="R17" s="42">
        <f>Sales!R40</f>
        <v>0.5</v>
      </c>
      <c r="S17" s="42">
        <f>Sales!S40</f>
        <v>0.5</v>
      </c>
      <c r="T17" s="42">
        <f>Sales!T40</f>
        <v>0.5</v>
      </c>
    </row>
    <row r="18" spans="3:20" collapsed="1" x14ac:dyDescent="0.35">
      <c r="D18" s="25" t="s">
        <v>77</v>
      </c>
      <c r="H18" s="25" t="s">
        <v>56</v>
      </c>
      <c r="I18" s="4">
        <f>I19-I20-I21</f>
        <v>4769.5833333333358</v>
      </c>
      <c r="J18" s="4">
        <f t="shared" ref="J18:T18" si="3">J19-J20-J21</f>
        <v>2713.333333333333</v>
      </c>
      <c r="K18" s="4">
        <f t="shared" si="3"/>
        <v>7425.8333333333339</v>
      </c>
      <c r="L18" s="4">
        <f t="shared" si="3"/>
        <v>4769.5833333333358</v>
      </c>
      <c r="M18" s="4">
        <f t="shared" si="3"/>
        <v>10082.083333333334</v>
      </c>
      <c r="N18" s="4">
        <f t="shared" si="3"/>
        <v>10082.083333333334</v>
      </c>
      <c r="O18" s="4">
        <f t="shared" si="3"/>
        <v>10082.083333333334</v>
      </c>
      <c r="P18" s="4">
        <f t="shared" si="3"/>
        <v>10082.083333333334</v>
      </c>
      <c r="Q18" s="4">
        <f t="shared" si="3"/>
        <v>4769.5833333333358</v>
      </c>
      <c r="R18" s="4">
        <f t="shared" si="3"/>
        <v>4769.5833333333358</v>
      </c>
      <c r="S18" s="4">
        <f t="shared" si="3"/>
        <v>4769.5833333333358</v>
      </c>
      <c r="T18" s="4">
        <f t="shared" si="3"/>
        <v>4769.5833333333358</v>
      </c>
    </row>
    <row r="19" spans="3:20" x14ac:dyDescent="0.35">
      <c r="E19" s="2" t="s">
        <v>14</v>
      </c>
      <c r="H19" s="25" t="s">
        <v>56</v>
      </c>
      <c r="I19" s="23">
        <f>'Gross margin'!I23</f>
        <v>8393.3333333333358</v>
      </c>
      <c r="J19" s="23">
        <f>'Gross margin'!J23</f>
        <v>6043.333333333333</v>
      </c>
      <c r="K19" s="23">
        <f>'Gross margin'!K23</f>
        <v>11343.333333333334</v>
      </c>
      <c r="L19" s="23">
        <f>'Gross margin'!L23</f>
        <v>8393.3333333333358</v>
      </c>
      <c r="M19" s="23">
        <f>'Gross margin'!M23</f>
        <v>14293.333333333334</v>
      </c>
      <c r="N19" s="23">
        <f>'Gross margin'!N23</f>
        <v>14293.333333333334</v>
      </c>
      <c r="O19" s="23">
        <f>'Gross margin'!O23</f>
        <v>14293.333333333334</v>
      </c>
      <c r="P19" s="23">
        <f>'Gross margin'!P23</f>
        <v>14293.333333333334</v>
      </c>
      <c r="Q19" s="23">
        <f>'Gross margin'!Q23</f>
        <v>8393.3333333333358</v>
      </c>
      <c r="R19" s="23">
        <f>'Gross margin'!R23</f>
        <v>8393.3333333333358</v>
      </c>
      <c r="S19" s="23">
        <f>'Gross margin'!S23</f>
        <v>8393.3333333333358</v>
      </c>
      <c r="T19" s="23">
        <f>'Gross margin'!T23</f>
        <v>8393.3333333333358</v>
      </c>
    </row>
    <row r="20" spans="3:20" x14ac:dyDescent="0.35">
      <c r="E20" s="2" t="s">
        <v>95</v>
      </c>
      <c r="H20" s="25" t="s">
        <v>56</v>
      </c>
      <c r="I20" s="23">
        <f>'Selling Costs'!I45</f>
        <v>1745</v>
      </c>
      <c r="J20" s="23">
        <f>'Selling Costs'!J45</f>
        <v>1545</v>
      </c>
      <c r="K20" s="23">
        <f>'Selling Costs'!K45</f>
        <v>1945</v>
      </c>
      <c r="L20" s="23">
        <f>'Selling Costs'!L45</f>
        <v>1745</v>
      </c>
      <c r="M20" s="23">
        <f>'Selling Costs'!M45</f>
        <v>2145</v>
      </c>
      <c r="N20" s="23">
        <f>'Selling Costs'!N45</f>
        <v>2145</v>
      </c>
      <c r="O20" s="23">
        <f>'Selling Costs'!O45</f>
        <v>2145</v>
      </c>
      <c r="P20" s="23">
        <f>'Selling Costs'!P45</f>
        <v>2145</v>
      </c>
      <c r="Q20" s="23">
        <f>'Selling Costs'!Q45</f>
        <v>1745</v>
      </c>
      <c r="R20" s="23">
        <f>'Selling Costs'!R45</f>
        <v>1745</v>
      </c>
      <c r="S20" s="23">
        <f>'Selling Costs'!S45</f>
        <v>1745</v>
      </c>
      <c r="T20" s="23">
        <f>'Selling Costs'!T45</f>
        <v>1745</v>
      </c>
    </row>
    <row r="21" spans="3:20" x14ac:dyDescent="0.35">
      <c r="D21" s="25"/>
      <c r="E21" s="2" t="s">
        <v>120</v>
      </c>
      <c r="H21" s="25" t="s">
        <v>56</v>
      </c>
      <c r="I21" s="23">
        <f>I22*I23</f>
        <v>1878.75</v>
      </c>
      <c r="J21" s="23">
        <f t="shared" ref="J21" si="4">J22*J23</f>
        <v>1785</v>
      </c>
      <c r="K21" s="23">
        <f t="shared" ref="K21" si="5">K22*K23</f>
        <v>1972.5</v>
      </c>
      <c r="L21" s="23">
        <f t="shared" ref="L21" si="6">L22*L23</f>
        <v>1878.75</v>
      </c>
      <c r="M21" s="23">
        <f t="shared" ref="M21" si="7">M22*M23</f>
        <v>2066.25</v>
      </c>
      <c r="N21" s="23">
        <f t="shared" ref="N21" si="8">N22*N23</f>
        <v>2066.25</v>
      </c>
      <c r="O21" s="23">
        <f t="shared" ref="O21" si="9">O22*O23</f>
        <v>2066.25</v>
      </c>
      <c r="P21" s="23">
        <f t="shared" ref="P21" si="10">P22*P23</f>
        <v>2066.25</v>
      </c>
      <c r="Q21" s="23">
        <f t="shared" ref="Q21" si="11">Q22*Q23</f>
        <v>1878.75</v>
      </c>
      <c r="R21" s="23">
        <f t="shared" ref="R21" si="12">R22*R23</f>
        <v>1878.75</v>
      </c>
      <c r="S21" s="23">
        <f t="shared" ref="S21" si="13">S22*S23</f>
        <v>1878.75</v>
      </c>
      <c r="T21" s="23">
        <f t="shared" ref="T21" si="14">T22*T23</f>
        <v>1878.75</v>
      </c>
    </row>
    <row r="22" spans="3:20" hidden="1" outlineLevel="1" x14ac:dyDescent="0.35">
      <c r="D22" s="25"/>
      <c r="F22" s="2" t="s">
        <v>119</v>
      </c>
      <c r="H22" s="25" t="s">
        <v>56</v>
      </c>
      <c r="I22" s="40">
        <f>'Marketing Costs'!I10</f>
        <v>3757.5</v>
      </c>
      <c r="J22" s="40">
        <f>'Marketing Costs'!J10</f>
        <v>3570</v>
      </c>
      <c r="K22" s="40">
        <f>'Marketing Costs'!K10</f>
        <v>3945</v>
      </c>
      <c r="L22" s="40">
        <f>'Marketing Costs'!L10</f>
        <v>3757.5</v>
      </c>
      <c r="M22" s="40">
        <f>'Marketing Costs'!M10</f>
        <v>4132.5</v>
      </c>
      <c r="N22" s="40">
        <f>'Marketing Costs'!N10</f>
        <v>4132.5</v>
      </c>
      <c r="O22" s="40">
        <f>'Marketing Costs'!O10</f>
        <v>4132.5</v>
      </c>
      <c r="P22" s="40">
        <f>'Marketing Costs'!P10</f>
        <v>4132.5</v>
      </c>
      <c r="Q22" s="40">
        <f>'Marketing Costs'!Q10</f>
        <v>3757.5</v>
      </c>
      <c r="R22" s="40">
        <f>'Marketing Costs'!R10</f>
        <v>3757.5</v>
      </c>
      <c r="S22" s="40">
        <f>'Marketing Costs'!S10</f>
        <v>3757.5</v>
      </c>
      <c r="T22" s="40">
        <f>'Marketing Costs'!T10</f>
        <v>3757.5</v>
      </c>
    </row>
    <row r="23" spans="3:20" hidden="1" outlineLevel="1" x14ac:dyDescent="0.35">
      <c r="D23" s="25"/>
      <c r="F23" s="2" t="s">
        <v>121</v>
      </c>
      <c r="H23" s="25"/>
      <c r="I23" s="42">
        <f>Sales!I43</f>
        <v>0.5</v>
      </c>
      <c r="J23" s="42">
        <f>Sales!J43</f>
        <v>0.5</v>
      </c>
      <c r="K23" s="42">
        <f>Sales!K43</f>
        <v>0.5</v>
      </c>
      <c r="L23" s="42">
        <f>Sales!L43</f>
        <v>0.5</v>
      </c>
      <c r="M23" s="42">
        <f>Sales!M43</f>
        <v>0.5</v>
      </c>
      <c r="N23" s="42">
        <f>Sales!N43</f>
        <v>0.5</v>
      </c>
      <c r="O23" s="42">
        <f>Sales!O43</f>
        <v>0.5</v>
      </c>
      <c r="P23" s="42">
        <f>Sales!P43</f>
        <v>0.5</v>
      </c>
      <c r="Q23" s="42">
        <f>Sales!Q43</f>
        <v>0.5</v>
      </c>
      <c r="R23" s="42">
        <f>Sales!R43</f>
        <v>0.5</v>
      </c>
      <c r="S23" s="42">
        <f>Sales!S43</f>
        <v>0.5</v>
      </c>
      <c r="T23" s="42">
        <f>Sales!T43</f>
        <v>0.5</v>
      </c>
    </row>
    <row r="24" spans="3:20" collapsed="1" x14ac:dyDescent="0.35">
      <c r="D24" s="25"/>
      <c r="H24" s="25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</row>
    <row r="25" spans="3:20" x14ac:dyDescent="0.35">
      <c r="C25" s="1" t="s">
        <v>126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3:20" x14ac:dyDescent="0.35">
      <c r="D26" s="1" t="s">
        <v>74</v>
      </c>
      <c r="H26" s="2" t="s">
        <v>2</v>
      </c>
      <c r="I26" s="33">
        <f>I27/I28</f>
        <v>0.3977222222222222</v>
      </c>
      <c r="J26" s="33">
        <f t="shared" ref="J26:T26" si="15">J27/J28</f>
        <v>0.34111111111111109</v>
      </c>
      <c r="K26" s="33">
        <f t="shared" si="15"/>
        <v>0.44879629629629636</v>
      </c>
      <c r="L26" s="33">
        <f t="shared" si="15"/>
        <v>0.3977222222222222</v>
      </c>
      <c r="M26" s="33">
        <f t="shared" si="15"/>
        <v>0.48527777777777781</v>
      </c>
      <c r="N26" s="33">
        <f t="shared" si="15"/>
        <v>0.48527777777777781</v>
      </c>
      <c r="O26" s="33">
        <f t="shared" si="15"/>
        <v>0.48527777777777781</v>
      </c>
      <c r="P26" s="33">
        <f t="shared" si="15"/>
        <v>0.48527777777777781</v>
      </c>
      <c r="Q26" s="33">
        <f t="shared" si="15"/>
        <v>0.3977222222222222</v>
      </c>
      <c r="R26" s="33">
        <f t="shared" si="15"/>
        <v>0.3977222222222222</v>
      </c>
      <c r="S26" s="33">
        <f t="shared" si="15"/>
        <v>0.3977222222222222</v>
      </c>
      <c r="T26" s="33">
        <f t="shared" si="15"/>
        <v>0.3977222222222222</v>
      </c>
    </row>
    <row r="27" spans="3:20" x14ac:dyDescent="0.35">
      <c r="E27" s="25" t="s">
        <v>6</v>
      </c>
      <c r="H27" s="25" t="s">
        <v>54</v>
      </c>
      <c r="I27" s="5">
        <f>I12</f>
        <v>14914.583333333332</v>
      </c>
      <c r="J27" s="5">
        <f t="shared" ref="J27:T27" si="16">J12</f>
        <v>10233.333333333332</v>
      </c>
      <c r="K27" s="5">
        <f t="shared" si="16"/>
        <v>20195.833333333336</v>
      </c>
      <c r="L27" s="5">
        <f t="shared" si="16"/>
        <v>14914.583333333332</v>
      </c>
      <c r="M27" s="5">
        <f t="shared" si="16"/>
        <v>25477.083333333336</v>
      </c>
      <c r="N27" s="5">
        <f t="shared" si="16"/>
        <v>25477.083333333336</v>
      </c>
      <c r="O27" s="5">
        <f t="shared" si="16"/>
        <v>25477.083333333336</v>
      </c>
      <c r="P27" s="5">
        <f t="shared" si="16"/>
        <v>25477.083333333336</v>
      </c>
      <c r="Q27" s="5">
        <f t="shared" si="16"/>
        <v>14914.583333333332</v>
      </c>
      <c r="R27" s="5">
        <f t="shared" si="16"/>
        <v>14914.583333333332</v>
      </c>
      <c r="S27" s="5">
        <f t="shared" si="16"/>
        <v>14914.583333333332</v>
      </c>
      <c r="T27" s="5">
        <f t="shared" si="16"/>
        <v>14914.583333333332</v>
      </c>
    </row>
    <row r="28" spans="3:20" x14ac:dyDescent="0.35">
      <c r="E28" s="25" t="s">
        <v>32</v>
      </c>
      <c r="H28" s="25" t="s">
        <v>54</v>
      </c>
      <c r="I28" s="5">
        <f>Sales!I21</f>
        <v>37500</v>
      </c>
      <c r="J28" s="5">
        <f>Sales!J21</f>
        <v>30000</v>
      </c>
      <c r="K28" s="5">
        <f>Sales!K21</f>
        <v>45000</v>
      </c>
      <c r="L28" s="5">
        <f>Sales!L21</f>
        <v>37500</v>
      </c>
      <c r="M28" s="5">
        <f>Sales!M21</f>
        <v>52500</v>
      </c>
      <c r="N28" s="5">
        <f>Sales!N21</f>
        <v>52500</v>
      </c>
      <c r="O28" s="5">
        <f>Sales!O21</f>
        <v>52500</v>
      </c>
      <c r="P28" s="5">
        <f>Sales!P21</f>
        <v>52500</v>
      </c>
      <c r="Q28" s="5">
        <f>Sales!Q21</f>
        <v>37500</v>
      </c>
      <c r="R28" s="5">
        <f>Sales!R21</f>
        <v>37500</v>
      </c>
      <c r="S28" s="5">
        <f>Sales!S21</f>
        <v>37500</v>
      </c>
      <c r="T28" s="5">
        <f>Sales!T21</f>
        <v>37500</v>
      </c>
    </row>
    <row r="29" spans="3:20" x14ac:dyDescent="0.35">
      <c r="D29" s="1" t="s">
        <v>77</v>
      </c>
      <c r="H29" s="2" t="s">
        <v>2</v>
      </c>
      <c r="I29" s="33">
        <f>I30/I31</f>
        <v>0.19078333333333344</v>
      </c>
      <c r="J29" s="33">
        <f t="shared" ref="J29:T29" si="17">J30/J31</f>
        <v>0.13566666666666666</v>
      </c>
      <c r="K29" s="33">
        <f t="shared" si="17"/>
        <v>0.24752777777777779</v>
      </c>
      <c r="L29" s="33">
        <f t="shared" si="17"/>
        <v>0.19078333333333344</v>
      </c>
      <c r="M29" s="33">
        <f t="shared" si="17"/>
        <v>0.28805952380952382</v>
      </c>
      <c r="N29" s="33">
        <f t="shared" si="17"/>
        <v>0.28805952380952382</v>
      </c>
      <c r="O29" s="33">
        <f t="shared" si="17"/>
        <v>0.28805952380952382</v>
      </c>
      <c r="P29" s="33">
        <f t="shared" si="17"/>
        <v>0.28805952380952382</v>
      </c>
      <c r="Q29" s="33">
        <f t="shared" si="17"/>
        <v>0.19078333333333344</v>
      </c>
      <c r="R29" s="33">
        <f t="shared" si="17"/>
        <v>0.19078333333333344</v>
      </c>
      <c r="S29" s="33">
        <f t="shared" si="17"/>
        <v>0.19078333333333344</v>
      </c>
      <c r="T29" s="33">
        <f t="shared" si="17"/>
        <v>0.19078333333333344</v>
      </c>
    </row>
    <row r="30" spans="3:20" x14ac:dyDescent="0.35">
      <c r="E30" s="25" t="s">
        <v>6</v>
      </c>
      <c r="H30" s="25" t="s">
        <v>54</v>
      </c>
      <c r="I30" s="5">
        <f>I18</f>
        <v>4769.5833333333358</v>
      </c>
      <c r="J30" s="5">
        <f t="shared" ref="J30:T30" si="18">J18</f>
        <v>2713.333333333333</v>
      </c>
      <c r="K30" s="5">
        <f t="shared" si="18"/>
        <v>7425.8333333333339</v>
      </c>
      <c r="L30" s="5">
        <f t="shared" si="18"/>
        <v>4769.5833333333358</v>
      </c>
      <c r="M30" s="5">
        <f t="shared" si="18"/>
        <v>10082.083333333334</v>
      </c>
      <c r="N30" s="5">
        <f t="shared" si="18"/>
        <v>10082.083333333334</v>
      </c>
      <c r="O30" s="5">
        <f t="shared" si="18"/>
        <v>10082.083333333334</v>
      </c>
      <c r="P30" s="5">
        <f t="shared" si="18"/>
        <v>10082.083333333334</v>
      </c>
      <c r="Q30" s="5">
        <f t="shared" si="18"/>
        <v>4769.5833333333358</v>
      </c>
      <c r="R30" s="5">
        <f t="shared" si="18"/>
        <v>4769.5833333333358</v>
      </c>
      <c r="S30" s="5">
        <f t="shared" si="18"/>
        <v>4769.5833333333358</v>
      </c>
      <c r="T30" s="5">
        <f t="shared" si="18"/>
        <v>4769.5833333333358</v>
      </c>
    </row>
    <row r="31" spans="3:20" x14ac:dyDescent="0.35">
      <c r="E31" s="25" t="s">
        <v>32</v>
      </c>
      <c r="H31" s="25" t="s">
        <v>54</v>
      </c>
      <c r="I31" s="5">
        <f>Sales!I24</f>
        <v>25000</v>
      </c>
      <c r="J31" s="5">
        <f>Sales!J24</f>
        <v>20000</v>
      </c>
      <c r="K31" s="5">
        <f>Sales!K24</f>
        <v>30000</v>
      </c>
      <c r="L31" s="5">
        <f>Sales!L24</f>
        <v>25000</v>
      </c>
      <c r="M31" s="5">
        <f>Sales!M24</f>
        <v>35000</v>
      </c>
      <c r="N31" s="5">
        <f>Sales!N24</f>
        <v>35000</v>
      </c>
      <c r="O31" s="5">
        <f>Sales!O24</f>
        <v>35000</v>
      </c>
      <c r="P31" s="5">
        <f>Sales!P24</f>
        <v>35000</v>
      </c>
      <c r="Q31" s="5">
        <f>Sales!Q24</f>
        <v>25000</v>
      </c>
      <c r="R31" s="5">
        <f>Sales!R24</f>
        <v>25000</v>
      </c>
      <c r="S31" s="5">
        <f>Sales!S24</f>
        <v>25000</v>
      </c>
      <c r="T31" s="5">
        <f>Sales!T24</f>
        <v>25000</v>
      </c>
    </row>
    <row r="32" spans="3:20" x14ac:dyDescent="0.35"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3:20" x14ac:dyDescent="0.35">
      <c r="C33" s="1" t="s">
        <v>118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3:20" x14ac:dyDescent="0.35">
      <c r="D34" s="1" t="s">
        <v>74</v>
      </c>
      <c r="H34" s="2" t="s">
        <v>55</v>
      </c>
      <c r="I34" s="24">
        <f>I35/I36</f>
        <v>5.9658333333333324</v>
      </c>
      <c r="J34" s="24">
        <f t="shared" ref="J34:T34" si="19">J35/J36</f>
        <v>5.1166666666666663</v>
      </c>
      <c r="K34" s="24">
        <f t="shared" si="19"/>
        <v>6.7319444444444452</v>
      </c>
      <c r="L34" s="24">
        <f t="shared" si="19"/>
        <v>5.9658333333333324</v>
      </c>
      <c r="M34" s="24">
        <f t="shared" si="19"/>
        <v>7.2791666666666677</v>
      </c>
      <c r="N34" s="24">
        <f t="shared" si="19"/>
        <v>7.2791666666666677</v>
      </c>
      <c r="O34" s="24">
        <f t="shared" si="19"/>
        <v>7.2791666666666677</v>
      </c>
      <c r="P34" s="24">
        <f t="shared" si="19"/>
        <v>7.2791666666666677</v>
      </c>
      <c r="Q34" s="24">
        <f t="shared" si="19"/>
        <v>5.9658333333333324</v>
      </c>
      <c r="R34" s="24">
        <f t="shared" si="19"/>
        <v>5.9658333333333324</v>
      </c>
      <c r="S34" s="24">
        <f t="shared" si="19"/>
        <v>5.9658333333333324</v>
      </c>
      <c r="T34" s="24">
        <f t="shared" si="19"/>
        <v>5.9658333333333324</v>
      </c>
    </row>
    <row r="35" spans="3:20" x14ac:dyDescent="0.35">
      <c r="E35" s="25" t="s">
        <v>6</v>
      </c>
      <c r="H35" s="2" t="s">
        <v>55</v>
      </c>
      <c r="I35" s="5">
        <f>I12</f>
        <v>14914.583333333332</v>
      </c>
      <c r="J35" s="5">
        <f t="shared" ref="J35:T35" si="20">J12</f>
        <v>10233.333333333332</v>
      </c>
      <c r="K35" s="5">
        <f t="shared" si="20"/>
        <v>20195.833333333336</v>
      </c>
      <c r="L35" s="5">
        <f t="shared" si="20"/>
        <v>14914.583333333332</v>
      </c>
      <c r="M35" s="5">
        <f t="shared" si="20"/>
        <v>25477.083333333336</v>
      </c>
      <c r="N35" s="5">
        <f t="shared" si="20"/>
        <v>25477.083333333336</v>
      </c>
      <c r="O35" s="5">
        <f t="shared" si="20"/>
        <v>25477.083333333336</v>
      </c>
      <c r="P35" s="5">
        <f t="shared" si="20"/>
        <v>25477.083333333336</v>
      </c>
      <c r="Q35" s="5">
        <f t="shared" si="20"/>
        <v>14914.583333333332</v>
      </c>
      <c r="R35" s="5">
        <f t="shared" si="20"/>
        <v>14914.583333333332</v>
      </c>
      <c r="S35" s="5">
        <f t="shared" si="20"/>
        <v>14914.583333333332</v>
      </c>
      <c r="T35" s="5">
        <f t="shared" si="20"/>
        <v>14914.583333333332</v>
      </c>
    </row>
    <row r="36" spans="3:20" x14ac:dyDescent="0.35">
      <c r="E36" s="2" t="s">
        <v>83</v>
      </c>
      <c r="H36" s="2" t="s">
        <v>55</v>
      </c>
      <c r="I36" s="5">
        <f>Sales!I12</f>
        <v>2500</v>
      </c>
      <c r="J36" s="5">
        <f>Sales!J12</f>
        <v>2000</v>
      </c>
      <c r="K36" s="5">
        <f>Sales!K12</f>
        <v>3000</v>
      </c>
      <c r="L36" s="5">
        <f>Sales!L12</f>
        <v>2500</v>
      </c>
      <c r="M36" s="5">
        <f>Sales!M12</f>
        <v>3500</v>
      </c>
      <c r="N36" s="5">
        <f>Sales!N12</f>
        <v>3500</v>
      </c>
      <c r="O36" s="5">
        <f>Sales!O12</f>
        <v>3500</v>
      </c>
      <c r="P36" s="5">
        <f>Sales!P12</f>
        <v>3500</v>
      </c>
      <c r="Q36" s="5">
        <f>Sales!Q12</f>
        <v>2500</v>
      </c>
      <c r="R36" s="5">
        <f>Sales!R12</f>
        <v>2500</v>
      </c>
      <c r="S36" s="5">
        <f>Sales!S12</f>
        <v>2500</v>
      </c>
      <c r="T36" s="5">
        <f>Sales!T12</f>
        <v>2500</v>
      </c>
    </row>
    <row r="37" spans="3:20" x14ac:dyDescent="0.35">
      <c r="D37" s="1" t="s">
        <v>77</v>
      </c>
      <c r="H37" s="2" t="s">
        <v>55</v>
      </c>
      <c r="I37" s="24">
        <f>I38/I39</f>
        <v>1.9078333333333344</v>
      </c>
      <c r="J37" s="24">
        <f t="shared" ref="J37" si="21">J38/J39</f>
        <v>1.3566666666666665</v>
      </c>
      <c r="K37" s="24">
        <f t="shared" ref="K37" si="22">K38/K39</f>
        <v>2.4752777777777779</v>
      </c>
      <c r="L37" s="24">
        <f t="shared" ref="L37" si="23">L38/L39</f>
        <v>1.9078333333333344</v>
      </c>
      <c r="M37" s="24">
        <f t="shared" ref="M37" si="24">M38/M39</f>
        <v>2.8805952380952382</v>
      </c>
      <c r="N37" s="24">
        <f t="shared" ref="N37" si="25">N38/N39</f>
        <v>2.8805952380952382</v>
      </c>
      <c r="O37" s="24">
        <f t="shared" ref="O37" si="26">O38/O39</f>
        <v>2.8805952380952382</v>
      </c>
      <c r="P37" s="24">
        <f t="shared" ref="P37" si="27">P38/P39</f>
        <v>2.8805952380952382</v>
      </c>
      <c r="Q37" s="24">
        <f t="shared" ref="Q37" si="28">Q38/Q39</f>
        <v>1.9078333333333344</v>
      </c>
      <c r="R37" s="24">
        <f t="shared" ref="R37" si="29">R38/R39</f>
        <v>1.9078333333333344</v>
      </c>
      <c r="S37" s="24">
        <f t="shared" ref="S37" si="30">S38/S39</f>
        <v>1.9078333333333344</v>
      </c>
      <c r="T37" s="24">
        <f t="shared" ref="T37" si="31">T38/T39</f>
        <v>1.9078333333333344</v>
      </c>
    </row>
    <row r="38" spans="3:20" x14ac:dyDescent="0.35">
      <c r="E38" s="25" t="s">
        <v>6</v>
      </c>
      <c r="H38" s="2" t="s">
        <v>55</v>
      </c>
      <c r="I38" s="5">
        <f>I18</f>
        <v>4769.5833333333358</v>
      </c>
      <c r="J38" s="5">
        <f t="shared" ref="J38:T38" si="32">J18</f>
        <v>2713.333333333333</v>
      </c>
      <c r="K38" s="5">
        <f t="shared" si="32"/>
        <v>7425.8333333333339</v>
      </c>
      <c r="L38" s="5">
        <f t="shared" si="32"/>
        <v>4769.5833333333358</v>
      </c>
      <c r="M38" s="5">
        <f t="shared" si="32"/>
        <v>10082.083333333334</v>
      </c>
      <c r="N38" s="5">
        <f t="shared" si="32"/>
        <v>10082.083333333334</v>
      </c>
      <c r="O38" s="5">
        <f t="shared" si="32"/>
        <v>10082.083333333334</v>
      </c>
      <c r="P38" s="5">
        <f t="shared" si="32"/>
        <v>10082.083333333334</v>
      </c>
      <c r="Q38" s="5">
        <f t="shared" si="32"/>
        <v>4769.5833333333358</v>
      </c>
      <c r="R38" s="5">
        <f t="shared" si="32"/>
        <v>4769.5833333333358</v>
      </c>
      <c r="S38" s="5">
        <f t="shared" si="32"/>
        <v>4769.5833333333358</v>
      </c>
      <c r="T38" s="5">
        <f t="shared" si="32"/>
        <v>4769.5833333333358</v>
      </c>
    </row>
    <row r="39" spans="3:20" x14ac:dyDescent="0.35">
      <c r="E39" s="2" t="s">
        <v>83</v>
      </c>
      <c r="H39" s="2" t="s">
        <v>55</v>
      </c>
      <c r="I39" s="5">
        <f>Sales!I13</f>
        <v>2500</v>
      </c>
      <c r="J39" s="5">
        <f>Sales!J13</f>
        <v>2000</v>
      </c>
      <c r="K39" s="5">
        <f>Sales!K13</f>
        <v>3000</v>
      </c>
      <c r="L39" s="5">
        <f>Sales!L13</f>
        <v>2500</v>
      </c>
      <c r="M39" s="5">
        <f>Sales!M13</f>
        <v>3500</v>
      </c>
      <c r="N39" s="5">
        <f>Sales!N13</f>
        <v>3500</v>
      </c>
      <c r="O39" s="5">
        <f>Sales!O13</f>
        <v>3500</v>
      </c>
      <c r="P39" s="5">
        <f>Sales!P13</f>
        <v>3500</v>
      </c>
      <c r="Q39" s="5">
        <f>Sales!Q13</f>
        <v>2500</v>
      </c>
      <c r="R39" s="5">
        <f>Sales!R13</f>
        <v>2500</v>
      </c>
      <c r="S39" s="5">
        <f>Sales!S13</f>
        <v>2500</v>
      </c>
      <c r="T39" s="5">
        <f>Sales!T13</f>
        <v>2500</v>
      </c>
    </row>
    <row r="40" spans="3:20" x14ac:dyDescent="0.35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3:20" x14ac:dyDescent="0.35"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3:20" x14ac:dyDescent="0.35"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3:20" x14ac:dyDescent="0.35"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3:20" x14ac:dyDescent="0.35"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3:20" x14ac:dyDescent="0.35"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3:20" x14ac:dyDescent="0.35"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3:20" x14ac:dyDescent="0.35"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3:20" x14ac:dyDescent="0.35"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9:20" x14ac:dyDescent="0.35"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</sheetData>
  <hyperlinks>
    <hyperlink ref="R3" location="Master!A1" display="Back" xr:uid="{00000000-0004-0000-0A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T55"/>
  <sheetViews>
    <sheetView zoomScale="70" zoomScaleNormal="70" workbookViewId="0">
      <pane xSplit="8" ySplit="9" topLeftCell="I12" activePane="bottomRight" state="frozen"/>
      <selection activeCell="Q4" sqref="Q4"/>
      <selection pane="topRight" activeCell="Q4" sqref="Q4"/>
      <selection pane="bottomLeft" activeCell="Q4" sqref="Q4"/>
      <selection pane="bottomRight" activeCell="R3" sqref="R3"/>
    </sheetView>
  </sheetViews>
  <sheetFormatPr defaultColWidth="9.1796875" defaultRowHeight="14.5" outlineLevelRow="1" x14ac:dyDescent="0.35"/>
  <cols>
    <col min="1" max="1" width="4.453125" style="2" customWidth="1"/>
    <col min="2" max="2" width="3.7265625" style="2" customWidth="1"/>
    <col min="3" max="3" width="3" style="2" customWidth="1"/>
    <col min="4" max="4" width="2.1796875" style="2" customWidth="1"/>
    <col min="5" max="6" width="9.1796875" style="2"/>
    <col min="7" max="7" width="24.1796875" style="2" customWidth="1"/>
    <col min="8" max="8" width="25.453125" style="2" customWidth="1"/>
    <col min="9" max="16384" width="9.1796875" style="2"/>
  </cols>
  <sheetData>
    <row r="1" spans="1:20" x14ac:dyDescent="0.35">
      <c r="A1" s="1" t="s">
        <v>136</v>
      </c>
    </row>
    <row r="2" spans="1:20" x14ac:dyDescent="0.35">
      <c r="A2" s="2" t="s">
        <v>69</v>
      </c>
    </row>
    <row r="3" spans="1:20" x14ac:dyDescent="0.35">
      <c r="J3" s="3"/>
      <c r="K3" s="2" t="s">
        <v>47</v>
      </c>
      <c r="R3" s="20" t="s">
        <v>46</v>
      </c>
    </row>
    <row r="4" spans="1:20" x14ac:dyDescent="0.35">
      <c r="J4" s="21"/>
      <c r="K4" s="2" t="s">
        <v>48</v>
      </c>
    </row>
    <row r="5" spans="1:20" x14ac:dyDescent="0.35">
      <c r="B5" s="2" t="s">
        <v>0</v>
      </c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1" spans="1:20" x14ac:dyDescent="0.35">
      <c r="C11" s="1" t="s">
        <v>86</v>
      </c>
      <c r="H11" s="25" t="s">
        <v>56</v>
      </c>
      <c r="I11" s="4">
        <f>I12+I16+I19+I22</f>
        <v>4100</v>
      </c>
      <c r="J11" s="4">
        <f t="shared" ref="J11:T11" si="0">J12+J16+J19+J22</f>
        <v>4025</v>
      </c>
      <c r="K11" s="4">
        <f t="shared" si="0"/>
        <v>4175</v>
      </c>
      <c r="L11" s="4">
        <f t="shared" si="0"/>
        <v>4100</v>
      </c>
      <c r="M11" s="4">
        <f t="shared" si="0"/>
        <v>4250</v>
      </c>
      <c r="N11" s="4">
        <f t="shared" si="0"/>
        <v>4250</v>
      </c>
      <c r="O11" s="4">
        <f t="shared" si="0"/>
        <v>4250</v>
      </c>
      <c r="P11" s="4">
        <f t="shared" si="0"/>
        <v>4250</v>
      </c>
      <c r="Q11" s="4">
        <f t="shared" si="0"/>
        <v>4100</v>
      </c>
      <c r="R11" s="4">
        <f t="shared" si="0"/>
        <v>4100</v>
      </c>
      <c r="S11" s="4">
        <f t="shared" si="0"/>
        <v>4100</v>
      </c>
      <c r="T11" s="4">
        <f t="shared" si="0"/>
        <v>4100</v>
      </c>
    </row>
    <row r="12" spans="1:20" x14ac:dyDescent="0.35">
      <c r="D12" s="2" t="s">
        <v>33</v>
      </c>
      <c r="H12" s="25" t="s">
        <v>56</v>
      </c>
      <c r="I12" s="5">
        <f>I13*I14*(1+I15)</f>
        <v>3690</v>
      </c>
      <c r="J12" s="5">
        <f t="shared" ref="J12:T12" si="1">J13*J14*(1+J15)</f>
        <v>3690</v>
      </c>
      <c r="K12" s="5">
        <f t="shared" si="1"/>
        <v>3690</v>
      </c>
      <c r="L12" s="5">
        <f t="shared" si="1"/>
        <v>3690</v>
      </c>
      <c r="M12" s="5">
        <f t="shared" si="1"/>
        <v>3690</v>
      </c>
      <c r="N12" s="5">
        <f t="shared" si="1"/>
        <v>3690</v>
      </c>
      <c r="O12" s="5">
        <f t="shared" si="1"/>
        <v>3690</v>
      </c>
      <c r="P12" s="5">
        <f t="shared" si="1"/>
        <v>3690</v>
      </c>
      <c r="Q12" s="5">
        <f t="shared" si="1"/>
        <v>3690</v>
      </c>
      <c r="R12" s="5">
        <f t="shared" si="1"/>
        <v>3690</v>
      </c>
      <c r="S12" s="5">
        <f t="shared" si="1"/>
        <v>3690</v>
      </c>
      <c r="T12" s="5">
        <f t="shared" si="1"/>
        <v>3690</v>
      </c>
    </row>
    <row r="13" spans="1:20" hidden="1" outlineLevel="1" x14ac:dyDescent="0.35">
      <c r="C13" s="13"/>
      <c r="E13" s="2" t="s">
        <v>34</v>
      </c>
      <c r="H13" s="2" t="s">
        <v>63</v>
      </c>
      <c r="I13" s="16">
        <v>50</v>
      </c>
      <c r="J13" s="13">
        <f>I13</f>
        <v>50</v>
      </c>
      <c r="K13" s="13">
        <f t="shared" ref="K13:T13" si="2">J13</f>
        <v>50</v>
      </c>
      <c r="L13" s="13">
        <f t="shared" si="2"/>
        <v>50</v>
      </c>
      <c r="M13" s="13">
        <f t="shared" si="2"/>
        <v>50</v>
      </c>
      <c r="N13" s="13">
        <f t="shared" si="2"/>
        <v>50</v>
      </c>
      <c r="O13" s="13">
        <f t="shared" si="2"/>
        <v>50</v>
      </c>
      <c r="P13" s="13">
        <f t="shared" si="2"/>
        <v>50</v>
      </c>
      <c r="Q13" s="13">
        <f t="shared" si="2"/>
        <v>50</v>
      </c>
      <c r="R13" s="13">
        <f t="shared" si="2"/>
        <v>50</v>
      </c>
      <c r="S13" s="13">
        <f t="shared" si="2"/>
        <v>50</v>
      </c>
      <c r="T13" s="13">
        <f t="shared" si="2"/>
        <v>50</v>
      </c>
    </row>
    <row r="14" spans="1:20" hidden="1" outlineLevel="1" x14ac:dyDescent="0.35">
      <c r="C14" s="13"/>
      <c r="E14" s="2" t="s">
        <v>35</v>
      </c>
      <c r="H14" s="2" t="s">
        <v>62</v>
      </c>
      <c r="I14" s="16">
        <v>60</v>
      </c>
      <c r="J14" s="13">
        <f t="shared" ref="J14:T15" si="3">I14</f>
        <v>60</v>
      </c>
      <c r="K14" s="13">
        <f t="shared" si="3"/>
        <v>60</v>
      </c>
      <c r="L14" s="13">
        <f t="shared" si="3"/>
        <v>60</v>
      </c>
      <c r="M14" s="13">
        <f t="shared" si="3"/>
        <v>60</v>
      </c>
      <c r="N14" s="13">
        <f t="shared" si="3"/>
        <v>60</v>
      </c>
      <c r="O14" s="13">
        <f t="shared" si="3"/>
        <v>60</v>
      </c>
      <c r="P14" s="13">
        <f t="shared" si="3"/>
        <v>60</v>
      </c>
      <c r="Q14" s="13">
        <f t="shared" si="3"/>
        <v>60</v>
      </c>
      <c r="R14" s="13">
        <f t="shared" si="3"/>
        <v>60</v>
      </c>
      <c r="S14" s="13">
        <f t="shared" si="3"/>
        <v>60</v>
      </c>
      <c r="T14" s="13">
        <f t="shared" si="3"/>
        <v>60</v>
      </c>
    </row>
    <row r="15" spans="1:20" hidden="1" outlineLevel="1" x14ac:dyDescent="0.35">
      <c r="C15" s="13"/>
      <c r="E15" s="2" t="s">
        <v>36</v>
      </c>
      <c r="H15" s="2" t="s">
        <v>2</v>
      </c>
      <c r="I15" s="17">
        <v>0.23</v>
      </c>
      <c r="J15" s="18">
        <f t="shared" si="3"/>
        <v>0.23</v>
      </c>
      <c r="K15" s="18">
        <f t="shared" si="3"/>
        <v>0.23</v>
      </c>
      <c r="L15" s="18">
        <f t="shared" si="3"/>
        <v>0.23</v>
      </c>
      <c r="M15" s="18">
        <f t="shared" si="3"/>
        <v>0.23</v>
      </c>
      <c r="N15" s="18">
        <f t="shared" si="3"/>
        <v>0.23</v>
      </c>
      <c r="O15" s="18">
        <f t="shared" si="3"/>
        <v>0.23</v>
      </c>
      <c r="P15" s="18">
        <f t="shared" si="3"/>
        <v>0.23</v>
      </c>
      <c r="Q15" s="18">
        <f t="shared" si="3"/>
        <v>0.23</v>
      </c>
      <c r="R15" s="18">
        <f t="shared" si="3"/>
        <v>0.23</v>
      </c>
      <c r="S15" s="18">
        <f t="shared" si="3"/>
        <v>0.23</v>
      </c>
      <c r="T15" s="18">
        <f t="shared" si="3"/>
        <v>0.23</v>
      </c>
    </row>
    <row r="16" spans="1:20" collapsed="1" x14ac:dyDescent="0.35">
      <c r="D16" s="2" t="s">
        <v>87</v>
      </c>
      <c r="H16" s="25" t="s">
        <v>56</v>
      </c>
      <c r="I16" s="5">
        <f>I17*I18</f>
        <v>25</v>
      </c>
      <c r="J16" s="5">
        <f t="shared" ref="J16:T16" si="4">J17*J18</f>
        <v>25</v>
      </c>
      <c r="K16" s="5">
        <f t="shared" si="4"/>
        <v>25</v>
      </c>
      <c r="L16" s="5">
        <f t="shared" si="4"/>
        <v>25</v>
      </c>
      <c r="M16" s="5">
        <f t="shared" si="4"/>
        <v>25</v>
      </c>
      <c r="N16" s="5">
        <f t="shared" si="4"/>
        <v>25</v>
      </c>
      <c r="O16" s="5">
        <f t="shared" si="4"/>
        <v>25</v>
      </c>
      <c r="P16" s="5">
        <f t="shared" si="4"/>
        <v>25</v>
      </c>
      <c r="Q16" s="5">
        <f t="shared" si="4"/>
        <v>25</v>
      </c>
      <c r="R16" s="5">
        <f t="shared" si="4"/>
        <v>25</v>
      </c>
      <c r="S16" s="5">
        <f t="shared" si="4"/>
        <v>25</v>
      </c>
      <c r="T16" s="5">
        <f t="shared" si="4"/>
        <v>25</v>
      </c>
    </row>
    <row r="17" spans="3:20" hidden="1" outlineLevel="1" x14ac:dyDescent="0.35">
      <c r="E17" s="2" t="s">
        <v>34</v>
      </c>
      <c r="H17" s="2" t="s">
        <v>63</v>
      </c>
      <c r="I17" s="5">
        <f>I$13</f>
        <v>50</v>
      </c>
      <c r="J17" s="5">
        <f t="shared" ref="J17:T17" si="5">J$13</f>
        <v>50</v>
      </c>
      <c r="K17" s="5">
        <f t="shared" si="5"/>
        <v>50</v>
      </c>
      <c r="L17" s="5">
        <f t="shared" si="5"/>
        <v>50</v>
      </c>
      <c r="M17" s="5">
        <f t="shared" si="5"/>
        <v>50</v>
      </c>
      <c r="N17" s="5">
        <f t="shared" si="5"/>
        <v>50</v>
      </c>
      <c r="O17" s="5">
        <f t="shared" si="5"/>
        <v>50</v>
      </c>
      <c r="P17" s="5">
        <f t="shared" si="5"/>
        <v>50</v>
      </c>
      <c r="Q17" s="5">
        <f t="shared" si="5"/>
        <v>50</v>
      </c>
      <c r="R17" s="5">
        <f t="shared" si="5"/>
        <v>50</v>
      </c>
      <c r="S17" s="5">
        <f t="shared" si="5"/>
        <v>50</v>
      </c>
      <c r="T17" s="5">
        <f t="shared" si="5"/>
        <v>50</v>
      </c>
    </row>
    <row r="18" spans="3:20" hidden="1" outlineLevel="1" x14ac:dyDescent="0.35">
      <c r="E18" s="2" t="s">
        <v>89</v>
      </c>
      <c r="H18" s="2" t="s">
        <v>62</v>
      </c>
      <c r="I18" s="34">
        <v>0.5</v>
      </c>
      <c r="J18" s="31">
        <f>I18</f>
        <v>0.5</v>
      </c>
      <c r="K18" s="31">
        <f t="shared" ref="K18:T18" si="6">J18</f>
        <v>0.5</v>
      </c>
      <c r="L18" s="31">
        <f t="shared" si="6"/>
        <v>0.5</v>
      </c>
      <c r="M18" s="31">
        <f t="shared" si="6"/>
        <v>0.5</v>
      </c>
      <c r="N18" s="31">
        <f t="shared" si="6"/>
        <v>0.5</v>
      </c>
      <c r="O18" s="31">
        <f t="shared" si="6"/>
        <v>0.5</v>
      </c>
      <c r="P18" s="31">
        <f t="shared" si="6"/>
        <v>0.5</v>
      </c>
      <c r="Q18" s="31">
        <f t="shared" si="6"/>
        <v>0.5</v>
      </c>
      <c r="R18" s="31">
        <f t="shared" si="6"/>
        <v>0.5</v>
      </c>
      <c r="S18" s="31">
        <f t="shared" si="6"/>
        <v>0.5</v>
      </c>
      <c r="T18" s="31">
        <f t="shared" si="6"/>
        <v>0.5</v>
      </c>
    </row>
    <row r="19" spans="3:20" collapsed="1" x14ac:dyDescent="0.35">
      <c r="D19" s="2" t="s">
        <v>88</v>
      </c>
      <c r="H19" s="25" t="s">
        <v>56</v>
      </c>
      <c r="I19" s="5">
        <f>I20*I21</f>
        <v>10</v>
      </c>
      <c r="J19" s="5">
        <f t="shared" ref="J19" si="7">J20*J21</f>
        <v>10</v>
      </c>
      <c r="K19" s="5">
        <f t="shared" ref="K19" si="8">K20*K21</f>
        <v>10</v>
      </c>
      <c r="L19" s="5">
        <f t="shared" ref="L19" si="9">L20*L21</f>
        <v>10</v>
      </c>
      <c r="M19" s="5">
        <f t="shared" ref="M19" si="10">M20*M21</f>
        <v>10</v>
      </c>
      <c r="N19" s="5">
        <f t="shared" ref="N19" si="11">N20*N21</f>
        <v>10</v>
      </c>
      <c r="O19" s="5">
        <f t="shared" ref="O19" si="12">O20*O21</f>
        <v>10</v>
      </c>
      <c r="P19" s="5">
        <f t="shared" ref="P19" si="13">P20*P21</f>
        <v>10</v>
      </c>
      <c r="Q19" s="5">
        <f t="shared" ref="Q19" si="14">Q20*Q21</f>
        <v>10</v>
      </c>
      <c r="R19" s="5">
        <f t="shared" ref="R19" si="15">R20*R21</f>
        <v>10</v>
      </c>
      <c r="S19" s="5">
        <f t="shared" ref="S19" si="16">S20*S21</f>
        <v>10</v>
      </c>
      <c r="T19" s="5">
        <f t="shared" ref="T19" si="17">T20*T21</f>
        <v>10</v>
      </c>
    </row>
    <row r="20" spans="3:20" hidden="1" outlineLevel="1" x14ac:dyDescent="0.35">
      <c r="E20" s="2" t="s">
        <v>34</v>
      </c>
      <c r="H20" s="2" t="s">
        <v>63</v>
      </c>
      <c r="I20" s="5">
        <f>I$13</f>
        <v>50</v>
      </c>
      <c r="J20" s="5">
        <f t="shared" ref="J20:T20" si="18">J$13</f>
        <v>50</v>
      </c>
      <c r="K20" s="5">
        <f t="shared" si="18"/>
        <v>50</v>
      </c>
      <c r="L20" s="5">
        <f t="shared" si="18"/>
        <v>50</v>
      </c>
      <c r="M20" s="5">
        <f t="shared" si="18"/>
        <v>50</v>
      </c>
      <c r="N20" s="5">
        <f t="shared" si="18"/>
        <v>50</v>
      </c>
      <c r="O20" s="5">
        <f t="shared" si="18"/>
        <v>50</v>
      </c>
      <c r="P20" s="5">
        <f t="shared" si="18"/>
        <v>50</v>
      </c>
      <c r="Q20" s="5">
        <f t="shared" si="18"/>
        <v>50</v>
      </c>
      <c r="R20" s="5">
        <f t="shared" si="18"/>
        <v>50</v>
      </c>
      <c r="S20" s="5">
        <f t="shared" si="18"/>
        <v>50</v>
      </c>
      <c r="T20" s="5">
        <f t="shared" si="18"/>
        <v>50</v>
      </c>
    </row>
    <row r="21" spans="3:20" hidden="1" outlineLevel="1" x14ac:dyDescent="0.35">
      <c r="E21" s="2" t="s">
        <v>89</v>
      </c>
      <c r="H21" s="2" t="s">
        <v>62</v>
      </c>
      <c r="I21" s="34">
        <v>0.2</v>
      </c>
      <c r="J21" s="31">
        <f>I21</f>
        <v>0.2</v>
      </c>
      <c r="K21" s="31">
        <f t="shared" ref="K21:T21" si="19">J21</f>
        <v>0.2</v>
      </c>
      <c r="L21" s="31">
        <f t="shared" si="19"/>
        <v>0.2</v>
      </c>
      <c r="M21" s="31">
        <f t="shared" si="19"/>
        <v>0.2</v>
      </c>
      <c r="N21" s="31">
        <f t="shared" si="19"/>
        <v>0.2</v>
      </c>
      <c r="O21" s="31">
        <f t="shared" si="19"/>
        <v>0.2</v>
      </c>
      <c r="P21" s="31">
        <f t="shared" si="19"/>
        <v>0.2</v>
      </c>
      <c r="Q21" s="31">
        <f t="shared" si="19"/>
        <v>0.2</v>
      </c>
      <c r="R21" s="31">
        <f t="shared" si="19"/>
        <v>0.2</v>
      </c>
      <c r="S21" s="31">
        <f t="shared" si="19"/>
        <v>0.2</v>
      </c>
      <c r="T21" s="31">
        <f t="shared" si="19"/>
        <v>0.2</v>
      </c>
    </row>
    <row r="22" spans="3:20" collapsed="1" x14ac:dyDescent="0.35">
      <c r="D22" s="2" t="s">
        <v>90</v>
      </c>
      <c r="H22" s="25" t="s">
        <v>56</v>
      </c>
      <c r="I22" s="5">
        <f>I23*I24</f>
        <v>375</v>
      </c>
      <c r="J22" s="5">
        <f t="shared" ref="J22:T22" si="20">J23*J24</f>
        <v>300</v>
      </c>
      <c r="K22" s="5">
        <f t="shared" si="20"/>
        <v>450</v>
      </c>
      <c r="L22" s="5">
        <f t="shared" si="20"/>
        <v>375</v>
      </c>
      <c r="M22" s="5">
        <f t="shared" si="20"/>
        <v>525</v>
      </c>
      <c r="N22" s="5">
        <f t="shared" si="20"/>
        <v>525</v>
      </c>
      <c r="O22" s="5">
        <f t="shared" si="20"/>
        <v>525</v>
      </c>
      <c r="P22" s="5">
        <f t="shared" si="20"/>
        <v>525</v>
      </c>
      <c r="Q22" s="5">
        <f t="shared" si="20"/>
        <v>375</v>
      </c>
      <c r="R22" s="5">
        <f t="shared" si="20"/>
        <v>375</v>
      </c>
      <c r="S22" s="5">
        <f t="shared" si="20"/>
        <v>375</v>
      </c>
      <c r="T22" s="5">
        <f t="shared" si="20"/>
        <v>375</v>
      </c>
    </row>
    <row r="23" spans="3:20" hidden="1" outlineLevel="1" x14ac:dyDescent="0.35">
      <c r="E23" s="2" t="s">
        <v>91</v>
      </c>
      <c r="H23" s="25" t="s">
        <v>56</v>
      </c>
      <c r="I23" s="5">
        <f>Sales!I21</f>
        <v>37500</v>
      </c>
      <c r="J23" s="5">
        <f>Sales!J21</f>
        <v>30000</v>
      </c>
      <c r="K23" s="5">
        <f>Sales!K21</f>
        <v>45000</v>
      </c>
      <c r="L23" s="5">
        <f>Sales!L21</f>
        <v>37500</v>
      </c>
      <c r="M23" s="5">
        <f>Sales!M21</f>
        <v>52500</v>
      </c>
      <c r="N23" s="5">
        <f>Sales!N21</f>
        <v>52500</v>
      </c>
      <c r="O23" s="5">
        <f>Sales!O21</f>
        <v>52500</v>
      </c>
      <c r="P23" s="5">
        <f>Sales!P21</f>
        <v>52500</v>
      </c>
      <c r="Q23" s="5">
        <f>Sales!Q21</f>
        <v>37500</v>
      </c>
      <c r="R23" s="5">
        <f>Sales!R21</f>
        <v>37500</v>
      </c>
      <c r="S23" s="5">
        <f>Sales!S21</f>
        <v>37500</v>
      </c>
      <c r="T23" s="5">
        <f>Sales!T21</f>
        <v>37500</v>
      </c>
    </row>
    <row r="24" spans="3:20" hidden="1" outlineLevel="1" x14ac:dyDescent="0.35">
      <c r="E24" s="2" t="s">
        <v>92</v>
      </c>
      <c r="H24" s="2" t="s">
        <v>2</v>
      </c>
      <c r="I24" s="35">
        <v>0.01</v>
      </c>
      <c r="J24" s="5">
        <f>I24</f>
        <v>0.01</v>
      </c>
      <c r="K24" s="5">
        <f t="shared" ref="K24:T24" si="21">J24</f>
        <v>0.01</v>
      </c>
      <c r="L24" s="5">
        <f t="shared" si="21"/>
        <v>0.01</v>
      </c>
      <c r="M24" s="5">
        <f t="shared" si="21"/>
        <v>0.01</v>
      </c>
      <c r="N24" s="5">
        <f t="shared" si="21"/>
        <v>0.01</v>
      </c>
      <c r="O24" s="5">
        <f t="shared" si="21"/>
        <v>0.01</v>
      </c>
      <c r="P24" s="5">
        <f t="shared" si="21"/>
        <v>0.01</v>
      </c>
      <c r="Q24" s="5">
        <f t="shared" si="21"/>
        <v>0.01</v>
      </c>
      <c r="R24" s="5">
        <f t="shared" si="21"/>
        <v>0.01</v>
      </c>
      <c r="S24" s="5">
        <f t="shared" si="21"/>
        <v>0.01</v>
      </c>
      <c r="T24" s="5">
        <f t="shared" si="21"/>
        <v>0.01</v>
      </c>
    </row>
    <row r="25" spans="3:20" collapsed="1" x14ac:dyDescent="0.35"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3:20" x14ac:dyDescent="0.35"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3:20" x14ac:dyDescent="0.35"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3:20" x14ac:dyDescent="0.35">
      <c r="C28" s="1" t="s">
        <v>93</v>
      </c>
      <c r="H28" s="25" t="s">
        <v>56</v>
      </c>
      <c r="I28" s="4">
        <f>I29+I33+I36+I39</f>
        <v>1745</v>
      </c>
      <c r="J28" s="4">
        <f t="shared" ref="J28" si="22">J29+J33+J36+J39</f>
        <v>1545</v>
      </c>
      <c r="K28" s="4">
        <f t="shared" ref="K28" si="23">K29+K33+K36+K39</f>
        <v>1945</v>
      </c>
      <c r="L28" s="4">
        <f t="shared" ref="L28" si="24">L29+L33+L36+L39</f>
        <v>1745</v>
      </c>
      <c r="M28" s="4">
        <f t="shared" ref="M28" si="25">M29+M33+M36+M39</f>
        <v>2145</v>
      </c>
      <c r="N28" s="4">
        <f t="shared" ref="N28" si="26">N29+N33+N36+N39</f>
        <v>2145</v>
      </c>
      <c r="O28" s="4">
        <f t="shared" ref="O28" si="27">O29+O33+O36+O39</f>
        <v>2145</v>
      </c>
      <c r="P28" s="4">
        <f t="shared" ref="P28" si="28">P29+P33+P36+P39</f>
        <v>2145</v>
      </c>
      <c r="Q28" s="4">
        <f t="shared" ref="Q28" si="29">Q29+Q33+Q36+Q39</f>
        <v>1745</v>
      </c>
      <c r="R28" s="4">
        <f t="shared" ref="R28" si="30">R29+R33+R36+R39</f>
        <v>1745</v>
      </c>
      <c r="S28" s="4">
        <f t="shared" ref="S28" si="31">S29+S33+S36+S39</f>
        <v>1745</v>
      </c>
      <c r="T28" s="4">
        <f t="shared" ref="T28" si="32">T29+T33+T36+T39</f>
        <v>1745</v>
      </c>
    </row>
    <row r="29" spans="3:20" x14ac:dyDescent="0.35">
      <c r="D29" s="2" t="s">
        <v>33</v>
      </c>
      <c r="H29" s="25" t="s">
        <v>56</v>
      </c>
      <c r="I29" s="5">
        <f>I30*I31*(1+I32)</f>
        <v>738</v>
      </c>
      <c r="J29" s="5">
        <f t="shared" ref="J29" si="33">J30*J31*(1+J32)</f>
        <v>738</v>
      </c>
      <c r="K29" s="5">
        <f t="shared" ref="K29" si="34">K30*K31*(1+K32)</f>
        <v>738</v>
      </c>
      <c r="L29" s="5">
        <f t="shared" ref="L29" si="35">L30*L31*(1+L32)</f>
        <v>738</v>
      </c>
      <c r="M29" s="5">
        <f t="shared" ref="M29" si="36">M30*M31*(1+M32)</f>
        <v>738</v>
      </c>
      <c r="N29" s="5">
        <f t="shared" ref="N29" si="37">N30*N31*(1+N32)</f>
        <v>738</v>
      </c>
      <c r="O29" s="5">
        <f t="shared" ref="O29" si="38">O30*O31*(1+O32)</f>
        <v>738</v>
      </c>
      <c r="P29" s="5">
        <f t="shared" ref="P29" si="39">P30*P31*(1+P32)</f>
        <v>738</v>
      </c>
      <c r="Q29" s="5">
        <f t="shared" ref="Q29" si="40">Q30*Q31*(1+Q32)</f>
        <v>738</v>
      </c>
      <c r="R29" s="5">
        <f t="shared" ref="R29" si="41">R30*R31*(1+R32)</f>
        <v>738</v>
      </c>
      <c r="S29" s="5">
        <f t="shared" ref="S29" si="42">S30*S31*(1+S32)</f>
        <v>738</v>
      </c>
      <c r="T29" s="5">
        <f t="shared" ref="T29" si="43">T30*T31*(1+T32)</f>
        <v>738</v>
      </c>
    </row>
    <row r="30" spans="3:20" hidden="1" outlineLevel="1" x14ac:dyDescent="0.35">
      <c r="C30" s="13"/>
      <c r="E30" s="2" t="s">
        <v>34</v>
      </c>
      <c r="H30" s="2" t="s">
        <v>63</v>
      </c>
      <c r="I30" s="16">
        <v>10</v>
      </c>
      <c r="J30" s="13">
        <f>I30</f>
        <v>10</v>
      </c>
      <c r="K30" s="13">
        <f t="shared" ref="K30:K32" si="44">J30</f>
        <v>10</v>
      </c>
      <c r="L30" s="13">
        <f t="shared" ref="L30:L32" si="45">K30</f>
        <v>10</v>
      </c>
      <c r="M30" s="13">
        <f t="shared" ref="M30:M32" si="46">L30</f>
        <v>10</v>
      </c>
      <c r="N30" s="13">
        <f t="shared" ref="N30:N32" si="47">M30</f>
        <v>10</v>
      </c>
      <c r="O30" s="13">
        <f t="shared" ref="O30:O32" si="48">N30</f>
        <v>10</v>
      </c>
      <c r="P30" s="13">
        <f t="shared" ref="P30:P32" si="49">O30</f>
        <v>10</v>
      </c>
      <c r="Q30" s="13">
        <f t="shared" ref="Q30:Q32" si="50">P30</f>
        <v>10</v>
      </c>
      <c r="R30" s="13">
        <f t="shared" ref="R30:R32" si="51">Q30</f>
        <v>10</v>
      </c>
      <c r="S30" s="13">
        <f t="shared" ref="S30:S32" si="52">R30</f>
        <v>10</v>
      </c>
      <c r="T30" s="13">
        <f t="shared" ref="T30:T32" si="53">S30</f>
        <v>10</v>
      </c>
    </row>
    <row r="31" spans="3:20" hidden="1" outlineLevel="1" x14ac:dyDescent="0.35">
      <c r="C31" s="13"/>
      <c r="E31" s="2" t="s">
        <v>35</v>
      </c>
      <c r="H31" s="2" t="s">
        <v>62</v>
      </c>
      <c r="I31" s="16">
        <v>60</v>
      </c>
      <c r="J31" s="13">
        <f t="shared" ref="J31:J32" si="54">I31</f>
        <v>60</v>
      </c>
      <c r="K31" s="13">
        <f t="shared" si="44"/>
        <v>60</v>
      </c>
      <c r="L31" s="13">
        <f t="shared" si="45"/>
        <v>60</v>
      </c>
      <c r="M31" s="13">
        <f t="shared" si="46"/>
        <v>60</v>
      </c>
      <c r="N31" s="13">
        <f t="shared" si="47"/>
        <v>60</v>
      </c>
      <c r="O31" s="13">
        <f t="shared" si="48"/>
        <v>60</v>
      </c>
      <c r="P31" s="13">
        <f t="shared" si="49"/>
        <v>60</v>
      </c>
      <c r="Q31" s="13">
        <f t="shared" si="50"/>
        <v>60</v>
      </c>
      <c r="R31" s="13">
        <f t="shared" si="51"/>
        <v>60</v>
      </c>
      <c r="S31" s="13">
        <f t="shared" si="52"/>
        <v>60</v>
      </c>
      <c r="T31" s="13">
        <f t="shared" si="53"/>
        <v>60</v>
      </c>
    </row>
    <row r="32" spans="3:20" hidden="1" outlineLevel="1" x14ac:dyDescent="0.35">
      <c r="C32" s="13"/>
      <c r="E32" s="2" t="s">
        <v>36</v>
      </c>
      <c r="H32" s="2" t="s">
        <v>2</v>
      </c>
      <c r="I32" s="17">
        <v>0.23</v>
      </c>
      <c r="J32" s="18">
        <f t="shared" si="54"/>
        <v>0.23</v>
      </c>
      <c r="K32" s="18">
        <f t="shared" si="44"/>
        <v>0.23</v>
      </c>
      <c r="L32" s="18">
        <f t="shared" si="45"/>
        <v>0.23</v>
      </c>
      <c r="M32" s="18">
        <f t="shared" si="46"/>
        <v>0.23</v>
      </c>
      <c r="N32" s="18">
        <f t="shared" si="47"/>
        <v>0.23</v>
      </c>
      <c r="O32" s="18">
        <f t="shared" si="48"/>
        <v>0.23</v>
      </c>
      <c r="P32" s="18">
        <f t="shared" si="49"/>
        <v>0.23</v>
      </c>
      <c r="Q32" s="18">
        <f t="shared" si="50"/>
        <v>0.23</v>
      </c>
      <c r="R32" s="18">
        <f t="shared" si="51"/>
        <v>0.23</v>
      </c>
      <c r="S32" s="18">
        <f t="shared" si="52"/>
        <v>0.23</v>
      </c>
      <c r="T32" s="18">
        <f t="shared" si="53"/>
        <v>0.23</v>
      </c>
    </row>
    <row r="33" spans="3:20" collapsed="1" x14ac:dyDescent="0.35">
      <c r="D33" s="2" t="s">
        <v>87</v>
      </c>
      <c r="H33" s="25" t="s">
        <v>56</v>
      </c>
      <c r="I33" s="5">
        <f>I34*I35</f>
        <v>5</v>
      </c>
      <c r="J33" s="5">
        <f t="shared" ref="J33" si="55">J34*J35</f>
        <v>5</v>
      </c>
      <c r="K33" s="5">
        <f t="shared" ref="K33" si="56">K34*K35</f>
        <v>5</v>
      </c>
      <c r="L33" s="5">
        <f t="shared" ref="L33" si="57">L34*L35</f>
        <v>5</v>
      </c>
      <c r="M33" s="5">
        <f t="shared" ref="M33" si="58">M34*M35</f>
        <v>5</v>
      </c>
      <c r="N33" s="5">
        <f t="shared" ref="N33" si="59">N34*N35</f>
        <v>5</v>
      </c>
      <c r="O33" s="5">
        <f t="shared" ref="O33" si="60">O34*O35</f>
        <v>5</v>
      </c>
      <c r="P33" s="5">
        <f t="shared" ref="P33" si="61">P34*P35</f>
        <v>5</v>
      </c>
      <c r="Q33" s="5">
        <f t="shared" ref="Q33" si="62">Q34*Q35</f>
        <v>5</v>
      </c>
      <c r="R33" s="5">
        <f t="shared" ref="R33" si="63">R34*R35</f>
        <v>5</v>
      </c>
      <c r="S33" s="5">
        <f t="shared" ref="S33" si="64">S34*S35</f>
        <v>5</v>
      </c>
      <c r="T33" s="5">
        <f t="shared" ref="T33" si="65">T34*T35</f>
        <v>5</v>
      </c>
    </row>
    <row r="34" spans="3:20" hidden="1" outlineLevel="1" x14ac:dyDescent="0.35">
      <c r="E34" s="2" t="s">
        <v>34</v>
      </c>
      <c r="H34" s="2" t="s">
        <v>63</v>
      </c>
      <c r="I34" s="5">
        <f>I$30</f>
        <v>10</v>
      </c>
      <c r="J34" s="5">
        <f t="shared" ref="J34:T34" si="66">J$30</f>
        <v>10</v>
      </c>
      <c r="K34" s="5">
        <f t="shared" si="66"/>
        <v>10</v>
      </c>
      <c r="L34" s="5">
        <f t="shared" si="66"/>
        <v>10</v>
      </c>
      <c r="M34" s="5">
        <f t="shared" si="66"/>
        <v>10</v>
      </c>
      <c r="N34" s="5">
        <f t="shared" si="66"/>
        <v>10</v>
      </c>
      <c r="O34" s="5">
        <f t="shared" si="66"/>
        <v>10</v>
      </c>
      <c r="P34" s="5">
        <f t="shared" si="66"/>
        <v>10</v>
      </c>
      <c r="Q34" s="5">
        <f t="shared" si="66"/>
        <v>10</v>
      </c>
      <c r="R34" s="5">
        <f t="shared" si="66"/>
        <v>10</v>
      </c>
      <c r="S34" s="5">
        <f t="shared" si="66"/>
        <v>10</v>
      </c>
      <c r="T34" s="5">
        <f t="shared" si="66"/>
        <v>10</v>
      </c>
    </row>
    <row r="35" spans="3:20" hidden="1" outlineLevel="1" x14ac:dyDescent="0.35">
      <c r="E35" s="2" t="s">
        <v>89</v>
      </c>
      <c r="H35" s="2" t="s">
        <v>62</v>
      </c>
      <c r="I35" s="34">
        <v>0.5</v>
      </c>
      <c r="J35" s="31">
        <f>I35</f>
        <v>0.5</v>
      </c>
      <c r="K35" s="31">
        <f t="shared" ref="K35:T35" si="67">J35</f>
        <v>0.5</v>
      </c>
      <c r="L35" s="31">
        <f t="shared" si="67"/>
        <v>0.5</v>
      </c>
      <c r="M35" s="31">
        <f t="shared" si="67"/>
        <v>0.5</v>
      </c>
      <c r="N35" s="31">
        <f t="shared" si="67"/>
        <v>0.5</v>
      </c>
      <c r="O35" s="31">
        <f t="shared" si="67"/>
        <v>0.5</v>
      </c>
      <c r="P35" s="31">
        <f t="shared" si="67"/>
        <v>0.5</v>
      </c>
      <c r="Q35" s="31">
        <f t="shared" si="67"/>
        <v>0.5</v>
      </c>
      <c r="R35" s="31">
        <f t="shared" si="67"/>
        <v>0.5</v>
      </c>
      <c r="S35" s="31">
        <f t="shared" si="67"/>
        <v>0.5</v>
      </c>
      <c r="T35" s="31">
        <f t="shared" si="67"/>
        <v>0.5</v>
      </c>
    </row>
    <row r="36" spans="3:20" collapsed="1" x14ac:dyDescent="0.35">
      <c r="D36" s="2" t="s">
        <v>88</v>
      </c>
      <c r="H36" s="25" t="s">
        <v>56</v>
      </c>
      <c r="I36" s="5">
        <f>I37*I38</f>
        <v>2</v>
      </c>
      <c r="J36" s="5">
        <f t="shared" ref="J36" si="68">J37*J38</f>
        <v>2</v>
      </c>
      <c r="K36" s="5">
        <f t="shared" ref="K36" si="69">K37*K38</f>
        <v>2</v>
      </c>
      <c r="L36" s="5">
        <f t="shared" ref="L36" si="70">L37*L38</f>
        <v>2</v>
      </c>
      <c r="M36" s="5">
        <f t="shared" ref="M36" si="71">M37*M38</f>
        <v>2</v>
      </c>
      <c r="N36" s="5">
        <f t="shared" ref="N36" si="72">N37*N38</f>
        <v>2</v>
      </c>
      <c r="O36" s="5">
        <f t="shared" ref="O36" si="73">O37*O38</f>
        <v>2</v>
      </c>
      <c r="P36" s="5">
        <f t="shared" ref="P36" si="74">P37*P38</f>
        <v>2</v>
      </c>
      <c r="Q36" s="5">
        <f t="shared" ref="Q36" si="75">Q37*Q38</f>
        <v>2</v>
      </c>
      <c r="R36" s="5">
        <f t="shared" ref="R36" si="76">R37*R38</f>
        <v>2</v>
      </c>
      <c r="S36" s="5">
        <f t="shared" ref="S36" si="77">S37*S38</f>
        <v>2</v>
      </c>
      <c r="T36" s="5">
        <f t="shared" ref="T36" si="78">T37*T38</f>
        <v>2</v>
      </c>
    </row>
    <row r="37" spans="3:20" hidden="1" outlineLevel="1" x14ac:dyDescent="0.35">
      <c r="E37" s="2" t="s">
        <v>34</v>
      </c>
      <c r="H37" s="2" t="s">
        <v>63</v>
      </c>
      <c r="I37" s="5">
        <f>I$30</f>
        <v>10</v>
      </c>
      <c r="J37" s="5">
        <f t="shared" ref="J37:T37" si="79">J$30</f>
        <v>10</v>
      </c>
      <c r="K37" s="5">
        <f t="shared" si="79"/>
        <v>10</v>
      </c>
      <c r="L37" s="5">
        <f t="shared" si="79"/>
        <v>10</v>
      </c>
      <c r="M37" s="5">
        <f t="shared" si="79"/>
        <v>10</v>
      </c>
      <c r="N37" s="5">
        <f t="shared" si="79"/>
        <v>10</v>
      </c>
      <c r="O37" s="5">
        <f t="shared" si="79"/>
        <v>10</v>
      </c>
      <c r="P37" s="5">
        <f t="shared" si="79"/>
        <v>10</v>
      </c>
      <c r="Q37" s="5">
        <f t="shared" si="79"/>
        <v>10</v>
      </c>
      <c r="R37" s="5">
        <f t="shared" si="79"/>
        <v>10</v>
      </c>
      <c r="S37" s="5">
        <f t="shared" si="79"/>
        <v>10</v>
      </c>
      <c r="T37" s="5">
        <f t="shared" si="79"/>
        <v>10</v>
      </c>
    </row>
    <row r="38" spans="3:20" hidden="1" outlineLevel="1" x14ac:dyDescent="0.35">
      <c r="E38" s="2" t="s">
        <v>89</v>
      </c>
      <c r="H38" s="2" t="s">
        <v>62</v>
      </c>
      <c r="I38" s="34">
        <v>0.2</v>
      </c>
      <c r="J38" s="31">
        <f>I38</f>
        <v>0.2</v>
      </c>
      <c r="K38" s="31">
        <f t="shared" ref="K38:T38" si="80">J38</f>
        <v>0.2</v>
      </c>
      <c r="L38" s="31">
        <f t="shared" si="80"/>
        <v>0.2</v>
      </c>
      <c r="M38" s="31">
        <f t="shared" si="80"/>
        <v>0.2</v>
      </c>
      <c r="N38" s="31">
        <f t="shared" si="80"/>
        <v>0.2</v>
      </c>
      <c r="O38" s="31">
        <f t="shared" si="80"/>
        <v>0.2</v>
      </c>
      <c r="P38" s="31">
        <f t="shared" si="80"/>
        <v>0.2</v>
      </c>
      <c r="Q38" s="31">
        <f t="shared" si="80"/>
        <v>0.2</v>
      </c>
      <c r="R38" s="31">
        <f t="shared" si="80"/>
        <v>0.2</v>
      </c>
      <c r="S38" s="31">
        <f t="shared" si="80"/>
        <v>0.2</v>
      </c>
      <c r="T38" s="31">
        <f t="shared" si="80"/>
        <v>0.2</v>
      </c>
    </row>
    <row r="39" spans="3:20" collapsed="1" x14ac:dyDescent="0.35">
      <c r="D39" s="2" t="s">
        <v>90</v>
      </c>
      <c r="H39" s="25" t="s">
        <v>56</v>
      </c>
      <c r="I39" s="5">
        <f>I40*I41</f>
        <v>1000</v>
      </c>
      <c r="J39" s="5">
        <f t="shared" ref="J39" si="81">J40*J41</f>
        <v>800</v>
      </c>
      <c r="K39" s="5">
        <f t="shared" ref="K39" si="82">K40*K41</f>
        <v>1200</v>
      </c>
      <c r="L39" s="5">
        <f t="shared" ref="L39" si="83">L40*L41</f>
        <v>1000</v>
      </c>
      <c r="M39" s="5">
        <f t="shared" ref="M39" si="84">M40*M41</f>
        <v>1400</v>
      </c>
      <c r="N39" s="5">
        <f t="shared" ref="N39" si="85">N40*N41</f>
        <v>1400</v>
      </c>
      <c r="O39" s="5">
        <f t="shared" ref="O39" si="86">O40*O41</f>
        <v>1400</v>
      </c>
      <c r="P39" s="5">
        <f t="shared" ref="P39" si="87">P40*P41</f>
        <v>1400</v>
      </c>
      <c r="Q39" s="5">
        <f t="shared" ref="Q39" si="88">Q40*Q41</f>
        <v>1000</v>
      </c>
      <c r="R39" s="5">
        <f t="shared" ref="R39" si="89">R40*R41</f>
        <v>1000</v>
      </c>
      <c r="S39" s="5">
        <f t="shared" ref="S39" si="90">S40*S41</f>
        <v>1000</v>
      </c>
      <c r="T39" s="5">
        <f t="shared" ref="T39" si="91">T40*T41</f>
        <v>1000</v>
      </c>
    </row>
    <row r="40" spans="3:20" hidden="1" outlineLevel="1" x14ac:dyDescent="0.35">
      <c r="E40" s="2" t="s">
        <v>91</v>
      </c>
      <c r="H40" s="25" t="s">
        <v>56</v>
      </c>
      <c r="I40" s="5">
        <f>Sales!I24</f>
        <v>25000</v>
      </c>
      <c r="J40" s="5">
        <f>Sales!J24</f>
        <v>20000</v>
      </c>
      <c r="K40" s="5">
        <f>Sales!K24</f>
        <v>30000</v>
      </c>
      <c r="L40" s="5">
        <f>Sales!L24</f>
        <v>25000</v>
      </c>
      <c r="M40" s="5">
        <f>Sales!M24</f>
        <v>35000</v>
      </c>
      <c r="N40" s="5">
        <f>Sales!N24</f>
        <v>35000</v>
      </c>
      <c r="O40" s="5">
        <f>Sales!O24</f>
        <v>35000</v>
      </c>
      <c r="P40" s="5">
        <f>Sales!P24</f>
        <v>35000</v>
      </c>
      <c r="Q40" s="5">
        <f>Sales!Q24</f>
        <v>25000</v>
      </c>
      <c r="R40" s="5">
        <f>Sales!R24</f>
        <v>25000</v>
      </c>
      <c r="S40" s="5">
        <f>Sales!S24</f>
        <v>25000</v>
      </c>
      <c r="T40" s="5">
        <f>Sales!T24</f>
        <v>25000</v>
      </c>
    </row>
    <row r="41" spans="3:20" hidden="1" outlineLevel="1" x14ac:dyDescent="0.35">
      <c r="E41" s="2" t="s">
        <v>92</v>
      </c>
      <c r="H41" s="2" t="s">
        <v>2</v>
      </c>
      <c r="I41" s="35">
        <v>0.04</v>
      </c>
      <c r="J41" s="5">
        <f>I41</f>
        <v>0.04</v>
      </c>
      <c r="K41" s="5">
        <f t="shared" ref="K41:T41" si="92">J41</f>
        <v>0.04</v>
      </c>
      <c r="L41" s="5">
        <f t="shared" si="92"/>
        <v>0.04</v>
      </c>
      <c r="M41" s="5">
        <f t="shared" si="92"/>
        <v>0.04</v>
      </c>
      <c r="N41" s="5">
        <f t="shared" si="92"/>
        <v>0.04</v>
      </c>
      <c r="O41" s="5">
        <f t="shared" si="92"/>
        <v>0.04</v>
      </c>
      <c r="P41" s="5">
        <f t="shared" si="92"/>
        <v>0.04</v>
      </c>
      <c r="Q41" s="5">
        <f t="shared" si="92"/>
        <v>0.04</v>
      </c>
      <c r="R41" s="5">
        <f t="shared" si="92"/>
        <v>0.04</v>
      </c>
      <c r="S41" s="5">
        <f t="shared" si="92"/>
        <v>0.04</v>
      </c>
      <c r="T41" s="5">
        <f t="shared" si="92"/>
        <v>0.04</v>
      </c>
    </row>
    <row r="42" spans="3:20" collapsed="1" x14ac:dyDescent="0.35"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3:20" x14ac:dyDescent="0.35">
      <c r="C43" s="1" t="s">
        <v>94</v>
      </c>
      <c r="H43" s="25" t="s">
        <v>56</v>
      </c>
      <c r="I43" s="4">
        <f>I44+I45</f>
        <v>5845</v>
      </c>
      <c r="J43" s="4">
        <f t="shared" ref="J43:T43" si="93">J44+J45</f>
        <v>5570</v>
      </c>
      <c r="K43" s="4">
        <f t="shared" si="93"/>
        <v>6120</v>
      </c>
      <c r="L43" s="4">
        <f t="shared" si="93"/>
        <v>5845</v>
      </c>
      <c r="M43" s="4">
        <f t="shared" si="93"/>
        <v>6395</v>
      </c>
      <c r="N43" s="4">
        <f t="shared" si="93"/>
        <v>6395</v>
      </c>
      <c r="O43" s="4">
        <f t="shared" si="93"/>
        <v>6395</v>
      </c>
      <c r="P43" s="4">
        <f t="shared" si="93"/>
        <v>6395</v>
      </c>
      <c r="Q43" s="4">
        <f t="shared" si="93"/>
        <v>5845</v>
      </c>
      <c r="R43" s="4">
        <f t="shared" si="93"/>
        <v>5845</v>
      </c>
      <c r="S43" s="4">
        <f t="shared" si="93"/>
        <v>5845</v>
      </c>
      <c r="T43" s="4">
        <f t="shared" si="93"/>
        <v>5845</v>
      </c>
    </row>
    <row r="44" spans="3:20" x14ac:dyDescent="0.35">
      <c r="D44" s="25" t="s">
        <v>74</v>
      </c>
      <c r="H44" s="25" t="s">
        <v>56</v>
      </c>
      <c r="I44" s="5">
        <f>I11</f>
        <v>4100</v>
      </c>
      <c r="J44" s="5">
        <f t="shared" ref="J44:T44" si="94">J11</f>
        <v>4025</v>
      </c>
      <c r="K44" s="5">
        <f t="shared" si="94"/>
        <v>4175</v>
      </c>
      <c r="L44" s="5">
        <f t="shared" si="94"/>
        <v>4100</v>
      </c>
      <c r="M44" s="5">
        <f t="shared" si="94"/>
        <v>4250</v>
      </c>
      <c r="N44" s="5">
        <f t="shared" si="94"/>
        <v>4250</v>
      </c>
      <c r="O44" s="5">
        <f t="shared" si="94"/>
        <v>4250</v>
      </c>
      <c r="P44" s="5">
        <f t="shared" si="94"/>
        <v>4250</v>
      </c>
      <c r="Q44" s="5">
        <f t="shared" si="94"/>
        <v>4100</v>
      </c>
      <c r="R44" s="5">
        <f t="shared" si="94"/>
        <v>4100</v>
      </c>
      <c r="S44" s="5">
        <f t="shared" si="94"/>
        <v>4100</v>
      </c>
      <c r="T44" s="5">
        <f t="shared" si="94"/>
        <v>4100</v>
      </c>
    </row>
    <row r="45" spans="3:20" x14ac:dyDescent="0.35">
      <c r="D45" s="25" t="s">
        <v>77</v>
      </c>
      <c r="H45" s="25" t="s">
        <v>56</v>
      </c>
      <c r="I45" s="5">
        <f>I28</f>
        <v>1745</v>
      </c>
      <c r="J45" s="5">
        <f t="shared" ref="J45:T45" si="95">J28</f>
        <v>1545</v>
      </c>
      <c r="K45" s="5">
        <f t="shared" si="95"/>
        <v>1945</v>
      </c>
      <c r="L45" s="5">
        <f t="shared" si="95"/>
        <v>1745</v>
      </c>
      <c r="M45" s="5">
        <f t="shared" si="95"/>
        <v>2145</v>
      </c>
      <c r="N45" s="5">
        <f t="shared" si="95"/>
        <v>2145</v>
      </c>
      <c r="O45" s="5">
        <f t="shared" si="95"/>
        <v>2145</v>
      </c>
      <c r="P45" s="5">
        <f t="shared" si="95"/>
        <v>2145</v>
      </c>
      <c r="Q45" s="5">
        <f t="shared" si="95"/>
        <v>1745</v>
      </c>
      <c r="R45" s="5">
        <f t="shared" si="95"/>
        <v>1745</v>
      </c>
      <c r="S45" s="5">
        <f t="shared" si="95"/>
        <v>1745</v>
      </c>
      <c r="T45" s="5">
        <f t="shared" si="95"/>
        <v>1745</v>
      </c>
    </row>
    <row r="46" spans="3:20" x14ac:dyDescent="0.35"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3:20" x14ac:dyDescent="0.35"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3:20" x14ac:dyDescent="0.35"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9:20" x14ac:dyDescent="0.35"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9:20" x14ac:dyDescent="0.35"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9:20" x14ac:dyDescent="0.35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9:20" x14ac:dyDescent="0.35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9:20" x14ac:dyDescent="0.35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9:20" x14ac:dyDescent="0.35"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9:20" x14ac:dyDescent="0.35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</sheetData>
  <hyperlinks>
    <hyperlink ref="R3" location="Master!A1" display="Back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/>
  </sheetPr>
  <dimension ref="A1:T56"/>
  <sheetViews>
    <sheetView zoomScale="70" zoomScaleNormal="70" workbookViewId="0">
      <pane xSplit="8" ySplit="9" topLeftCell="I10" activePane="bottomRight" state="frozen"/>
      <selection activeCell="Q4" sqref="Q4"/>
      <selection pane="topRight" activeCell="Q4" sqref="Q4"/>
      <selection pane="bottomLeft" activeCell="Q4" sqref="Q4"/>
      <selection pane="bottomRight" activeCell="R3" sqref="R3"/>
    </sheetView>
  </sheetViews>
  <sheetFormatPr defaultColWidth="9.1796875" defaultRowHeight="14.5" outlineLevelRow="1" x14ac:dyDescent="0.35"/>
  <cols>
    <col min="1" max="1" width="4.453125" style="2" customWidth="1"/>
    <col min="2" max="2" width="3.7265625" style="2" customWidth="1"/>
    <col min="3" max="3" width="3" style="2" customWidth="1"/>
    <col min="4" max="4" width="2.1796875" style="2" customWidth="1"/>
    <col min="5" max="6" width="9.1796875" style="2"/>
    <col min="7" max="7" width="24.1796875" style="2" customWidth="1"/>
    <col min="8" max="8" width="25.453125" style="2" customWidth="1"/>
    <col min="9" max="16384" width="9.1796875" style="2"/>
  </cols>
  <sheetData>
    <row r="1" spans="1:20" x14ac:dyDescent="0.35">
      <c r="A1" s="1" t="s">
        <v>137</v>
      </c>
    </row>
    <row r="2" spans="1:20" x14ac:dyDescent="0.35">
      <c r="A2" s="2" t="s">
        <v>69</v>
      </c>
    </row>
    <row r="3" spans="1:20" x14ac:dyDescent="0.35">
      <c r="J3" s="3"/>
      <c r="K3" s="2" t="s">
        <v>47</v>
      </c>
      <c r="R3" s="20" t="s">
        <v>46</v>
      </c>
    </row>
    <row r="4" spans="1:20" x14ac:dyDescent="0.35">
      <c r="J4" s="21"/>
      <c r="K4" s="2" t="s">
        <v>48</v>
      </c>
    </row>
    <row r="5" spans="1:20" x14ac:dyDescent="0.35">
      <c r="B5" s="2" t="s">
        <v>0</v>
      </c>
    </row>
    <row r="7" spans="1:20" x14ac:dyDescent="0.35">
      <c r="N7" s="1"/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0" spans="1:20" x14ac:dyDescent="0.35">
      <c r="D10" s="1" t="s">
        <v>106</v>
      </c>
      <c r="H10" s="25" t="s">
        <v>56</v>
      </c>
      <c r="I10" s="4">
        <f>I11+I14+I15+I16+I17+I20</f>
        <v>3757.5</v>
      </c>
      <c r="J10" s="4">
        <f t="shared" ref="J10:T10" si="0">J11+J14+J15+J16+J17+J20</f>
        <v>3570</v>
      </c>
      <c r="K10" s="4">
        <f t="shared" si="0"/>
        <v>3945</v>
      </c>
      <c r="L10" s="4">
        <f t="shared" si="0"/>
        <v>3757.5</v>
      </c>
      <c r="M10" s="4">
        <f t="shared" si="0"/>
        <v>4132.5</v>
      </c>
      <c r="N10" s="4">
        <f t="shared" si="0"/>
        <v>4132.5</v>
      </c>
      <c r="O10" s="4">
        <f t="shared" si="0"/>
        <v>4132.5</v>
      </c>
      <c r="P10" s="4">
        <f t="shared" si="0"/>
        <v>4132.5</v>
      </c>
      <c r="Q10" s="4">
        <f t="shared" si="0"/>
        <v>3757.5</v>
      </c>
      <c r="R10" s="4">
        <f t="shared" si="0"/>
        <v>3757.5</v>
      </c>
      <c r="S10" s="4">
        <f t="shared" si="0"/>
        <v>3757.5</v>
      </c>
      <c r="T10" s="4">
        <f t="shared" si="0"/>
        <v>3757.5</v>
      </c>
    </row>
    <row r="11" spans="1:20" x14ac:dyDescent="0.35">
      <c r="E11" s="2" t="s">
        <v>102</v>
      </c>
      <c r="H11" s="25" t="s">
        <v>56</v>
      </c>
      <c r="I11" s="5">
        <f>I12*I13</f>
        <v>1000</v>
      </c>
      <c r="J11" s="5">
        <f>J12*J13</f>
        <v>1000</v>
      </c>
      <c r="K11" s="5">
        <f t="shared" ref="K11:T11" si="1">K12*K13</f>
        <v>1000</v>
      </c>
      <c r="L11" s="5">
        <f t="shared" si="1"/>
        <v>1000</v>
      </c>
      <c r="M11" s="5">
        <f t="shared" si="1"/>
        <v>1000</v>
      </c>
      <c r="N11" s="5">
        <f t="shared" si="1"/>
        <v>1000</v>
      </c>
      <c r="O11" s="5">
        <f t="shared" si="1"/>
        <v>1000</v>
      </c>
      <c r="P11" s="5">
        <f t="shared" si="1"/>
        <v>1000</v>
      </c>
      <c r="Q11" s="5">
        <f t="shared" si="1"/>
        <v>1000</v>
      </c>
      <c r="R11" s="5">
        <f t="shared" si="1"/>
        <v>1000</v>
      </c>
      <c r="S11" s="5">
        <f t="shared" si="1"/>
        <v>1000</v>
      </c>
      <c r="T11" s="5">
        <f t="shared" si="1"/>
        <v>1000</v>
      </c>
    </row>
    <row r="12" spans="1:20" outlineLevel="1" x14ac:dyDescent="0.35">
      <c r="F12" s="2" t="s">
        <v>103</v>
      </c>
      <c r="I12" s="7">
        <v>5</v>
      </c>
      <c r="J12" s="5">
        <f>I12</f>
        <v>5</v>
      </c>
      <c r="K12" s="5">
        <f t="shared" ref="K12:T12" si="2">J12</f>
        <v>5</v>
      </c>
      <c r="L12" s="5">
        <f t="shared" si="2"/>
        <v>5</v>
      </c>
      <c r="M12" s="5">
        <f t="shared" si="2"/>
        <v>5</v>
      </c>
      <c r="N12" s="5">
        <f t="shared" si="2"/>
        <v>5</v>
      </c>
      <c r="O12" s="5">
        <f t="shared" si="2"/>
        <v>5</v>
      </c>
      <c r="P12" s="5">
        <f t="shared" si="2"/>
        <v>5</v>
      </c>
      <c r="Q12" s="5">
        <f t="shared" si="2"/>
        <v>5</v>
      </c>
      <c r="R12" s="5">
        <f t="shared" si="2"/>
        <v>5</v>
      </c>
      <c r="S12" s="5">
        <f t="shared" si="2"/>
        <v>5</v>
      </c>
      <c r="T12" s="5">
        <f t="shared" si="2"/>
        <v>5</v>
      </c>
    </row>
    <row r="13" spans="1:20" outlineLevel="1" x14ac:dyDescent="0.35">
      <c r="F13" s="2" t="s">
        <v>104</v>
      </c>
      <c r="H13" s="25" t="s">
        <v>56</v>
      </c>
      <c r="I13" s="7">
        <v>200</v>
      </c>
      <c r="J13" s="5">
        <f>I13</f>
        <v>200</v>
      </c>
      <c r="K13" s="5">
        <f t="shared" ref="K13:T13" si="3">J13</f>
        <v>200</v>
      </c>
      <c r="L13" s="5">
        <f t="shared" si="3"/>
        <v>200</v>
      </c>
      <c r="M13" s="5">
        <f t="shared" si="3"/>
        <v>200</v>
      </c>
      <c r="N13" s="5">
        <f t="shared" si="3"/>
        <v>200</v>
      </c>
      <c r="O13" s="5">
        <f t="shared" si="3"/>
        <v>200</v>
      </c>
      <c r="P13" s="5">
        <f t="shared" si="3"/>
        <v>200</v>
      </c>
      <c r="Q13" s="5">
        <f t="shared" si="3"/>
        <v>200</v>
      </c>
      <c r="R13" s="5">
        <f t="shared" si="3"/>
        <v>200</v>
      </c>
      <c r="S13" s="5">
        <f t="shared" si="3"/>
        <v>200</v>
      </c>
      <c r="T13" s="5">
        <f t="shared" si="3"/>
        <v>200</v>
      </c>
    </row>
    <row r="14" spans="1:20" x14ac:dyDescent="0.35">
      <c r="E14" s="2" t="s">
        <v>105</v>
      </c>
      <c r="H14" s="25" t="s">
        <v>56</v>
      </c>
      <c r="I14" s="7">
        <v>150</v>
      </c>
      <c r="J14" s="5">
        <f>I14</f>
        <v>150</v>
      </c>
      <c r="K14" s="5">
        <f t="shared" ref="K14:T14" si="4">J14</f>
        <v>150</v>
      </c>
      <c r="L14" s="5">
        <f t="shared" si="4"/>
        <v>150</v>
      </c>
      <c r="M14" s="5">
        <f t="shared" si="4"/>
        <v>150</v>
      </c>
      <c r="N14" s="5">
        <f t="shared" si="4"/>
        <v>150</v>
      </c>
      <c r="O14" s="5">
        <f t="shared" si="4"/>
        <v>150</v>
      </c>
      <c r="P14" s="5">
        <f t="shared" si="4"/>
        <v>150</v>
      </c>
      <c r="Q14" s="5">
        <f t="shared" si="4"/>
        <v>150</v>
      </c>
      <c r="R14" s="5">
        <f t="shared" si="4"/>
        <v>150</v>
      </c>
      <c r="S14" s="5">
        <f t="shared" si="4"/>
        <v>150</v>
      </c>
      <c r="T14" s="5">
        <f t="shared" si="4"/>
        <v>150</v>
      </c>
    </row>
    <row r="15" spans="1:20" x14ac:dyDescent="0.35">
      <c r="E15" s="2" t="s">
        <v>107</v>
      </c>
      <c r="H15" s="25" t="s">
        <v>56</v>
      </c>
      <c r="I15" s="7">
        <v>120</v>
      </c>
      <c r="J15" s="5">
        <f>I15</f>
        <v>120</v>
      </c>
      <c r="K15" s="5">
        <f t="shared" ref="K15:T16" si="5">J15</f>
        <v>120</v>
      </c>
      <c r="L15" s="5">
        <f t="shared" si="5"/>
        <v>120</v>
      </c>
      <c r="M15" s="5">
        <f t="shared" si="5"/>
        <v>120</v>
      </c>
      <c r="N15" s="5">
        <f t="shared" si="5"/>
        <v>120</v>
      </c>
      <c r="O15" s="5">
        <f t="shared" si="5"/>
        <v>120</v>
      </c>
      <c r="P15" s="5">
        <f t="shared" si="5"/>
        <v>120</v>
      </c>
      <c r="Q15" s="5">
        <f t="shared" si="5"/>
        <v>120</v>
      </c>
      <c r="R15" s="5">
        <f t="shared" si="5"/>
        <v>120</v>
      </c>
      <c r="S15" s="5">
        <f t="shared" si="5"/>
        <v>120</v>
      </c>
      <c r="T15" s="5">
        <f t="shared" si="5"/>
        <v>120</v>
      </c>
    </row>
    <row r="16" spans="1:20" x14ac:dyDescent="0.35">
      <c r="E16" s="2" t="s">
        <v>108</v>
      </c>
      <c r="H16" s="25" t="s">
        <v>56</v>
      </c>
      <c r="I16" s="7">
        <v>300</v>
      </c>
      <c r="J16" s="5">
        <f>I16</f>
        <v>300</v>
      </c>
      <c r="K16" s="5">
        <f t="shared" si="5"/>
        <v>300</v>
      </c>
      <c r="L16" s="5">
        <f t="shared" si="5"/>
        <v>300</v>
      </c>
      <c r="M16" s="5">
        <f t="shared" si="5"/>
        <v>300</v>
      </c>
      <c r="N16" s="5">
        <f t="shared" si="5"/>
        <v>300</v>
      </c>
      <c r="O16" s="5">
        <f t="shared" si="5"/>
        <v>300</v>
      </c>
      <c r="P16" s="5">
        <f t="shared" si="5"/>
        <v>300</v>
      </c>
      <c r="Q16" s="5">
        <f t="shared" si="5"/>
        <v>300</v>
      </c>
      <c r="R16" s="5">
        <f t="shared" si="5"/>
        <v>300</v>
      </c>
      <c r="S16" s="5">
        <f t="shared" si="5"/>
        <v>300</v>
      </c>
      <c r="T16" s="5">
        <f t="shared" si="5"/>
        <v>300</v>
      </c>
    </row>
    <row r="17" spans="5:20" x14ac:dyDescent="0.35">
      <c r="E17" s="2" t="s">
        <v>109</v>
      </c>
      <c r="H17" s="25" t="s">
        <v>56</v>
      </c>
      <c r="I17" s="5">
        <f>I18*I19</f>
        <v>937.5</v>
      </c>
      <c r="J17" s="5">
        <f t="shared" ref="J17:T17" si="6">J18*J19</f>
        <v>750</v>
      </c>
      <c r="K17" s="5">
        <f t="shared" si="6"/>
        <v>1125</v>
      </c>
      <c r="L17" s="5">
        <f t="shared" si="6"/>
        <v>937.5</v>
      </c>
      <c r="M17" s="5">
        <f t="shared" si="6"/>
        <v>1312.5</v>
      </c>
      <c r="N17" s="5">
        <f t="shared" si="6"/>
        <v>1312.5</v>
      </c>
      <c r="O17" s="5">
        <f t="shared" si="6"/>
        <v>1312.5</v>
      </c>
      <c r="P17" s="5">
        <f t="shared" si="6"/>
        <v>1312.5</v>
      </c>
      <c r="Q17" s="5">
        <f t="shared" si="6"/>
        <v>937.5</v>
      </c>
      <c r="R17" s="5">
        <f t="shared" si="6"/>
        <v>937.5</v>
      </c>
      <c r="S17" s="5">
        <f t="shared" si="6"/>
        <v>937.5</v>
      </c>
      <c r="T17" s="5">
        <f t="shared" si="6"/>
        <v>937.5</v>
      </c>
    </row>
    <row r="18" spans="5:20" outlineLevel="1" x14ac:dyDescent="0.35">
      <c r="F18" s="2" t="s">
        <v>32</v>
      </c>
      <c r="H18" s="25" t="s">
        <v>56</v>
      </c>
      <c r="I18" s="5">
        <f>Sales!I20</f>
        <v>62500</v>
      </c>
      <c r="J18" s="5">
        <f>Sales!J20</f>
        <v>50000</v>
      </c>
      <c r="K18" s="5">
        <f>Sales!K20</f>
        <v>75000</v>
      </c>
      <c r="L18" s="5">
        <f>Sales!L20</f>
        <v>62500</v>
      </c>
      <c r="M18" s="5">
        <f>Sales!M20</f>
        <v>87500</v>
      </c>
      <c r="N18" s="5">
        <f>Sales!N20</f>
        <v>87500</v>
      </c>
      <c r="O18" s="5">
        <f>Sales!O20</f>
        <v>87500</v>
      </c>
      <c r="P18" s="5">
        <f>Sales!P20</f>
        <v>87500</v>
      </c>
      <c r="Q18" s="5">
        <f>Sales!Q20</f>
        <v>62500</v>
      </c>
      <c r="R18" s="5">
        <f>Sales!R20</f>
        <v>62500</v>
      </c>
      <c r="S18" s="5">
        <f>Sales!S20</f>
        <v>62500</v>
      </c>
      <c r="T18" s="5">
        <f>Sales!T20</f>
        <v>62500</v>
      </c>
    </row>
    <row r="19" spans="5:20" outlineLevel="1" x14ac:dyDescent="0.35">
      <c r="F19" s="2" t="s">
        <v>92</v>
      </c>
      <c r="H19" s="2" t="s">
        <v>2</v>
      </c>
      <c r="I19" s="36">
        <v>1.4999999999999999E-2</v>
      </c>
      <c r="J19" s="5">
        <f>I19</f>
        <v>1.4999999999999999E-2</v>
      </c>
      <c r="K19" s="5">
        <f t="shared" ref="K19:T19" si="7">J19</f>
        <v>1.4999999999999999E-2</v>
      </c>
      <c r="L19" s="5">
        <f t="shared" si="7"/>
        <v>1.4999999999999999E-2</v>
      </c>
      <c r="M19" s="5">
        <f t="shared" si="7"/>
        <v>1.4999999999999999E-2</v>
      </c>
      <c r="N19" s="5">
        <f t="shared" si="7"/>
        <v>1.4999999999999999E-2</v>
      </c>
      <c r="O19" s="5">
        <f t="shared" si="7"/>
        <v>1.4999999999999999E-2</v>
      </c>
      <c r="P19" s="5">
        <f t="shared" si="7"/>
        <v>1.4999999999999999E-2</v>
      </c>
      <c r="Q19" s="5">
        <f t="shared" si="7"/>
        <v>1.4999999999999999E-2</v>
      </c>
      <c r="R19" s="5">
        <f t="shared" si="7"/>
        <v>1.4999999999999999E-2</v>
      </c>
      <c r="S19" s="5">
        <f t="shared" si="7"/>
        <v>1.4999999999999999E-2</v>
      </c>
      <c r="T19" s="5">
        <f t="shared" si="7"/>
        <v>1.4999999999999999E-2</v>
      </c>
    </row>
    <row r="20" spans="5:20" x14ac:dyDescent="0.35">
      <c r="E20" s="2" t="s">
        <v>117</v>
      </c>
      <c r="H20" s="25" t="s">
        <v>56</v>
      </c>
      <c r="I20" s="5">
        <f>I21*I22</f>
        <v>1250</v>
      </c>
      <c r="J20" s="5">
        <f>J21*J22</f>
        <v>1250</v>
      </c>
      <c r="K20" s="5">
        <f t="shared" ref="K20" si="8">K21*K22</f>
        <v>1250</v>
      </c>
      <c r="L20" s="5">
        <f t="shared" ref="L20" si="9">L21*L22</f>
        <v>1250</v>
      </c>
      <c r="M20" s="5">
        <f t="shared" ref="M20" si="10">M21*M22</f>
        <v>1250</v>
      </c>
      <c r="N20" s="5">
        <f t="shared" ref="N20" si="11">N21*N22</f>
        <v>1250</v>
      </c>
      <c r="O20" s="5">
        <f t="shared" ref="O20" si="12">O21*O22</f>
        <v>1250</v>
      </c>
      <c r="P20" s="5">
        <f t="shared" ref="P20" si="13">P21*P22</f>
        <v>1250</v>
      </c>
      <c r="Q20" s="5">
        <f t="shared" ref="Q20" si="14">Q21*Q22</f>
        <v>1250</v>
      </c>
      <c r="R20" s="5">
        <f t="shared" ref="R20" si="15">R21*R22</f>
        <v>1250</v>
      </c>
      <c r="S20" s="5">
        <f t="shared" ref="S20" si="16">S21*S22</f>
        <v>1250</v>
      </c>
      <c r="T20" s="5">
        <f t="shared" ref="T20" si="17">T21*T22</f>
        <v>1250</v>
      </c>
    </row>
    <row r="21" spans="5:20" outlineLevel="1" x14ac:dyDescent="0.35">
      <c r="F21" s="2" t="s">
        <v>103</v>
      </c>
      <c r="I21" s="7">
        <v>25</v>
      </c>
      <c r="J21" s="5">
        <f>I21</f>
        <v>25</v>
      </c>
      <c r="K21" s="5">
        <f t="shared" ref="K21:T21" si="18">J21</f>
        <v>25</v>
      </c>
      <c r="L21" s="5">
        <f t="shared" si="18"/>
        <v>25</v>
      </c>
      <c r="M21" s="5">
        <f t="shared" si="18"/>
        <v>25</v>
      </c>
      <c r="N21" s="5">
        <f t="shared" si="18"/>
        <v>25</v>
      </c>
      <c r="O21" s="5">
        <f t="shared" si="18"/>
        <v>25</v>
      </c>
      <c r="P21" s="5">
        <f t="shared" si="18"/>
        <v>25</v>
      </c>
      <c r="Q21" s="5">
        <f t="shared" si="18"/>
        <v>25</v>
      </c>
      <c r="R21" s="5">
        <f t="shared" si="18"/>
        <v>25</v>
      </c>
      <c r="S21" s="5">
        <f t="shared" si="18"/>
        <v>25</v>
      </c>
      <c r="T21" s="5">
        <f t="shared" si="18"/>
        <v>25</v>
      </c>
    </row>
    <row r="22" spans="5:20" outlineLevel="1" x14ac:dyDescent="0.35">
      <c r="F22" s="2" t="s">
        <v>104</v>
      </c>
      <c r="H22" s="25" t="s">
        <v>56</v>
      </c>
      <c r="I22" s="7">
        <v>50</v>
      </c>
      <c r="J22" s="5">
        <f>I22</f>
        <v>50</v>
      </c>
      <c r="K22" s="5">
        <f t="shared" ref="K22:T22" si="19">J22</f>
        <v>50</v>
      </c>
      <c r="L22" s="5">
        <f t="shared" si="19"/>
        <v>50</v>
      </c>
      <c r="M22" s="5">
        <f t="shared" si="19"/>
        <v>50</v>
      </c>
      <c r="N22" s="5">
        <f t="shared" si="19"/>
        <v>50</v>
      </c>
      <c r="O22" s="5">
        <f t="shared" si="19"/>
        <v>50</v>
      </c>
      <c r="P22" s="5">
        <f t="shared" si="19"/>
        <v>50</v>
      </c>
      <c r="Q22" s="5">
        <f t="shared" si="19"/>
        <v>50</v>
      </c>
      <c r="R22" s="5">
        <f t="shared" si="19"/>
        <v>50</v>
      </c>
      <c r="S22" s="5">
        <f t="shared" si="19"/>
        <v>50</v>
      </c>
      <c r="T22" s="5">
        <f t="shared" si="19"/>
        <v>50</v>
      </c>
    </row>
    <row r="23" spans="5:20" x14ac:dyDescent="0.35"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5:20" x14ac:dyDescent="0.35"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5:20" x14ac:dyDescent="0.35"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5:20" x14ac:dyDescent="0.35"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5:20" x14ac:dyDescent="0.35"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5:20" x14ac:dyDescent="0.35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5:20" x14ac:dyDescent="0.35"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5:20" x14ac:dyDescent="0.35"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5:20" x14ac:dyDescent="0.35"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5:20" x14ac:dyDescent="0.35"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9:20" x14ac:dyDescent="0.35"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9:20" x14ac:dyDescent="0.35"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9:20" x14ac:dyDescent="0.35"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9:20" x14ac:dyDescent="0.35"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9:20" x14ac:dyDescent="0.35"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9:20" x14ac:dyDescent="0.35"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9:20" x14ac:dyDescent="0.35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9:20" x14ac:dyDescent="0.35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9:20" x14ac:dyDescent="0.35"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9:20" x14ac:dyDescent="0.35"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9:20" x14ac:dyDescent="0.35"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9:20" x14ac:dyDescent="0.35"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9:20" x14ac:dyDescent="0.35"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9:20" x14ac:dyDescent="0.35"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9:20" x14ac:dyDescent="0.35"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9:20" x14ac:dyDescent="0.35"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9:20" x14ac:dyDescent="0.35"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9:20" x14ac:dyDescent="0.35"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9:20" x14ac:dyDescent="0.35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9:20" x14ac:dyDescent="0.35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9:20" x14ac:dyDescent="0.35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9:20" x14ac:dyDescent="0.35"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9:20" x14ac:dyDescent="0.35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9:20" x14ac:dyDescent="0.35"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</sheetData>
  <hyperlinks>
    <hyperlink ref="R3" location="Master!A1" display="Back" xr:uid="{00000000-0004-0000-0C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K4"/>
  <sheetViews>
    <sheetView zoomScale="70" zoomScaleNormal="70" workbookViewId="0">
      <pane xSplit="9" ySplit="4" topLeftCell="J5" activePane="bottomRight" state="frozen"/>
      <selection activeCell="D5" sqref="D5:E5"/>
      <selection pane="topRight" activeCell="D5" sqref="D5:E5"/>
      <selection pane="bottomLeft" activeCell="D5" sqref="D5:E5"/>
      <selection pane="bottomRight" activeCell="J1" sqref="J1"/>
    </sheetView>
  </sheetViews>
  <sheetFormatPr defaultColWidth="8.7265625" defaultRowHeight="14.5" x14ac:dyDescent="0.35"/>
  <cols>
    <col min="1" max="1" width="8.7265625" style="2"/>
    <col min="2" max="2" width="4.81640625" style="2" customWidth="1"/>
    <col min="3" max="3" width="6.453125" style="41" customWidth="1"/>
    <col min="4" max="4" width="3.453125" style="2" customWidth="1"/>
    <col min="5" max="5" width="5.7265625" style="2" customWidth="1"/>
    <col min="6" max="8" width="8.7265625" style="2"/>
    <col min="9" max="9" width="20.81640625" style="2" bestFit="1" customWidth="1"/>
    <col min="10" max="10" width="13.26953125" style="45" customWidth="1"/>
    <col min="11" max="11" width="14.81640625" style="2" customWidth="1"/>
    <col min="12" max="16384" width="8.7265625" style="2"/>
  </cols>
  <sheetData>
    <row r="1" spans="1:11" x14ac:dyDescent="0.35">
      <c r="A1" s="1" t="s">
        <v>138</v>
      </c>
      <c r="J1" s="43" t="s">
        <v>139</v>
      </c>
    </row>
    <row r="4" spans="1:11" x14ac:dyDescent="0.35">
      <c r="J4" s="44"/>
      <c r="K4" s="44"/>
    </row>
  </sheetData>
  <hyperlinks>
    <hyperlink ref="J1" location="Master!A1" display="back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E8"/>
  <sheetViews>
    <sheetView zoomScale="70" zoomScaleNormal="70" workbookViewId="0">
      <selection activeCell="D8" sqref="D8"/>
    </sheetView>
  </sheetViews>
  <sheetFormatPr defaultRowHeight="14.5" x14ac:dyDescent="0.35"/>
  <cols>
    <col min="1" max="3" width="8.7265625" style="2"/>
    <col min="4" max="4" width="28.08984375" style="2" bestFit="1" customWidth="1"/>
    <col min="5" max="16384" width="8.7265625" style="2"/>
  </cols>
  <sheetData>
    <row r="1" spans="1:5" x14ac:dyDescent="0.35">
      <c r="A1" s="1" t="s">
        <v>140</v>
      </c>
    </row>
    <row r="2" spans="1:5" x14ac:dyDescent="0.35">
      <c r="E2" s="43" t="s">
        <v>139</v>
      </c>
    </row>
    <row r="5" spans="1:5" x14ac:dyDescent="0.35">
      <c r="D5" s="20" t="s">
        <v>141</v>
      </c>
      <c r="E5" s="20"/>
    </row>
    <row r="6" spans="1:5" x14ac:dyDescent="0.35">
      <c r="D6" s="20" t="s">
        <v>142</v>
      </c>
      <c r="E6" s="20"/>
    </row>
    <row r="7" spans="1:5" x14ac:dyDescent="0.35">
      <c r="D7" s="20" t="s">
        <v>143</v>
      </c>
    </row>
    <row r="8" spans="1:5" x14ac:dyDescent="0.35">
      <c r="D8" s="20" t="s">
        <v>144</v>
      </c>
    </row>
  </sheetData>
  <hyperlinks>
    <hyperlink ref="E2" location="Master!A1" display="back" xr:uid="{00000000-0004-0000-0E00-000000000000}"/>
    <hyperlink ref="D5" r:id="rId1" xr:uid="{00000000-0004-0000-0E00-000001000000}"/>
    <hyperlink ref="D6" r:id="rId2" xr:uid="{00000000-0004-0000-0E00-000002000000}"/>
    <hyperlink ref="D7" r:id="rId3" xr:uid="{00000000-0004-0000-0E00-000003000000}"/>
    <hyperlink ref="D8" r:id="rId4" xr:uid="{00000000-0004-0000-0E00-000004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54"/>
  <sheetViews>
    <sheetView zoomScale="80" zoomScaleNormal="80" workbookViewId="0">
      <pane xSplit="8" ySplit="9" topLeftCell="I15" activePane="bottomRight" state="frozen"/>
      <selection pane="topRight" activeCell="H1" sqref="H1"/>
      <selection pane="bottomLeft" activeCell="A10" sqref="A10"/>
      <selection pane="bottomRight" activeCell="K36" sqref="K36"/>
    </sheetView>
  </sheetViews>
  <sheetFormatPr defaultColWidth="9.1796875" defaultRowHeight="14.5" outlineLevelRow="1" x14ac:dyDescent="0.35"/>
  <cols>
    <col min="1" max="1" width="4.453125" style="2" customWidth="1"/>
    <col min="2" max="2" width="3.7265625" style="2" customWidth="1"/>
    <col min="3" max="3" width="3" style="2" customWidth="1"/>
    <col min="4" max="4" width="2.1796875" style="2" customWidth="1"/>
    <col min="5" max="6" width="9.1796875" style="2"/>
    <col min="7" max="7" width="24.1796875" style="2" customWidth="1"/>
    <col min="8" max="8" width="25.453125" style="2" customWidth="1"/>
    <col min="9" max="16384" width="9.1796875" style="2"/>
  </cols>
  <sheetData>
    <row r="1" spans="1:20" x14ac:dyDescent="0.35">
      <c r="A1" s="1" t="s">
        <v>28</v>
      </c>
    </row>
    <row r="2" spans="1:20" x14ac:dyDescent="0.35">
      <c r="A2" s="2" t="s">
        <v>69</v>
      </c>
    </row>
    <row r="3" spans="1:20" x14ac:dyDescent="0.35">
      <c r="J3" s="3"/>
      <c r="K3" s="2" t="s">
        <v>47</v>
      </c>
      <c r="R3" s="20" t="s">
        <v>46</v>
      </c>
    </row>
    <row r="4" spans="1:20" x14ac:dyDescent="0.35">
      <c r="J4" s="21"/>
      <c r="K4" s="2" t="s">
        <v>48</v>
      </c>
    </row>
    <row r="5" spans="1:20" x14ac:dyDescent="0.35">
      <c r="B5" s="2" t="s">
        <v>0</v>
      </c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1" spans="1:20" x14ac:dyDescent="0.35">
      <c r="B11" s="1" t="s">
        <v>7</v>
      </c>
      <c r="H11" s="2" t="s">
        <v>3</v>
      </c>
      <c r="I11" s="1">
        <f>I12*I15</f>
        <v>600</v>
      </c>
      <c r="J11" s="1">
        <f>J12*J15</f>
        <v>600</v>
      </c>
      <c r="K11" s="1">
        <f t="shared" ref="K11:T11" si="0">K12*K15</f>
        <v>600</v>
      </c>
      <c r="L11" s="1">
        <f t="shared" si="0"/>
        <v>600</v>
      </c>
      <c r="M11" s="1">
        <f t="shared" si="0"/>
        <v>600</v>
      </c>
      <c r="N11" s="1">
        <f t="shared" si="0"/>
        <v>600</v>
      </c>
      <c r="O11" s="1">
        <f t="shared" si="0"/>
        <v>600</v>
      </c>
      <c r="P11" s="1">
        <f t="shared" si="0"/>
        <v>600</v>
      </c>
      <c r="Q11" s="1">
        <f t="shared" si="0"/>
        <v>600</v>
      </c>
      <c r="R11" s="1">
        <f t="shared" si="0"/>
        <v>600</v>
      </c>
      <c r="S11" s="1">
        <f t="shared" si="0"/>
        <v>600</v>
      </c>
      <c r="T11" s="1">
        <f t="shared" si="0"/>
        <v>600</v>
      </c>
    </row>
    <row r="12" spans="1:20" x14ac:dyDescent="0.35">
      <c r="C12" s="2" t="s">
        <v>13</v>
      </c>
      <c r="H12" s="2" t="s">
        <v>8</v>
      </c>
      <c r="I12" s="2">
        <f>I13*I14</f>
        <v>4</v>
      </c>
      <c r="J12" s="2">
        <f>J13*J14</f>
        <v>4</v>
      </c>
      <c r="K12" s="2">
        <f t="shared" ref="K12:T12" si="1">K13*K14</f>
        <v>4</v>
      </c>
      <c r="L12" s="2">
        <f t="shared" si="1"/>
        <v>4</v>
      </c>
      <c r="M12" s="2">
        <f t="shared" si="1"/>
        <v>4</v>
      </c>
      <c r="N12" s="2">
        <f t="shared" si="1"/>
        <v>4</v>
      </c>
      <c r="O12" s="2">
        <f t="shared" si="1"/>
        <v>4</v>
      </c>
      <c r="P12" s="2">
        <f t="shared" si="1"/>
        <v>4</v>
      </c>
      <c r="Q12" s="2">
        <f t="shared" si="1"/>
        <v>4</v>
      </c>
      <c r="R12" s="2">
        <f t="shared" si="1"/>
        <v>4</v>
      </c>
      <c r="S12" s="2">
        <f t="shared" si="1"/>
        <v>4</v>
      </c>
      <c r="T12" s="2">
        <f t="shared" si="1"/>
        <v>4</v>
      </c>
    </row>
    <row r="13" spans="1:20" outlineLevel="1" x14ac:dyDescent="0.35">
      <c r="D13" s="2" t="s">
        <v>11</v>
      </c>
      <c r="H13" s="2" t="s">
        <v>9</v>
      </c>
      <c r="I13" s="3">
        <v>200</v>
      </c>
      <c r="J13" s="2">
        <f>I13</f>
        <v>200</v>
      </c>
      <c r="K13" s="2">
        <f t="shared" ref="K13:T15" si="2">J13</f>
        <v>200</v>
      </c>
      <c r="L13" s="2">
        <f t="shared" si="2"/>
        <v>200</v>
      </c>
      <c r="M13" s="2">
        <f t="shared" si="2"/>
        <v>200</v>
      </c>
      <c r="N13" s="2">
        <f t="shared" si="2"/>
        <v>200</v>
      </c>
      <c r="O13" s="2">
        <f t="shared" si="2"/>
        <v>200</v>
      </c>
      <c r="P13" s="2">
        <f t="shared" si="2"/>
        <v>200</v>
      </c>
      <c r="Q13" s="2">
        <f t="shared" si="2"/>
        <v>200</v>
      </c>
      <c r="R13" s="2">
        <f t="shared" si="2"/>
        <v>200</v>
      </c>
      <c r="S13" s="2">
        <f t="shared" si="2"/>
        <v>200</v>
      </c>
      <c r="T13" s="2">
        <f t="shared" si="2"/>
        <v>200</v>
      </c>
    </row>
    <row r="14" spans="1:20" outlineLevel="1" x14ac:dyDescent="0.35">
      <c r="D14" s="2" t="s">
        <v>1</v>
      </c>
      <c r="H14" s="2" t="s">
        <v>2</v>
      </c>
      <c r="I14" s="6">
        <v>0.02</v>
      </c>
      <c r="J14" s="11">
        <f>I14</f>
        <v>0.02</v>
      </c>
      <c r="K14" s="11">
        <f t="shared" si="2"/>
        <v>0.02</v>
      </c>
      <c r="L14" s="11">
        <f t="shared" si="2"/>
        <v>0.02</v>
      </c>
      <c r="M14" s="11">
        <f t="shared" si="2"/>
        <v>0.02</v>
      </c>
      <c r="N14" s="11">
        <f t="shared" si="2"/>
        <v>0.02</v>
      </c>
      <c r="O14" s="11">
        <f t="shared" si="2"/>
        <v>0.02</v>
      </c>
      <c r="P14" s="11">
        <f t="shared" si="2"/>
        <v>0.02</v>
      </c>
      <c r="Q14" s="11">
        <f t="shared" si="2"/>
        <v>0.02</v>
      </c>
      <c r="R14" s="11">
        <f t="shared" si="2"/>
        <v>0.02</v>
      </c>
      <c r="S14" s="11">
        <f t="shared" si="2"/>
        <v>0.02</v>
      </c>
      <c r="T14" s="11">
        <f t="shared" si="2"/>
        <v>0.02</v>
      </c>
    </row>
    <row r="15" spans="1:20" x14ac:dyDescent="0.35">
      <c r="C15" s="2" t="s">
        <v>12</v>
      </c>
      <c r="H15" s="2" t="s">
        <v>10</v>
      </c>
      <c r="I15" s="3">
        <v>150</v>
      </c>
      <c r="J15" s="2">
        <f>I15</f>
        <v>150</v>
      </c>
      <c r="K15" s="2">
        <f t="shared" si="2"/>
        <v>150</v>
      </c>
      <c r="L15" s="2">
        <f t="shared" si="2"/>
        <v>150</v>
      </c>
      <c r="M15" s="2">
        <f t="shared" si="2"/>
        <v>150</v>
      </c>
      <c r="N15" s="2">
        <f t="shared" si="2"/>
        <v>150</v>
      </c>
      <c r="O15" s="2">
        <f t="shared" si="2"/>
        <v>150</v>
      </c>
      <c r="P15" s="2">
        <f t="shared" si="2"/>
        <v>150</v>
      </c>
      <c r="Q15" s="2">
        <f t="shared" si="2"/>
        <v>150</v>
      </c>
      <c r="R15" s="2">
        <f t="shared" si="2"/>
        <v>150</v>
      </c>
      <c r="S15" s="2">
        <f t="shared" si="2"/>
        <v>150</v>
      </c>
      <c r="T15" s="2">
        <f t="shared" si="2"/>
        <v>150</v>
      </c>
    </row>
    <row r="17" spans="2:20" s="1" customFormat="1" x14ac:dyDescent="0.35">
      <c r="B17" s="1" t="s">
        <v>14</v>
      </c>
      <c r="I17" s="1">
        <f>I18*I19</f>
        <v>180</v>
      </c>
      <c r="J17" s="1">
        <f t="shared" ref="J17:T17" si="3">J18*J19</f>
        <v>180</v>
      </c>
      <c r="K17" s="1">
        <f t="shared" si="3"/>
        <v>180</v>
      </c>
      <c r="L17" s="1">
        <f t="shared" si="3"/>
        <v>180</v>
      </c>
      <c r="M17" s="1">
        <f t="shared" si="3"/>
        <v>180</v>
      </c>
      <c r="N17" s="1">
        <f t="shared" si="3"/>
        <v>180</v>
      </c>
      <c r="O17" s="1">
        <f t="shared" si="3"/>
        <v>180</v>
      </c>
      <c r="P17" s="1">
        <f t="shared" si="3"/>
        <v>180</v>
      </c>
      <c r="Q17" s="1">
        <f t="shared" si="3"/>
        <v>180</v>
      </c>
      <c r="R17" s="1">
        <f t="shared" si="3"/>
        <v>180</v>
      </c>
      <c r="S17" s="1">
        <f t="shared" si="3"/>
        <v>180</v>
      </c>
      <c r="T17" s="1">
        <f t="shared" si="3"/>
        <v>180</v>
      </c>
    </row>
    <row r="18" spans="2:20" x14ac:dyDescent="0.35">
      <c r="C18" s="2" t="s">
        <v>16</v>
      </c>
      <c r="I18" s="2">
        <f>I11</f>
        <v>600</v>
      </c>
      <c r="J18" s="2">
        <f>J11</f>
        <v>600</v>
      </c>
      <c r="K18" s="2">
        <f t="shared" ref="K18:T18" si="4">K11</f>
        <v>600</v>
      </c>
      <c r="L18" s="2">
        <f t="shared" si="4"/>
        <v>600</v>
      </c>
      <c r="M18" s="2">
        <f t="shared" si="4"/>
        <v>600</v>
      </c>
      <c r="N18" s="2">
        <f t="shared" si="4"/>
        <v>600</v>
      </c>
      <c r="O18" s="2">
        <f t="shared" si="4"/>
        <v>600</v>
      </c>
      <c r="P18" s="2">
        <f t="shared" si="4"/>
        <v>600</v>
      </c>
      <c r="Q18" s="2">
        <f t="shared" si="4"/>
        <v>600</v>
      </c>
      <c r="R18" s="2">
        <f t="shared" si="4"/>
        <v>600</v>
      </c>
      <c r="S18" s="2">
        <f t="shared" si="4"/>
        <v>600</v>
      </c>
      <c r="T18" s="2">
        <f t="shared" si="4"/>
        <v>600</v>
      </c>
    </row>
    <row r="19" spans="2:20" x14ac:dyDescent="0.35">
      <c r="C19" s="2" t="s">
        <v>15</v>
      </c>
      <c r="I19" s="6">
        <v>0.3</v>
      </c>
      <c r="J19" s="10">
        <f>I19</f>
        <v>0.3</v>
      </c>
      <c r="K19" s="10">
        <f t="shared" ref="K19:T19" si="5">J19</f>
        <v>0.3</v>
      </c>
      <c r="L19" s="10">
        <f t="shared" si="5"/>
        <v>0.3</v>
      </c>
      <c r="M19" s="10">
        <f t="shared" si="5"/>
        <v>0.3</v>
      </c>
      <c r="N19" s="10">
        <f t="shared" si="5"/>
        <v>0.3</v>
      </c>
      <c r="O19" s="10">
        <f t="shared" si="5"/>
        <v>0.3</v>
      </c>
      <c r="P19" s="10">
        <f t="shared" si="5"/>
        <v>0.3</v>
      </c>
      <c r="Q19" s="10">
        <f t="shared" si="5"/>
        <v>0.3</v>
      </c>
      <c r="R19" s="10">
        <f t="shared" si="5"/>
        <v>0.3</v>
      </c>
      <c r="S19" s="10">
        <f t="shared" si="5"/>
        <v>0.3</v>
      </c>
      <c r="T19" s="10">
        <f t="shared" si="5"/>
        <v>0.3</v>
      </c>
    </row>
    <row r="21" spans="2:20" x14ac:dyDescent="0.35">
      <c r="B21" s="1" t="s">
        <v>17</v>
      </c>
      <c r="H21" s="2" t="s">
        <v>3</v>
      </c>
      <c r="I21" s="4">
        <f>SUMPRODUCT(I23:I30,I32:I39)*I40</f>
        <v>65.5</v>
      </c>
      <c r="J21" s="4">
        <f>SUMPRODUCT(J23:J30,J32:J39)*J40</f>
        <v>65.5</v>
      </c>
      <c r="K21" s="4">
        <f t="shared" ref="K21:T21" si="6">SUMPRODUCT(K23:K30,K32:K39)*K40</f>
        <v>65.5</v>
      </c>
      <c r="L21" s="4">
        <f t="shared" si="6"/>
        <v>65.5</v>
      </c>
      <c r="M21" s="4">
        <f t="shared" si="6"/>
        <v>65.5</v>
      </c>
      <c r="N21" s="4">
        <f t="shared" si="6"/>
        <v>65.5</v>
      </c>
      <c r="O21" s="4">
        <f t="shared" si="6"/>
        <v>65.5</v>
      </c>
      <c r="P21" s="4">
        <f t="shared" si="6"/>
        <v>65.5</v>
      </c>
      <c r="Q21" s="4">
        <f t="shared" si="6"/>
        <v>65.5</v>
      </c>
      <c r="R21" s="4">
        <f t="shared" si="6"/>
        <v>65.5</v>
      </c>
      <c r="S21" s="4">
        <f t="shared" si="6"/>
        <v>65.5</v>
      </c>
      <c r="T21" s="4">
        <f t="shared" si="6"/>
        <v>65.5</v>
      </c>
    </row>
    <row r="22" spans="2:20" x14ac:dyDescent="0.35">
      <c r="B22" s="1"/>
      <c r="C22" s="2" t="s">
        <v>18</v>
      </c>
    </row>
    <row r="23" spans="2:20" outlineLevel="1" x14ac:dyDescent="0.35">
      <c r="B23" s="1"/>
      <c r="D23" s="2" t="s">
        <v>19</v>
      </c>
      <c r="H23" s="2" t="s">
        <v>2</v>
      </c>
      <c r="I23" s="6">
        <v>0.2</v>
      </c>
      <c r="J23" s="10">
        <f>I23</f>
        <v>0.2</v>
      </c>
      <c r="K23" s="10">
        <f t="shared" ref="K23:T23" si="7">J23</f>
        <v>0.2</v>
      </c>
      <c r="L23" s="10">
        <f t="shared" si="7"/>
        <v>0.2</v>
      </c>
      <c r="M23" s="10">
        <f t="shared" si="7"/>
        <v>0.2</v>
      </c>
      <c r="N23" s="10">
        <f t="shared" si="7"/>
        <v>0.2</v>
      </c>
      <c r="O23" s="10">
        <f t="shared" si="7"/>
        <v>0.2</v>
      </c>
      <c r="P23" s="10">
        <f t="shared" si="7"/>
        <v>0.2</v>
      </c>
      <c r="Q23" s="10">
        <f t="shared" si="7"/>
        <v>0.2</v>
      </c>
      <c r="R23" s="10">
        <f t="shared" si="7"/>
        <v>0.2</v>
      </c>
      <c r="S23" s="10">
        <f t="shared" si="7"/>
        <v>0.2</v>
      </c>
      <c r="T23" s="10">
        <f t="shared" si="7"/>
        <v>0.2</v>
      </c>
    </row>
    <row r="24" spans="2:20" outlineLevel="1" x14ac:dyDescent="0.35">
      <c r="D24" s="2" t="s">
        <v>20</v>
      </c>
      <c r="H24" s="2" t="s">
        <v>2</v>
      </c>
      <c r="I24" s="6">
        <v>0.25</v>
      </c>
      <c r="J24" s="10">
        <f t="shared" ref="J24:T30" si="8">I24</f>
        <v>0.25</v>
      </c>
      <c r="K24" s="10">
        <f t="shared" si="8"/>
        <v>0.25</v>
      </c>
      <c r="L24" s="10">
        <f t="shared" si="8"/>
        <v>0.25</v>
      </c>
      <c r="M24" s="10">
        <f t="shared" si="8"/>
        <v>0.25</v>
      </c>
      <c r="N24" s="10">
        <f t="shared" si="8"/>
        <v>0.25</v>
      </c>
      <c r="O24" s="10">
        <f t="shared" si="8"/>
        <v>0.25</v>
      </c>
      <c r="P24" s="10">
        <f t="shared" si="8"/>
        <v>0.25</v>
      </c>
      <c r="Q24" s="10">
        <f t="shared" si="8"/>
        <v>0.25</v>
      </c>
      <c r="R24" s="10">
        <f t="shared" si="8"/>
        <v>0.25</v>
      </c>
      <c r="S24" s="10">
        <f t="shared" si="8"/>
        <v>0.25</v>
      </c>
      <c r="T24" s="10">
        <f t="shared" si="8"/>
        <v>0.25</v>
      </c>
    </row>
    <row r="25" spans="2:20" outlineLevel="1" x14ac:dyDescent="0.35">
      <c r="D25" s="2" t="s">
        <v>21</v>
      </c>
      <c r="H25" s="2" t="s">
        <v>2</v>
      </c>
      <c r="I25" s="6">
        <v>0.25</v>
      </c>
      <c r="J25" s="10">
        <f t="shared" si="8"/>
        <v>0.25</v>
      </c>
      <c r="K25" s="10">
        <f t="shared" si="8"/>
        <v>0.25</v>
      </c>
      <c r="L25" s="10">
        <f t="shared" si="8"/>
        <v>0.25</v>
      </c>
      <c r="M25" s="10">
        <f t="shared" si="8"/>
        <v>0.25</v>
      </c>
      <c r="N25" s="10">
        <f t="shared" si="8"/>
        <v>0.25</v>
      </c>
      <c r="O25" s="10">
        <f t="shared" si="8"/>
        <v>0.25</v>
      </c>
      <c r="P25" s="10">
        <f t="shared" si="8"/>
        <v>0.25</v>
      </c>
      <c r="Q25" s="10">
        <f t="shared" si="8"/>
        <v>0.25</v>
      </c>
      <c r="R25" s="10">
        <f t="shared" si="8"/>
        <v>0.25</v>
      </c>
      <c r="S25" s="10">
        <f t="shared" si="8"/>
        <v>0.25</v>
      </c>
      <c r="T25" s="10">
        <f t="shared" si="8"/>
        <v>0.25</v>
      </c>
    </row>
    <row r="26" spans="2:20" outlineLevel="1" x14ac:dyDescent="0.35">
      <c r="D26" s="2" t="s">
        <v>4</v>
      </c>
      <c r="H26" s="2" t="s">
        <v>2</v>
      </c>
      <c r="I26" s="6">
        <v>0.1</v>
      </c>
      <c r="J26" s="10">
        <f t="shared" si="8"/>
        <v>0.1</v>
      </c>
      <c r="K26" s="10">
        <f t="shared" si="8"/>
        <v>0.1</v>
      </c>
      <c r="L26" s="10">
        <f t="shared" si="8"/>
        <v>0.1</v>
      </c>
      <c r="M26" s="10">
        <f t="shared" si="8"/>
        <v>0.1</v>
      </c>
      <c r="N26" s="10">
        <f t="shared" si="8"/>
        <v>0.1</v>
      </c>
      <c r="O26" s="10">
        <f t="shared" si="8"/>
        <v>0.1</v>
      </c>
      <c r="P26" s="10">
        <f t="shared" si="8"/>
        <v>0.1</v>
      </c>
      <c r="Q26" s="10">
        <f t="shared" si="8"/>
        <v>0.1</v>
      </c>
      <c r="R26" s="10">
        <f t="shared" si="8"/>
        <v>0.1</v>
      </c>
      <c r="S26" s="10">
        <f t="shared" si="8"/>
        <v>0.1</v>
      </c>
      <c r="T26" s="10">
        <f t="shared" si="8"/>
        <v>0.1</v>
      </c>
    </row>
    <row r="27" spans="2:20" outlineLevel="1" x14ac:dyDescent="0.35">
      <c r="D27" s="2" t="s">
        <v>22</v>
      </c>
      <c r="H27" s="2" t="s">
        <v>2</v>
      </c>
      <c r="I27" s="6">
        <v>0.1</v>
      </c>
      <c r="J27" s="10">
        <f t="shared" si="8"/>
        <v>0.1</v>
      </c>
      <c r="K27" s="10">
        <f t="shared" si="8"/>
        <v>0.1</v>
      </c>
      <c r="L27" s="10">
        <f t="shared" si="8"/>
        <v>0.1</v>
      </c>
      <c r="M27" s="10">
        <f t="shared" si="8"/>
        <v>0.1</v>
      </c>
      <c r="N27" s="10">
        <f t="shared" si="8"/>
        <v>0.1</v>
      </c>
      <c r="O27" s="10">
        <f t="shared" si="8"/>
        <v>0.1</v>
      </c>
      <c r="P27" s="10">
        <f t="shared" si="8"/>
        <v>0.1</v>
      </c>
      <c r="Q27" s="10">
        <f t="shared" si="8"/>
        <v>0.1</v>
      </c>
      <c r="R27" s="10">
        <f t="shared" si="8"/>
        <v>0.1</v>
      </c>
      <c r="S27" s="10">
        <f t="shared" si="8"/>
        <v>0.1</v>
      </c>
      <c r="T27" s="10">
        <f t="shared" si="8"/>
        <v>0.1</v>
      </c>
    </row>
    <row r="28" spans="2:20" outlineLevel="1" x14ac:dyDescent="0.35">
      <c r="D28" s="2" t="s">
        <v>23</v>
      </c>
      <c r="H28" s="2" t="s">
        <v>2</v>
      </c>
      <c r="I28" s="6">
        <v>0.05</v>
      </c>
      <c r="J28" s="10">
        <f t="shared" si="8"/>
        <v>0.05</v>
      </c>
      <c r="K28" s="10">
        <f t="shared" si="8"/>
        <v>0.05</v>
      </c>
      <c r="L28" s="10">
        <f t="shared" si="8"/>
        <v>0.05</v>
      </c>
      <c r="M28" s="10">
        <f t="shared" si="8"/>
        <v>0.05</v>
      </c>
      <c r="N28" s="10">
        <f t="shared" si="8"/>
        <v>0.05</v>
      </c>
      <c r="O28" s="10">
        <f t="shared" si="8"/>
        <v>0.05</v>
      </c>
      <c r="P28" s="10">
        <f t="shared" si="8"/>
        <v>0.05</v>
      </c>
      <c r="Q28" s="10">
        <f t="shared" si="8"/>
        <v>0.05</v>
      </c>
      <c r="R28" s="10">
        <f t="shared" si="8"/>
        <v>0.05</v>
      </c>
      <c r="S28" s="10">
        <f t="shared" si="8"/>
        <v>0.05</v>
      </c>
      <c r="T28" s="10">
        <f t="shared" si="8"/>
        <v>0.05</v>
      </c>
    </row>
    <row r="29" spans="2:20" outlineLevel="1" x14ac:dyDescent="0.35">
      <c r="D29" s="2" t="s">
        <v>24</v>
      </c>
      <c r="H29" s="2" t="s">
        <v>2</v>
      </c>
      <c r="I29" s="6">
        <v>0.05</v>
      </c>
      <c r="J29" s="10">
        <f t="shared" si="8"/>
        <v>0.05</v>
      </c>
      <c r="K29" s="10">
        <f t="shared" si="8"/>
        <v>0.05</v>
      </c>
      <c r="L29" s="10">
        <f t="shared" si="8"/>
        <v>0.05</v>
      </c>
      <c r="M29" s="10">
        <f t="shared" si="8"/>
        <v>0.05</v>
      </c>
      <c r="N29" s="10">
        <f t="shared" si="8"/>
        <v>0.05</v>
      </c>
      <c r="O29" s="10">
        <f t="shared" si="8"/>
        <v>0.05</v>
      </c>
      <c r="P29" s="10">
        <f t="shared" si="8"/>
        <v>0.05</v>
      </c>
      <c r="Q29" s="10">
        <f t="shared" si="8"/>
        <v>0.05</v>
      </c>
      <c r="R29" s="10">
        <f t="shared" si="8"/>
        <v>0.05</v>
      </c>
      <c r="S29" s="10">
        <f t="shared" si="8"/>
        <v>0.05</v>
      </c>
      <c r="T29" s="10">
        <f t="shared" si="8"/>
        <v>0.05</v>
      </c>
    </row>
    <row r="30" spans="2:20" outlineLevel="1" x14ac:dyDescent="0.35">
      <c r="D30" s="2" t="s">
        <v>49</v>
      </c>
      <c r="H30" s="2" t="s">
        <v>2</v>
      </c>
      <c r="I30" s="10">
        <f>1-SUM(I23:I29)</f>
        <v>0</v>
      </c>
      <c r="J30" s="10">
        <f t="shared" si="8"/>
        <v>0</v>
      </c>
      <c r="K30" s="10">
        <f t="shared" si="8"/>
        <v>0</v>
      </c>
      <c r="L30" s="10">
        <f t="shared" si="8"/>
        <v>0</v>
      </c>
      <c r="M30" s="10">
        <f t="shared" si="8"/>
        <v>0</v>
      </c>
      <c r="N30" s="10">
        <f t="shared" si="8"/>
        <v>0</v>
      </c>
      <c r="O30" s="10">
        <f t="shared" si="8"/>
        <v>0</v>
      </c>
      <c r="P30" s="10">
        <f t="shared" si="8"/>
        <v>0</v>
      </c>
      <c r="Q30" s="10">
        <f t="shared" si="8"/>
        <v>0</v>
      </c>
      <c r="R30" s="10">
        <f t="shared" si="8"/>
        <v>0</v>
      </c>
      <c r="S30" s="10">
        <f t="shared" si="8"/>
        <v>0</v>
      </c>
      <c r="T30" s="10">
        <f t="shared" si="8"/>
        <v>0</v>
      </c>
    </row>
    <row r="31" spans="2:20" x14ac:dyDescent="0.35">
      <c r="C31" s="2" t="s">
        <v>25</v>
      </c>
    </row>
    <row r="32" spans="2:20" outlineLevel="1" x14ac:dyDescent="0.35">
      <c r="D32" s="2" t="str">
        <f>D23</f>
        <v>Direct</v>
      </c>
      <c r="H32" s="2" t="s">
        <v>26</v>
      </c>
      <c r="I32" s="9">
        <v>0</v>
      </c>
      <c r="J32" s="12">
        <f t="shared" ref="J32:T39" si="9">I32</f>
        <v>0</v>
      </c>
      <c r="K32" s="12">
        <f t="shared" si="9"/>
        <v>0</v>
      </c>
      <c r="L32" s="12">
        <f t="shared" si="9"/>
        <v>0</v>
      </c>
      <c r="M32" s="12">
        <f t="shared" si="9"/>
        <v>0</v>
      </c>
      <c r="N32" s="12">
        <f t="shared" si="9"/>
        <v>0</v>
      </c>
      <c r="O32" s="12">
        <f t="shared" si="9"/>
        <v>0</v>
      </c>
      <c r="P32" s="12">
        <f t="shared" si="9"/>
        <v>0</v>
      </c>
      <c r="Q32" s="12">
        <f t="shared" si="9"/>
        <v>0</v>
      </c>
      <c r="R32" s="12">
        <f t="shared" si="9"/>
        <v>0</v>
      </c>
      <c r="S32" s="12">
        <f t="shared" si="9"/>
        <v>0</v>
      </c>
      <c r="T32" s="12">
        <f t="shared" si="9"/>
        <v>0</v>
      </c>
    </row>
    <row r="33" spans="2:20" outlineLevel="1" x14ac:dyDescent="0.35">
      <c r="D33" s="2" t="str">
        <f t="shared" ref="D33:D39" si="10">D24</f>
        <v>Organic search</v>
      </c>
      <c r="H33" s="2" t="s">
        <v>26</v>
      </c>
      <c r="I33" s="9">
        <v>0</v>
      </c>
      <c r="J33" s="12">
        <f t="shared" si="9"/>
        <v>0</v>
      </c>
      <c r="K33" s="12">
        <f t="shared" si="9"/>
        <v>0</v>
      </c>
      <c r="L33" s="12">
        <f t="shared" si="9"/>
        <v>0</v>
      </c>
      <c r="M33" s="12">
        <f t="shared" si="9"/>
        <v>0</v>
      </c>
      <c r="N33" s="12">
        <f t="shared" si="9"/>
        <v>0</v>
      </c>
      <c r="O33" s="12">
        <f t="shared" si="9"/>
        <v>0</v>
      </c>
      <c r="P33" s="12">
        <f t="shared" si="9"/>
        <v>0</v>
      </c>
      <c r="Q33" s="12">
        <f t="shared" si="9"/>
        <v>0</v>
      </c>
      <c r="R33" s="12">
        <f t="shared" si="9"/>
        <v>0</v>
      </c>
      <c r="S33" s="12">
        <f t="shared" si="9"/>
        <v>0</v>
      </c>
      <c r="T33" s="12">
        <f t="shared" si="9"/>
        <v>0</v>
      </c>
    </row>
    <row r="34" spans="2:20" outlineLevel="1" x14ac:dyDescent="0.35">
      <c r="D34" s="2" t="str">
        <f t="shared" si="10"/>
        <v>Newsletters / emailing</v>
      </c>
      <c r="H34" s="2" t="s">
        <v>26</v>
      </c>
      <c r="I34" s="9">
        <v>0.01</v>
      </c>
      <c r="J34" s="12">
        <f t="shared" si="9"/>
        <v>0.01</v>
      </c>
      <c r="K34" s="12">
        <f t="shared" si="9"/>
        <v>0.01</v>
      </c>
      <c r="L34" s="12">
        <f t="shared" si="9"/>
        <v>0.01</v>
      </c>
      <c r="M34" s="12">
        <f t="shared" si="9"/>
        <v>0.01</v>
      </c>
      <c r="N34" s="12">
        <f t="shared" si="9"/>
        <v>0.01</v>
      </c>
      <c r="O34" s="12">
        <f t="shared" si="9"/>
        <v>0.01</v>
      </c>
      <c r="P34" s="12">
        <f t="shared" si="9"/>
        <v>0.01</v>
      </c>
      <c r="Q34" s="12">
        <f t="shared" si="9"/>
        <v>0.01</v>
      </c>
      <c r="R34" s="12">
        <f t="shared" si="9"/>
        <v>0.01</v>
      </c>
      <c r="S34" s="12">
        <f t="shared" si="9"/>
        <v>0.01</v>
      </c>
      <c r="T34" s="12">
        <f t="shared" si="9"/>
        <v>0.01</v>
      </c>
    </row>
    <row r="35" spans="2:20" outlineLevel="1" x14ac:dyDescent="0.35">
      <c r="D35" s="2" t="str">
        <f t="shared" si="10"/>
        <v>Google Adwords</v>
      </c>
      <c r="H35" s="2" t="s">
        <v>26</v>
      </c>
      <c r="I35" s="9">
        <v>0.5</v>
      </c>
      <c r="J35" s="12">
        <f t="shared" si="9"/>
        <v>0.5</v>
      </c>
      <c r="K35" s="12">
        <f t="shared" si="9"/>
        <v>0.5</v>
      </c>
      <c r="L35" s="12">
        <f t="shared" si="9"/>
        <v>0.5</v>
      </c>
      <c r="M35" s="12">
        <f t="shared" si="9"/>
        <v>0.5</v>
      </c>
      <c r="N35" s="12">
        <f t="shared" si="9"/>
        <v>0.5</v>
      </c>
      <c r="O35" s="12">
        <f t="shared" si="9"/>
        <v>0.5</v>
      </c>
      <c r="P35" s="12">
        <f t="shared" si="9"/>
        <v>0.5</v>
      </c>
      <c r="Q35" s="12">
        <f t="shared" si="9"/>
        <v>0.5</v>
      </c>
      <c r="R35" s="12">
        <f t="shared" si="9"/>
        <v>0.5</v>
      </c>
      <c r="S35" s="12">
        <f t="shared" si="9"/>
        <v>0.5</v>
      </c>
      <c r="T35" s="12">
        <f t="shared" si="9"/>
        <v>0.5</v>
      </c>
    </row>
    <row r="36" spans="2:20" outlineLevel="1" x14ac:dyDescent="0.35">
      <c r="D36" s="2" t="str">
        <f t="shared" si="10"/>
        <v>Affiliations</v>
      </c>
      <c r="H36" s="2" t="s">
        <v>26</v>
      </c>
      <c r="I36" s="9">
        <v>2</v>
      </c>
      <c r="J36" s="12">
        <f t="shared" si="9"/>
        <v>2</v>
      </c>
      <c r="K36" s="12">
        <f t="shared" si="9"/>
        <v>2</v>
      </c>
      <c r="L36" s="12">
        <f t="shared" si="9"/>
        <v>2</v>
      </c>
      <c r="M36" s="12">
        <f t="shared" si="9"/>
        <v>2</v>
      </c>
      <c r="N36" s="12">
        <f t="shared" si="9"/>
        <v>2</v>
      </c>
      <c r="O36" s="12">
        <f t="shared" si="9"/>
        <v>2</v>
      </c>
      <c r="P36" s="12">
        <f t="shared" si="9"/>
        <v>2</v>
      </c>
      <c r="Q36" s="12">
        <f t="shared" si="9"/>
        <v>2</v>
      </c>
      <c r="R36" s="12">
        <f t="shared" si="9"/>
        <v>2</v>
      </c>
      <c r="S36" s="12">
        <f t="shared" si="9"/>
        <v>2</v>
      </c>
      <c r="T36" s="12">
        <f t="shared" si="9"/>
        <v>2</v>
      </c>
    </row>
    <row r="37" spans="2:20" outlineLevel="1" x14ac:dyDescent="0.35">
      <c r="D37" s="2" t="str">
        <f t="shared" si="10"/>
        <v>Display Ads</v>
      </c>
      <c r="H37" s="2" t="s">
        <v>26</v>
      </c>
      <c r="I37" s="9">
        <v>0.5</v>
      </c>
      <c r="J37" s="12">
        <f t="shared" si="9"/>
        <v>0.5</v>
      </c>
      <c r="K37" s="12">
        <f t="shared" si="9"/>
        <v>0.5</v>
      </c>
      <c r="L37" s="12">
        <f t="shared" si="9"/>
        <v>0.5</v>
      </c>
      <c r="M37" s="12">
        <f t="shared" si="9"/>
        <v>0.5</v>
      </c>
      <c r="N37" s="12">
        <f t="shared" si="9"/>
        <v>0.5</v>
      </c>
      <c r="O37" s="12">
        <f t="shared" si="9"/>
        <v>0.5</v>
      </c>
      <c r="P37" s="12">
        <f t="shared" si="9"/>
        <v>0.5</v>
      </c>
      <c r="Q37" s="12">
        <f t="shared" si="9"/>
        <v>0.5</v>
      </c>
      <c r="R37" s="12">
        <f t="shared" si="9"/>
        <v>0.5</v>
      </c>
      <c r="S37" s="12">
        <f t="shared" si="9"/>
        <v>0.5</v>
      </c>
      <c r="T37" s="12">
        <f t="shared" si="9"/>
        <v>0.5</v>
      </c>
    </row>
    <row r="38" spans="2:20" outlineLevel="1" x14ac:dyDescent="0.35">
      <c r="D38" s="2" t="str">
        <f t="shared" si="10"/>
        <v>Facebook Ads</v>
      </c>
      <c r="H38" s="2" t="s">
        <v>26</v>
      </c>
      <c r="I38" s="9">
        <v>1</v>
      </c>
      <c r="J38" s="12">
        <f t="shared" si="9"/>
        <v>1</v>
      </c>
      <c r="K38" s="12">
        <f t="shared" si="9"/>
        <v>1</v>
      </c>
      <c r="L38" s="12">
        <f t="shared" si="9"/>
        <v>1</v>
      </c>
      <c r="M38" s="12">
        <f t="shared" si="9"/>
        <v>1</v>
      </c>
      <c r="N38" s="12">
        <f t="shared" si="9"/>
        <v>1</v>
      </c>
      <c r="O38" s="12">
        <f t="shared" si="9"/>
        <v>1</v>
      </c>
      <c r="P38" s="12">
        <f t="shared" si="9"/>
        <v>1</v>
      </c>
      <c r="Q38" s="12">
        <f t="shared" si="9"/>
        <v>1</v>
      </c>
      <c r="R38" s="12">
        <f t="shared" si="9"/>
        <v>1</v>
      </c>
      <c r="S38" s="12">
        <f t="shared" si="9"/>
        <v>1</v>
      </c>
      <c r="T38" s="12">
        <f t="shared" si="9"/>
        <v>1</v>
      </c>
    </row>
    <row r="39" spans="2:20" outlineLevel="1" x14ac:dyDescent="0.35">
      <c r="D39" s="2" t="str">
        <f t="shared" si="10"/>
        <v>Others</v>
      </c>
      <c r="H39" s="2" t="s">
        <v>26</v>
      </c>
      <c r="I39" s="9">
        <v>1</v>
      </c>
      <c r="J39" s="12">
        <f t="shared" si="9"/>
        <v>1</v>
      </c>
      <c r="K39" s="12">
        <f t="shared" si="9"/>
        <v>1</v>
      </c>
      <c r="L39" s="12">
        <f t="shared" si="9"/>
        <v>1</v>
      </c>
      <c r="M39" s="12">
        <f t="shared" si="9"/>
        <v>1</v>
      </c>
      <c r="N39" s="12">
        <f t="shared" si="9"/>
        <v>1</v>
      </c>
      <c r="O39" s="12">
        <f t="shared" si="9"/>
        <v>1</v>
      </c>
      <c r="P39" s="12">
        <f t="shared" si="9"/>
        <v>1</v>
      </c>
      <c r="Q39" s="12">
        <f t="shared" si="9"/>
        <v>1</v>
      </c>
      <c r="R39" s="12">
        <f t="shared" si="9"/>
        <v>1</v>
      </c>
      <c r="S39" s="12">
        <f t="shared" si="9"/>
        <v>1</v>
      </c>
      <c r="T39" s="12">
        <f t="shared" si="9"/>
        <v>1</v>
      </c>
    </row>
    <row r="40" spans="2:20" x14ac:dyDescent="0.35">
      <c r="C40" s="2" t="s">
        <v>11</v>
      </c>
      <c r="H40" s="2" t="s">
        <v>9</v>
      </c>
      <c r="I40" s="2">
        <f>I13</f>
        <v>200</v>
      </c>
      <c r="J40" s="2">
        <f>J13</f>
        <v>200</v>
      </c>
      <c r="K40" s="2">
        <f t="shared" ref="K40:T40" si="11">K13</f>
        <v>200</v>
      </c>
      <c r="L40" s="2">
        <f t="shared" si="11"/>
        <v>200</v>
      </c>
      <c r="M40" s="2">
        <f t="shared" si="11"/>
        <v>200</v>
      </c>
      <c r="N40" s="2">
        <f t="shared" si="11"/>
        <v>200</v>
      </c>
      <c r="O40" s="2">
        <f t="shared" si="11"/>
        <v>200</v>
      </c>
      <c r="P40" s="2">
        <f t="shared" si="11"/>
        <v>200</v>
      </c>
      <c r="Q40" s="2">
        <f t="shared" si="11"/>
        <v>200</v>
      </c>
      <c r="R40" s="2">
        <f t="shared" si="11"/>
        <v>200</v>
      </c>
      <c r="S40" s="2">
        <f t="shared" si="11"/>
        <v>200</v>
      </c>
      <c r="T40" s="2">
        <f t="shared" si="11"/>
        <v>200</v>
      </c>
    </row>
    <row r="42" spans="2:20" x14ac:dyDescent="0.35">
      <c r="B42" s="1" t="s">
        <v>27</v>
      </c>
      <c r="H42" s="2" t="s">
        <v>3</v>
      </c>
      <c r="I42" s="1">
        <f>I43*I44</f>
        <v>36</v>
      </c>
      <c r="J42" s="1">
        <f t="shared" ref="J42:T42" si="12">J43*J44</f>
        <v>36</v>
      </c>
      <c r="K42" s="1">
        <f t="shared" si="12"/>
        <v>36</v>
      </c>
      <c r="L42" s="1">
        <f t="shared" si="12"/>
        <v>36</v>
      </c>
      <c r="M42" s="1">
        <f t="shared" si="12"/>
        <v>36</v>
      </c>
      <c r="N42" s="1">
        <f t="shared" si="12"/>
        <v>36</v>
      </c>
      <c r="O42" s="1">
        <f t="shared" si="12"/>
        <v>36</v>
      </c>
      <c r="P42" s="1">
        <f t="shared" si="12"/>
        <v>36</v>
      </c>
      <c r="Q42" s="1">
        <f t="shared" si="12"/>
        <v>36</v>
      </c>
      <c r="R42" s="1">
        <f t="shared" si="12"/>
        <v>36</v>
      </c>
      <c r="S42" s="1">
        <f t="shared" si="12"/>
        <v>36</v>
      </c>
      <c r="T42" s="1">
        <f t="shared" si="12"/>
        <v>36</v>
      </c>
    </row>
    <row r="43" spans="2:20" hidden="1" outlineLevel="1" x14ac:dyDescent="0.35">
      <c r="C43" s="2" t="s">
        <v>13</v>
      </c>
      <c r="H43" s="2" t="s">
        <v>8</v>
      </c>
      <c r="I43" s="2">
        <f>I12</f>
        <v>4</v>
      </c>
      <c r="J43" s="2">
        <f t="shared" ref="J43:T43" si="13">J12</f>
        <v>4</v>
      </c>
      <c r="K43" s="2">
        <f t="shared" si="13"/>
        <v>4</v>
      </c>
      <c r="L43" s="2">
        <f t="shared" si="13"/>
        <v>4</v>
      </c>
      <c r="M43" s="2">
        <f t="shared" si="13"/>
        <v>4</v>
      </c>
      <c r="N43" s="2">
        <f t="shared" si="13"/>
        <v>4</v>
      </c>
      <c r="O43" s="2">
        <f t="shared" si="13"/>
        <v>4</v>
      </c>
      <c r="P43" s="2">
        <f t="shared" si="13"/>
        <v>4</v>
      </c>
      <c r="Q43" s="2">
        <f t="shared" si="13"/>
        <v>4</v>
      </c>
      <c r="R43" s="2">
        <f t="shared" si="13"/>
        <v>4</v>
      </c>
      <c r="S43" s="2">
        <f t="shared" si="13"/>
        <v>4</v>
      </c>
      <c r="T43" s="2">
        <f t="shared" si="13"/>
        <v>4</v>
      </c>
    </row>
    <row r="44" spans="2:20" hidden="1" outlineLevel="1" x14ac:dyDescent="0.35">
      <c r="C44" s="2" t="s">
        <v>29</v>
      </c>
      <c r="H44" s="2" t="s">
        <v>10</v>
      </c>
      <c r="I44" s="3">
        <v>9</v>
      </c>
      <c r="J44" s="2">
        <f>I44</f>
        <v>9</v>
      </c>
      <c r="K44" s="2">
        <f t="shared" ref="K44:T44" si="14">J44</f>
        <v>9</v>
      </c>
      <c r="L44" s="2">
        <f t="shared" si="14"/>
        <v>9</v>
      </c>
      <c r="M44" s="2">
        <f t="shared" si="14"/>
        <v>9</v>
      </c>
      <c r="N44" s="2">
        <f t="shared" si="14"/>
        <v>9</v>
      </c>
      <c r="O44" s="2">
        <f t="shared" si="14"/>
        <v>9</v>
      </c>
      <c r="P44" s="2">
        <f t="shared" si="14"/>
        <v>9</v>
      </c>
      <c r="Q44" s="2">
        <f t="shared" si="14"/>
        <v>9</v>
      </c>
      <c r="R44" s="2">
        <f t="shared" si="14"/>
        <v>9</v>
      </c>
      <c r="S44" s="2">
        <f t="shared" si="14"/>
        <v>9</v>
      </c>
      <c r="T44" s="2">
        <f t="shared" si="14"/>
        <v>9</v>
      </c>
    </row>
    <row r="45" spans="2:20" collapsed="1" x14ac:dyDescent="0.35"/>
    <row r="46" spans="2:20" x14ac:dyDescent="0.35">
      <c r="B46" s="1" t="s">
        <v>30</v>
      </c>
      <c r="H46" s="2" t="s">
        <v>3</v>
      </c>
      <c r="I46" s="4">
        <f>I47*I48</f>
        <v>2.6999999999999997</v>
      </c>
      <c r="J46" s="4">
        <f>J47*J48</f>
        <v>2.6999999999999997</v>
      </c>
      <c r="K46" s="4">
        <f t="shared" ref="K46:T46" si="15">K47*K48</f>
        <v>2.6999999999999997</v>
      </c>
      <c r="L46" s="4">
        <f t="shared" si="15"/>
        <v>2.6999999999999997</v>
      </c>
      <c r="M46" s="4">
        <f t="shared" si="15"/>
        <v>2.6999999999999997</v>
      </c>
      <c r="N46" s="4">
        <f t="shared" si="15"/>
        <v>2.6999999999999997</v>
      </c>
      <c r="O46" s="4">
        <f t="shared" si="15"/>
        <v>2.6999999999999997</v>
      </c>
      <c r="P46" s="4">
        <f t="shared" si="15"/>
        <v>2.6999999999999997</v>
      </c>
      <c r="Q46" s="4">
        <f t="shared" si="15"/>
        <v>2.6999999999999997</v>
      </c>
      <c r="R46" s="4">
        <f t="shared" si="15"/>
        <v>2.6999999999999997</v>
      </c>
      <c r="S46" s="4">
        <f t="shared" si="15"/>
        <v>2.6999999999999997</v>
      </c>
      <c r="T46" s="4">
        <f t="shared" si="15"/>
        <v>2.6999999999999997</v>
      </c>
    </row>
    <row r="47" spans="2:20" hidden="1" outlineLevel="1" x14ac:dyDescent="0.35">
      <c r="C47" s="19" t="s">
        <v>32</v>
      </c>
      <c r="H47" s="2" t="s">
        <v>3</v>
      </c>
      <c r="I47" s="5">
        <f>I11</f>
        <v>600</v>
      </c>
      <c r="J47" s="5">
        <f>J11</f>
        <v>600</v>
      </c>
      <c r="K47" s="5">
        <f t="shared" ref="K47:T47" si="16">K11</f>
        <v>600</v>
      </c>
      <c r="L47" s="5">
        <f t="shared" si="16"/>
        <v>600</v>
      </c>
      <c r="M47" s="5">
        <f t="shared" si="16"/>
        <v>600</v>
      </c>
      <c r="N47" s="5">
        <f t="shared" si="16"/>
        <v>600</v>
      </c>
      <c r="O47" s="5">
        <f t="shared" si="16"/>
        <v>600</v>
      </c>
      <c r="P47" s="5">
        <f t="shared" si="16"/>
        <v>600</v>
      </c>
      <c r="Q47" s="5">
        <f t="shared" si="16"/>
        <v>600</v>
      </c>
      <c r="R47" s="5">
        <f t="shared" si="16"/>
        <v>600</v>
      </c>
      <c r="S47" s="5">
        <f t="shared" si="16"/>
        <v>600</v>
      </c>
      <c r="T47" s="5">
        <f t="shared" si="16"/>
        <v>600</v>
      </c>
    </row>
    <row r="48" spans="2:20" hidden="1" outlineLevel="1" x14ac:dyDescent="0.35">
      <c r="C48" s="2" t="s">
        <v>31</v>
      </c>
      <c r="H48" s="2" t="s">
        <v>2</v>
      </c>
      <c r="I48" s="14">
        <v>4.4999999999999997E-3</v>
      </c>
      <c r="J48" s="8">
        <f>I48</f>
        <v>4.4999999999999997E-3</v>
      </c>
      <c r="K48" s="8">
        <f t="shared" ref="K48:T48" si="17">J48</f>
        <v>4.4999999999999997E-3</v>
      </c>
      <c r="L48" s="8">
        <f t="shared" si="17"/>
        <v>4.4999999999999997E-3</v>
      </c>
      <c r="M48" s="8">
        <f t="shared" si="17"/>
        <v>4.4999999999999997E-3</v>
      </c>
      <c r="N48" s="8">
        <f t="shared" si="17"/>
        <v>4.4999999999999997E-3</v>
      </c>
      <c r="O48" s="8">
        <f t="shared" si="17"/>
        <v>4.4999999999999997E-3</v>
      </c>
      <c r="P48" s="8">
        <f t="shared" si="17"/>
        <v>4.4999999999999997E-3</v>
      </c>
      <c r="Q48" s="8">
        <f t="shared" si="17"/>
        <v>4.4999999999999997E-3</v>
      </c>
      <c r="R48" s="8">
        <f t="shared" si="17"/>
        <v>4.4999999999999997E-3</v>
      </c>
      <c r="S48" s="8">
        <f t="shared" si="17"/>
        <v>4.4999999999999997E-3</v>
      </c>
      <c r="T48" s="8">
        <f t="shared" si="17"/>
        <v>4.4999999999999997E-3</v>
      </c>
    </row>
    <row r="49" spans="2:20" collapsed="1" x14ac:dyDescent="0.35"/>
    <row r="50" spans="2:20" x14ac:dyDescent="0.35">
      <c r="B50" s="1" t="s">
        <v>6</v>
      </c>
      <c r="H50" s="1" t="s">
        <v>3</v>
      </c>
      <c r="I50" s="4">
        <f>I51-I52-I53-I54</f>
        <v>75.8</v>
      </c>
      <c r="J50" s="4">
        <f t="shared" ref="J50:T50" si="18">J51-J52-J53-J54</f>
        <v>75.8</v>
      </c>
      <c r="K50" s="4">
        <f t="shared" si="18"/>
        <v>75.8</v>
      </c>
      <c r="L50" s="4">
        <f t="shared" si="18"/>
        <v>75.8</v>
      </c>
      <c r="M50" s="4">
        <f t="shared" si="18"/>
        <v>75.8</v>
      </c>
      <c r="N50" s="4">
        <f t="shared" si="18"/>
        <v>75.8</v>
      </c>
      <c r="O50" s="4">
        <f t="shared" si="18"/>
        <v>75.8</v>
      </c>
      <c r="P50" s="4">
        <f t="shared" si="18"/>
        <v>75.8</v>
      </c>
      <c r="Q50" s="4">
        <f t="shared" si="18"/>
        <v>75.8</v>
      </c>
      <c r="R50" s="4">
        <f t="shared" si="18"/>
        <v>75.8</v>
      </c>
      <c r="S50" s="4">
        <f t="shared" si="18"/>
        <v>75.8</v>
      </c>
      <c r="T50" s="4">
        <f t="shared" si="18"/>
        <v>75.8</v>
      </c>
    </row>
    <row r="51" spans="2:20" outlineLevel="1" x14ac:dyDescent="0.35">
      <c r="C51" s="19" t="s">
        <v>14</v>
      </c>
      <c r="H51" s="2" t="s">
        <v>3</v>
      </c>
      <c r="I51" s="5">
        <f>I17</f>
        <v>180</v>
      </c>
      <c r="J51" s="5">
        <f>J17</f>
        <v>180</v>
      </c>
      <c r="K51" s="5">
        <f t="shared" ref="K51:T51" si="19">K17</f>
        <v>180</v>
      </c>
      <c r="L51" s="5">
        <f t="shared" si="19"/>
        <v>180</v>
      </c>
      <c r="M51" s="5">
        <f t="shared" si="19"/>
        <v>180</v>
      </c>
      <c r="N51" s="5">
        <f t="shared" si="19"/>
        <v>180</v>
      </c>
      <c r="O51" s="5">
        <f t="shared" si="19"/>
        <v>180</v>
      </c>
      <c r="P51" s="5">
        <f t="shared" si="19"/>
        <v>180</v>
      </c>
      <c r="Q51" s="5">
        <f t="shared" si="19"/>
        <v>180</v>
      </c>
      <c r="R51" s="5">
        <f t="shared" si="19"/>
        <v>180</v>
      </c>
      <c r="S51" s="5">
        <f t="shared" si="19"/>
        <v>180</v>
      </c>
      <c r="T51" s="5">
        <f t="shared" si="19"/>
        <v>180</v>
      </c>
    </row>
    <row r="52" spans="2:20" outlineLevel="1" x14ac:dyDescent="0.35">
      <c r="C52" s="19" t="s">
        <v>17</v>
      </c>
      <c r="H52" s="2" t="s">
        <v>3</v>
      </c>
      <c r="I52" s="5">
        <f>I21</f>
        <v>65.5</v>
      </c>
      <c r="J52" s="5">
        <f>J21</f>
        <v>65.5</v>
      </c>
      <c r="K52" s="5">
        <f t="shared" ref="K52:T52" si="20">K21</f>
        <v>65.5</v>
      </c>
      <c r="L52" s="5">
        <f t="shared" si="20"/>
        <v>65.5</v>
      </c>
      <c r="M52" s="5">
        <f t="shared" si="20"/>
        <v>65.5</v>
      </c>
      <c r="N52" s="5">
        <f t="shared" si="20"/>
        <v>65.5</v>
      </c>
      <c r="O52" s="5">
        <f t="shared" si="20"/>
        <v>65.5</v>
      </c>
      <c r="P52" s="5">
        <f t="shared" si="20"/>
        <v>65.5</v>
      </c>
      <c r="Q52" s="5">
        <f t="shared" si="20"/>
        <v>65.5</v>
      </c>
      <c r="R52" s="5">
        <f t="shared" si="20"/>
        <v>65.5</v>
      </c>
      <c r="S52" s="5">
        <f t="shared" si="20"/>
        <v>65.5</v>
      </c>
      <c r="T52" s="5">
        <f t="shared" si="20"/>
        <v>65.5</v>
      </c>
    </row>
    <row r="53" spans="2:20" outlineLevel="1" x14ac:dyDescent="0.35">
      <c r="C53" s="19" t="s">
        <v>27</v>
      </c>
      <c r="H53" s="2" t="s">
        <v>3</v>
      </c>
      <c r="I53" s="2">
        <f>I42</f>
        <v>36</v>
      </c>
      <c r="J53" s="2">
        <f t="shared" ref="J53:T53" si="21">J42</f>
        <v>36</v>
      </c>
      <c r="K53" s="2">
        <f t="shared" si="21"/>
        <v>36</v>
      </c>
      <c r="L53" s="2">
        <f t="shared" si="21"/>
        <v>36</v>
      </c>
      <c r="M53" s="2">
        <f t="shared" si="21"/>
        <v>36</v>
      </c>
      <c r="N53" s="2">
        <f t="shared" si="21"/>
        <v>36</v>
      </c>
      <c r="O53" s="2">
        <f t="shared" si="21"/>
        <v>36</v>
      </c>
      <c r="P53" s="2">
        <f t="shared" si="21"/>
        <v>36</v>
      </c>
      <c r="Q53" s="2">
        <f t="shared" si="21"/>
        <v>36</v>
      </c>
      <c r="R53" s="2">
        <f t="shared" si="21"/>
        <v>36</v>
      </c>
      <c r="S53" s="2">
        <f t="shared" si="21"/>
        <v>36</v>
      </c>
      <c r="T53" s="2">
        <f t="shared" si="21"/>
        <v>36</v>
      </c>
    </row>
    <row r="54" spans="2:20" outlineLevel="1" x14ac:dyDescent="0.35">
      <c r="C54" s="19" t="s">
        <v>30</v>
      </c>
      <c r="H54" s="2" t="s">
        <v>3</v>
      </c>
      <c r="I54" s="5">
        <f>I46</f>
        <v>2.6999999999999997</v>
      </c>
      <c r="J54" s="5">
        <f t="shared" ref="J54:T54" si="22">J46</f>
        <v>2.6999999999999997</v>
      </c>
      <c r="K54" s="5">
        <f t="shared" si="22"/>
        <v>2.6999999999999997</v>
      </c>
      <c r="L54" s="5">
        <f t="shared" si="22"/>
        <v>2.6999999999999997</v>
      </c>
      <c r="M54" s="5">
        <f t="shared" si="22"/>
        <v>2.6999999999999997</v>
      </c>
      <c r="N54" s="5">
        <f t="shared" si="22"/>
        <v>2.6999999999999997</v>
      </c>
      <c r="O54" s="5">
        <f t="shared" si="22"/>
        <v>2.6999999999999997</v>
      </c>
      <c r="P54" s="5">
        <f t="shared" si="22"/>
        <v>2.6999999999999997</v>
      </c>
      <c r="Q54" s="5">
        <f t="shared" si="22"/>
        <v>2.6999999999999997</v>
      </c>
      <c r="R54" s="5">
        <f t="shared" si="22"/>
        <v>2.6999999999999997</v>
      </c>
      <c r="S54" s="5">
        <f t="shared" si="22"/>
        <v>2.6999999999999997</v>
      </c>
      <c r="T54" s="5">
        <f t="shared" si="22"/>
        <v>2.6999999999999997</v>
      </c>
    </row>
  </sheetData>
  <hyperlinks>
    <hyperlink ref="R3" location="Summary!A1" display="Back" xr:uid="{00000000-0004-0000-0F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T52"/>
  <sheetViews>
    <sheetView tabSelected="1" zoomScale="60" zoomScaleNormal="60" workbookViewId="0">
      <pane xSplit="8" ySplit="9" topLeftCell="I13" activePane="bottomRight" state="frozen"/>
      <selection activeCell="Q4" sqref="Q4"/>
      <selection pane="topRight" activeCell="Q4" sqref="Q4"/>
      <selection pane="bottomLeft" activeCell="Q4" sqref="Q4"/>
      <selection pane="bottomRight" activeCell="I33" sqref="I33:T33"/>
    </sheetView>
  </sheetViews>
  <sheetFormatPr defaultColWidth="9.1796875" defaultRowHeight="14.5" x14ac:dyDescent="0.35"/>
  <cols>
    <col min="1" max="1" width="3.7265625" style="2" customWidth="1"/>
    <col min="2" max="2" width="4.7265625" style="2" customWidth="1"/>
    <col min="3" max="3" width="3.7265625" style="2" customWidth="1"/>
    <col min="4" max="4" width="3" style="2" customWidth="1"/>
    <col min="5" max="5" width="2.1796875" style="2" customWidth="1"/>
    <col min="6" max="6" width="9.1796875" style="2"/>
    <col min="7" max="7" width="24.1796875" style="2" customWidth="1"/>
    <col min="8" max="8" width="25.453125" style="2" customWidth="1"/>
    <col min="9" max="16384" width="9.1796875" style="2"/>
  </cols>
  <sheetData>
    <row r="1" spans="1:20" x14ac:dyDescent="0.35">
      <c r="A1" s="1" t="s">
        <v>110</v>
      </c>
    </row>
    <row r="2" spans="1:20" x14ac:dyDescent="0.35">
      <c r="A2" s="2" t="s">
        <v>69</v>
      </c>
      <c r="R2" s="20" t="s">
        <v>46</v>
      </c>
    </row>
    <row r="3" spans="1:20" x14ac:dyDescent="0.35">
      <c r="J3" s="3"/>
      <c r="K3" s="2" t="s">
        <v>47</v>
      </c>
    </row>
    <row r="4" spans="1:20" x14ac:dyDescent="0.35">
      <c r="J4" s="21"/>
      <c r="K4" s="2" t="s">
        <v>48</v>
      </c>
    </row>
    <row r="5" spans="1:20" x14ac:dyDescent="0.35">
      <c r="C5" s="2" t="s">
        <v>0</v>
      </c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0" spans="1:20" x14ac:dyDescent="0.35">
      <c r="B10" s="1" t="s">
        <v>32</v>
      </c>
      <c r="H10" s="2" t="s">
        <v>56</v>
      </c>
      <c r="I10" s="4">
        <f>Sales!I20</f>
        <v>62500</v>
      </c>
      <c r="J10" s="4">
        <f>Sales!J20</f>
        <v>50000</v>
      </c>
      <c r="K10" s="4">
        <f>Sales!K20</f>
        <v>75000</v>
      </c>
      <c r="L10" s="4">
        <f>Sales!L20</f>
        <v>62500</v>
      </c>
      <c r="M10" s="4">
        <f>Sales!M20</f>
        <v>87500</v>
      </c>
      <c r="N10" s="4">
        <f>Sales!N20</f>
        <v>87500</v>
      </c>
      <c r="O10" s="4">
        <f>Sales!O20</f>
        <v>87500</v>
      </c>
      <c r="P10" s="4">
        <f>Sales!P20</f>
        <v>87500</v>
      </c>
      <c r="Q10" s="4">
        <f>Sales!Q20</f>
        <v>62500</v>
      </c>
      <c r="R10" s="4">
        <f>Sales!R20</f>
        <v>62500</v>
      </c>
      <c r="S10" s="4">
        <f>Sales!S20</f>
        <v>62500</v>
      </c>
      <c r="T10" s="4">
        <f>Sales!T20</f>
        <v>62500</v>
      </c>
    </row>
    <row r="12" spans="1:20" x14ac:dyDescent="0.35">
      <c r="B12" s="1" t="s">
        <v>14</v>
      </c>
      <c r="H12" s="2" t="s">
        <v>56</v>
      </c>
      <c r="I12" s="4">
        <f>I13-I14-I15</f>
        <v>29286.666666666672</v>
      </c>
      <c r="J12" s="4">
        <f t="shared" ref="J12:T12" si="0">J13-J14-J15</f>
        <v>22086.666666666672</v>
      </c>
      <c r="K12" s="4">
        <f t="shared" si="0"/>
        <v>37686.666666666672</v>
      </c>
      <c r="L12" s="4">
        <f t="shared" si="0"/>
        <v>29286.666666666672</v>
      </c>
      <c r="M12" s="4">
        <f t="shared" si="0"/>
        <v>46086.666666666672</v>
      </c>
      <c r="N12" s="4">
        <f t="shared" si="0"/>
        <v>46086.666666666672</v>
      </c>
      <c r="O12" s="4">
        <f t="shared" si="0"/>
        <v>46086.666666666672</v>
      </c>
      <c r="P12" s="4">
        <f t="shared" si="0"/>
        <v>46086.666666666672</v>
      </c>
      <c r="Q12" s="4">
        <f t="shared" si="0"/>
        <v>29286.666666666672</v>
      </c>
      <c r="R12" s="4">
        <f t="shared" si="0"/>
        <v>29286.666666666672</v>
      </c>
      <c r="S12" s="4">
        <f t="shared" si="0"/>
        <v>29286.666666666672</v>
      </c>
      <c r="T12" s="4">
        <f t="shared" si="0"/>
        <v>29286.666666666672</v>
      </c>
    </row>
    <row r="13" spans="1:20" x14ac:dyDescent="0.35">
      <c r="C13" s="2" t="s">
        <v>96</v>
      </c>
      <c r="H13" s="2" t="s">
        <v>56</v>
      </c>
      <c r="I13" s="5">
        <f>I10</f>
        <v>62500</v>
      </c>
      <c r="J13" s="5">
        <f t="shared" ref="J13:T13" si="1">J10</f>
        <v>50000</v>
      </c>
      <c r="K13" s="5">
        <f t="shared" si="1"/>
        <v>75000</v>
      </c>
      <c r="L13" s="5">
        <f t="shared" si="1"/>
        <v>62500</v>
      </c>
      <c r="M13" s="5">
        <f t="shared" si="1"/>
        <v>87500</v>
      </c>
      <c r="N13" s="5">
        <f t="shared" si="1"/>
        <v>87500</v>
      </c>
      <c r="O13" s="5">
        <f t="shared" si="1"/>
        <v>87500</v>
      </c>
      <c r="P13" s="5">
        <f t="shared" si="1"/>
        <v>87500</v>
      </c>
      <c r="Q13" s="5">
        <f t="shared" si="1"/>
        <v>62500</v>
      </c>
      <c r="R13" s="5">
        <f t="shared" si="1"/>
        <v>62500</v>
      </c>
      <c r="S13" s="5">
        <f t="shared" si="1"/>
        <v>62500</v>
      </c>
      <c r="T13" s="5">
        <f t="shared" si="1"/>
        <v>62500</v>
      </c>
    </row>
    <row r="14" spans="1:20" x14ac:dyDescent="0.35">
      <c r="C14" s="2" t="s">
        <v>113</v>
      </c>
      <c r="H14" s="2" t="s">
        <v>56</v>
      </c>
      <c r="I14" s="5">
        <f>FC!I10</f>
        <v>12713.333333333332</v>
      </c>
      <c r="J14" s="5">
        <f>FC!J10</f>
        <v>12713.333333333332</v>
      </c>
      <c r="K14" s="5">
        <f>FC!K10</f>
        <v>12713.333333333332</v>
      </c>
      <c r="L14" s="5">
        <f>FC!L10</f>
        <v>12713.333333333332</v>
      </c>
      <c r="M14" s="5">
        <f>FC!M10</f>
        <v>12713.333333333332</v>
      </c>
      <c r="N14" s="5">
        <f>FC!N10</f>
        <v>12713.333333333332</v>
      </c>
      <c r="O14" s="5">
        <f>FC!O10</f>
        <v>12713.333333333332</v>
      </c>
      <c r="P14" s="5">
        <f>FC!P10</f>
        <v>12713.333333333332</v>
      </c>
      <c r="Q14" s="5">
        <f>FC!Q10</f>
        <v>12713.333333333332</v>
      </c>
      <c r="R14" s="5">
        <f>FC!R10</f>
        <v>12713.333333333332</v>
      </c>
      <c r="S14" s="5">
        <f>FC!S10</f>
        <v>12713.333333333332</v>
      </c>
      <c r="T14" s="5">
        <f>FC!T10</f>
        <v>12713.333333333332</v>
      </c>
    </row>
    <row r="15" spans="1:20" x14ac:dyDescent="0.35">
      <c r="C15" s="2" t="s">
        <v>114</v>
      </c>
      <c r="H15" s="2" t="s">
        <v>56</v>
      </c>
      <c r="I15" s="5">
        <f>VC!I10</f>
        <v>20500</v>
      </c>
      <c r="J15" s="5">
        <f>VC!J10</f>
        <v>15200</v>
      </c>
      <c r="K15" s="5">
        <f>VC!K10</f>
        <v>24600</v>
      </c>
      <c r="L15" s="5">
        <f>VC!L10</f>
        <v>20500</v>
      </c>
      <c r="M15" s="5">
        <f>VC!M10</f>
        <v>28700</v>
      </c>
      <c r="N15" s="5">
        <f>VC!N10</f>
        <v>28700</v>
      </c>
      <c r="O15" s="5">
        <f>VC!O10</f>
        <v>28700</v>
      </c>
      <c r="P15" s="5">
        <f>VC!P10</f>
        <v>28700</v>
      </c>
      <c r="Q15" s="5">
        <f>VC!Q10</f>
        <v>20500</v>
      </c>
      <c r="R15" s="5">
        <f>VC!R10</f>
        <v>20500</v>
      </c>
      <c r="S15" s="5">
        <f>VC!S10</f>
        <v>20500</v>
      </c>
      <c r="T15" s="5">
        <f>VC!T10</f>
        <v>20500</v>
      </c>
    </row>
    <row r="17" spans="2:20" x14ac:dyDescent="0.35">
      <c r="B17" s="1" t="s">
        <v>98</v>
      </c>
      <c r="H17" s="2" t="s">
        <v>56</v>
      </c>
      <c r="I17" s="4">
        <f>I18+I19</f>
        <v>9602.5</v>
      </c>
      <c r="J17" s="4">
        <f t="shared" ref="J17:T17" si="2">J18+J19</f>
        <v>9140</v>
      </c>
      <c r="K17" s="4">
        <f t="shared" si="2"/>
        <v>10065</v>
      </c>
      <c r="L17" s="4">
        <f t="shared" si="2"/>
        <v>9602.5</v>
      </c>
      <c r="M17" s="4">
        <f t="shared" si="2"/>
        <v>10527.5</v>
      </c>
      <c r="N17" s="4">
        <f t="shared" si="2"/>
        <v>10527.5</v>
      </c>
      <c r="O17" s="4">
        <f t="shared" si="2"/>
        <v>10527.5</v>
      </c>
      <c r="P17" s="4">
        <f t="shared" si="2"/>
        <v>10527.5</v>
      </c>
      <c r="Q17" s="4">
        <f t="shared" si="2"/>
        <v>9602.5</v>
      </c>
      <c r="R17" s="4">
        <f t="shared" si="2"/>
        <v>9602.5</v>
      </c>
      <c r="S17" s="4">
        <f t="shared" si="2"/>
        <v>9602.5</v>
      </c>
      <c r="T17" s="4">
        <f t="shared" si="2"/>
        <v>9602.5</v>
      </c>
    </row>
    <row r="18" spans="2:20" x14ac:dyDescent="0.35">
      <c r="B18" s="1"/>
      <c r="C18" s="2" t="s">
        <v>95</v>
      </c>
      <c r="I18" s="23">
        <f>'Selling Costs'!I43</f>
        <v>5845</v>
      </c>
      <c r="J18" s="23">
        <f>'Selling Costs'!J43</f>
        <v>5570</v>
      </c>
      <c r="K18" s="23">
        <f>'Selling Costs'!K43</f>
        <v>6120</v>
      </c>
      <c r="L18" s="23">
        <f>'Selling Costs'!L43</f>
        <v>5845</v>
      </c>
      <c r="M18" s="23">
        <f>'Selling Costs'!M43</f>
        <v>6395</v>
      </c>
      <c r="N18" s="23">
        <f>'Selling Costs'!N43</f>
        <v>6395</v>
      </c>
      <c r="O18" s="23">
        <f>'Selling Costs'!O43</f>
        <v>6395</v>
      </c>
      <c r="P18" s="23">
        <f>'Selling Costs'!P43</f>
        <v>6395</v>
      </c>
      <c r="Q18" s="23">
        <f>'Selling Costs'!Q43</f>
        <v>5845</v>
      </c>
      <c r="R18" s="23">
        <f>'Selling Costs'!R43</f>
        <v>5845</v>
      </c>
      <c r="S18" s="23">
        <f>'Selling Costs'!S43</f>
        <v>5845</v>
      </c>
      <c r="T18" s="23">
        <f>'Selling Costs'!T43</f>
        <v>5845</v>
      </c>
    </row>
    <row r="19" spans="2:20" x14ac:dyDescent="0.35">
      <c r="C19" s="2" t="s">
        <v>99</v>
      </c>
      <c r="I19" s="5">
        <f>'Marketing Costs'!I10</f>
        <v>3757.5</v>
      </c>
      <c r="J19" s="5">
        <f>'Marketing Costs'!J10</f>
        <v>3570</v>
      </c>
      <c r="K19" s="5">
        <f>'Marketing Costs'!K10</f>
        <v>3945</v>
      </c>
      <c r="L19" s="5">
        <f>'Marketing Costs'!L10</f>
        <v>3757.5</v>
      </c>
      <c r="M19" s="5">
        <f>'Marketing Costs'!M10</f>
        <v>4132.5</v>
      </c>
      <c r="N19" s="5">
        <f>'Marketing Costs'!N10</f>
        <v>4132.5</v>
      </c>
      <c r="O19" s="5">
        <f>'Marketing Costs'!O10</f>
        <v>4132.5</v>
      </c>
      <c r="P19" s="5">
        <f>'Marketing Costs'!P10</f>
        <v>4132.5</v>
      </c>
      <c r="Q19" s="5">
        <f>'Marketing Costs'!Q10</f>
        <v>3757.5</v>
      </c>
      <c r="R19" s="5">
        <f>'Marketing Costs'!R10</f>
        <v>3757.5</v>
      </c>
      <c r="S19" s="5">
        <f>'Marketing Costs'!S10</f>
        <v>3757.5</v>
      </c>
      <c r="T19" s="5">
        <f>'Marketing Costs'!T10</f>
        <v>3757.5</v>
      </c>
    </row>
    <row r="20" spans="2:20" x14ac:dyDescent="0.35"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35">
      <c r="B21" s="1" t="s">
        <v>6</v>
      </c>
      <c r="H21" s="2" t="s">
        <v>56</v>
      </c>
      <c r="I21" s="4">
        <f>I22-I23</f>
        <v>19684.166666666672</v>
      </c>
      <c r="J21" s="4">
        <f t="shared" ref="J21:T21" si="3">J22-J23</f>
        <v>12946.666666666672</v>
      </c>
      <c r="K21" s="4">
        <f t="shared" si="3"/>
        <v>27621.666666666672</v>
      </c>
      <c r="L21" s="4">
        <f t="shared" si="3"/>
        <v>19684.166666666672</v>
      </c>
      <c r="M21" s="4">
        <f t="shared" si="3"/>
        <v>35559.166666666672</v>
      </c>
      <c r="N21" s="4">
        <f t="shared" si="3"/>
        <v>35559.166666666672</v>
      </c>
      <c r="O21" s="4">
        <f t="shared" si="3"/>
        <v>35559.166666666672</v>
      </c>
      <c r="P21" s="4">
        <f t="shared" si="3"/>
        <v>35559.166666666672</v>
      </c>
      <c r="Q21" s="4">
        <f t="shared" si="3"/>
        <v>19684.166666666672</v>
      </c>
      <c r="R21" s="4">
        <f t="shared" si="3"/>
        <v>19684.166666666672</v>
      </c>
      <c r="S21" s="4">
        <f t="shared" si="3"/>
        <v>19684.166666666672</v>
      </c>
      <c r="T21" s="4">
        <f t="shared" si="3"/>
        <v>19684.166666666672</v>
      </c>
    </row>
    <row r="22" spans="2:20" x14ac:dyDescent="0.35">
      <c r="C22" s="25" t="s">
        <v>14</v>
      </c>
      <c r="H22" s="2" t="s">
        <v>56</v>
      </c>
      <c r="I22" s="5">
        <f>I12</f>
        <v>29286.666666666672</v>
      </c>
      <c r="J22" s="5">
        <f t="shared" ref="J22:T22" si="4">J12</f>
        <v>22086.666666666672</v>
      </c>
      <c r="K22" s="5">
        <f t="shared" si="4"/>
        <v>37686.666666666672</v>
      </c>
      <c r="L22" s="5">
        <f t="shared" si="4"/>
        <v>29286.666666666672</v>
      </c>
      <c r="M22" s="5">
        <f t="shared" si="4"/>
        <v>46086.666666666672</v>
      </c>
      <c r="N22" s="5">
        <f t="shared" si="4"/>
        <v>46086.666666666672</v>
      </c>
      <c r="O22" s="5">
        <f t="shared" si="4"/>
        <v>46086.666666666672</v>
      </c>
      <c r="P22" s="5">
        <f t="shared" si="4"/>
        <v>46086.666666666672</v>
      </c>
      <c r="Q22" s="5">
        <f t="shared" si="4"/>
        <v>29286.666666666672</v>
      </c>
      <c r="R22" s="5">
        <f t="shared" si="4"/>
        <v>29286.666666666672</v>
      </c>
      <c r="S22" s="5">
        <f t="shared" si="4"/>
        <v>29286.666666666672</v>
      </c>
      <c r="T22" s="5">
        <f t="shared" si="4"/>
        <v>29286.666666666672</v>
      </c>
    </row>
    <row r="23" spans="2:20" x14ac:dyDescent="0.35">
      <c r="C23" s="39" t="s">
        <v>116</v>
      </c>
      <c r="H23" s="2" t="s">
        <v>56</v>
      </c>
      <c r="I23" s="5">
        <f>I17</f>
        <v>9602.5</v>
      </c>
      <c r="J23" s="5">
        <f t="shared" ref="J23:T23" si="5">J17</f>
        <v>9140</v>
      </c>
      <c r="K23" s="5">
        <f t="shared" si="5"/>
        <v>10065</v>
      </c>
      <c r="L23" s="5">
        <f t="shared" si="5"/>
        <v>9602.5</v>
      </c>
      <c r="M23" s="5">
        <f t="shared" si="5"/>
        <v>10527.5</v>
      </c>
      <c r="N23" s="5">
        <f t="shared" si="5"/>
        <v>10527.5</v>
      </c>
      <c r="O23" s="5">
        <f t="shared" si="5"/>
        <v>10527.5</v>
      </c>
      <c r="P23" s="5">
        <f t="shared" si="5"/>
        <v>10527.5</v>
      </c>
      <c r="Q23" s="5">
        <f t="shared" si="5"/>
        <v>9602.5</v>
      </c>
      <c r="R23" s="5">
        <f t="shared" si="5"/>
        <v>9602.5</v>
      </c>
      <c r="S23" s="5">
        <f t="shared" si="5"/>
        <v>9602.5</v>
      </c>
      <c r="T23" s="5">
        <f t="shared" si="5"/>
        <v>9602.5</v>
      </c>
    </row>
    <row r="25" spans="2:20" x14ac:dyDescent="0.35">
      <c r="B25" s="1" t="s">
        <v>72</v>
      </c>
      <c r="H25" s="2" t="s">
        <v>56</v>
      </c>
      <c r="I25" s="4">
        <f>'Head Office'!I10</f>
        <v>6559</v>
      </c>
      <c r="J25" s="4">
        <f>'Head Office'!J10</f>
        <v>6555</v>
      </c>
      <c r="K25" s="4">
        <f>'Head Office'!K10</f>
        <v>6555</v>
      </c>
      <c r="L25" s="4">
        <f>'Head Office'!L10</f>
        <v>6555</v>
      </c>
      <c r="M25" s="4">
        <f>'Head Office'!M10</f>
        <v>6555</v>
      </c>
      <c r="N25" s="4">
        <f>'Head Office'!N10</f>
        <v>6555</v>
      </c>
      <c r="O25" s="4">
        <f>'Head Office'!O10</f>
        <v>6555</v>
      </c>
      <c r="P25" s="4">
        <f>'Head Office'!P10</f>
        <v>6555</v>
      </c>
      <c r="Q25" s="4">
        <f>'Head Office'!Q10</f>
        <v>6555</v>
      </c>
      <c r="R25" s="4">
        <f>'Head Office'!R10</f>
        <v>6555</v>
      </c>
      <c r="S25" s="4">
        <f>'Head Office'!S10</f>
        <v>6555</v>
      </c>
      <c r="T25" s="4">
        <f>'Head Office'!T10</f>
        <v>6555</v>
      </c>
    </row>
    <row r="26" spans="2:20" x14ac:dyDescent="0.35"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2:20" x14ac:dyDescent="0.35">
      <c r="B27" s="1" t="s">
        <v>97</v>
      </c>
      <c r="H27" s="2" t="s">
        <v>56</v>
      </c>
      <c r="I27" s="4">
        <f>I21-I25</f>
        <v>13125.166666666672</v>
      </c>
      <c r="J27" s="4">
        <f t="shared" ref="J27:T27" si="6">J21-J25</f>
        <v>6391.6666666666715</v>
      </c>
      <c r="K27" s="4">
        <f t="shared" si="6"/>
        <v>21066.666666666672</v>
      </c>
      <c r="L27" s="4">
        <f t="shared" si="6"/>
        <v>13129.166666666672</v>
      </c>
      <c r="M27" s="4">
        <f t="shared" si="6"/>
        <v>29004.166666666672</v>
      </c>
      <c r="N27" s="4">
        <f t="shared" si="6"/>
        <v>29004.166666666672</v>
      </c>
      <c r="O27" s="4">
        <f t="shared" si="6"/>
        <v>29004.166666666672</v>
      </c>
      <c r="P27" s="4">
        <f t="shared" si="6"/>
        <v>29004.166666666672</v>
      </c>
      <c r="Q27" s="4">
        <f t="shared" si="6"/>
        <v>13129.166666666672</v>
      </c>
      <c r="R27" s="4">
        <f t="shared" si="6"/>
        <v>13129.166666666672</v>
      </c>
      <c r="S27" s="4">
        <f t="shared" si="6"/>
        <v>13129.166666666672</v>
      </c>
      <c r="T27" s="4">
        <f t="shared" si="6"/>
        <v>13129.166666666672</v>
      </c>
    </row>
    <row r="29" spans="2:20" x14ac:dyDescent="0.35">
      <c r="B29" s="1" t="s">
        <v>147</v>
      </c>
      <c r="H29" s="2" t="s">
        <v>56</v>
      </c>
      <c r="I29" s="4">
        <f>I30-I31</f>
        <v>-250</v>
      </c>
      <c r="J29" s="4">
        <f t="shared" ref="J29:T29" si="7">J30-J31</f>
        <v>-490</v>
      </c>
      <c r="K29" s="4">
        <f t="shared" si="7"/>
        <v>-470</v>
      </c>
      <c r="L29" s="4">
        <f t="shared" si="7"/>
        <v>-450</v>
      </c>
      <c r="M29" s="4">
        <f t="shared" si="7"/>
        <v>-430</v>
      </c>
      <c r="N29" s="4">
        <f t="shared" si="7"/>
        <v>-410</v>
      </c>
      <c r="O29" s="4">
        <f t="shared" si="7"/>
        <v>-390</v>
      </c>
      <c r="P29" s="4">
        <f t="shared" si="7"/>
        <v>-370</v>
      </c>
      <c r="Q29" s="4">
        <f t="shared" si="7"/>
        <v>-350</v>
      </c>
      <c r="R29" s="4">
        <f t="shared" si="7"/>
        <v>-330</v>
      </c>
      <c r="S29" s="4">
        <f t="shared" si="7"/>
        <v>-310</v>
      </c>
      <c r="T29" s="4">
        <f t="shared" si="7"/>
        <v>-290</v>
      </c>
    </row>
    <row r="30" spans="2:20" x14ac:dyDescent="0.35">
      <c r="B30" s="1"/>
      <c r="C30" s="2" t="s">
        <v>149</v>
      </c>
      <c r="H30" s="2" t="s">
        <v>56</v>
      </c>
    </row>
    <row r="31" spans="2:20" x14ac:dyDescent="0.35">
      <c r="B31" s="1"/>
      <c r="C31" s="2" t="s">
        <v>148</v>
      </c>
      <c r="H31" s="2" t="s">
        <v>56</v>
      </c>
      <c r="I31" s="5">
        <f>Debt!I14</f>
        <v>250</v>
      </c>
      <c r="J31" s="5">
        <f>Debt!J14</f>
        <v>490</v>
      </c>
      <c r="K31" s="5">
        <f>Debt!K14</f>
        <v>470</v>
      </c>
      <c r="L31" s="5">
        <f>Debt!L14</f>
        <v>450</v>
      </c>
      <c r="M31" s="5">
        <f>Debt!M14</f>
        <v>430</v>
      </c>
      <c r="N31" s="5">
        <f>Debt!N14</f>
        <v>410</v>
      </c>
      <c r="O31" s="5">
        <f>Debt!O14</f>
        <v>390</v>
      </c>
      <c r="P31" s="5">
        <f>Debt!P14</f>
        <v>370</v>
      </c>
      <c r="Q31" s="5">
        <f>Debt!Q14</f>
        <v>350</v>
      </c>
      <c r="R31" s="5">
        <f>Debt!R14</f>
        <v>330</v>
      </c>
      <c r="S31" s="5">
        <f>Debt!S14</f>
        <v>310</v>
      </c>
      <c r="T31" s="5">
        <f>Debt!T14</f>
        <v>290</v>
      </c>
    </row>
    <row r="33" spans="2:20" x14ac:dyDescent="0.35">
      <c r="B33" s="1" t="s">
        <v>146</v>
      </c>
      <c r="H33" s="2" t="s">
        <v>56</v>
      </c>
      <c r="I33" s="4">
        <f>I34+I35</f>
        <v>12875.166666666672</v>
      </c>
      <c r="J33" s="4">
        <f t="shared" ref="J33:T33" si="8">J34+J35</f>
        <v>5901.6666666666715</v>
      </c>
      <c r="K33" s="4">
        <f t="shared" si="8"/>
        <v>20596.666666666672</v>
      </c>
      <c r="L33" s="4">
        <f t="shared" si="8"/>
        <v>12679.166666666672</v>
      </c>
      <c r="M33" s="4">
        <f t="shared" si="8"/>
        <v>28574.166666666672</v>
      </c>
      <c r="N33" s="4">
        <f t="shared" si="8"/>
        <v>28594.166666666672</v>
      </c>
      <c r="O33" s="4">
        <f t="shared" si="8"/>
        <v>28614.166666666672</v>
      </c>
      <c r="P33" s="4">
        <f t="shared" si="8"/>
        <v>28634.166666666672</v>
      </c>
      <c r="Q33" s="4">
        <f t="shared" si="8"/>
        <v>12779.166666666672</v>
      </c>
      <c r="R33" s="4">
        <f t="shared" si="8"/>
        <v>12799.166666666672</v>
      </c>
      <c r="S33" s="4">
        <f t="shared" si="8"/>
        <v>12819.166666666672</v>
      </c>
      <c r="T33" s="4">
        <f t="shared" si="8"/>
        <v>12839.166666666672</v>
      </c>
    </row>
    <row r="34" spans="2:20" x14ac:dyDescent="0.35">
      <c r="C34" s="46" t="s">
        <v>97</v>
      </c>
      <c r="H34" s="2" t="s">
        <v>56</v>
      </c>
      <c r="I34" s="5">
        <f t="shared" ref="I34:T34" si="9">I27</f>
        <v>13125.166666666672</v>
      </c>
      <c r="J34" s="5">
        <f t="shared" si="9"/>
        <v>6391.6666666666715</v>
      </c>
      <c r="K34" s="5">
        <f t="shared" si="9"/>
        <v>21066.666666666672</v>
      </c>
      <c r="L34" s="5">
        <f t="shared" si="9"/>
        <v>13129.166666666672</v>
      </c>
      <c r="M34" s="5">
        <f t="shared" si="9"/>
        <v>29004.166666666672</v>
      </c>
      <c r="N34" s="5">
        <f t="shared" si="9"/>
        <v>29004.166666666672</v>
      </c>
      <c r="O34" s="5">
        <f t="shared" si="9"/>
        <v>29004.166666666672</v>
      </c>
      <c r="P34" s="5">
        <f t="shared" si="9"/>
        <v>29004.166666666672</v>
      </c>
      <c r="Q34" s="5">
        <f t="shared" si="9"/>
        <v>13129.166666666672</v>
      </c>
      <c r="R34" s="5">
        <f t="shared" si="9"/>
        <v>13129.166666666672</v>
      </c>
      <c r="S34" s="5">
        <f t="shared" si="9"/>
        <v>13129.166666666672</v>
      </c>
      <c r="T34" s="5">
        <f t="shared" si="9"/>
        <v>13129.166666666672</v>
      </c>
    </row>
    <row r="35" spans="2:20" x14ac:dyDescent="0.35">
      <c r="C35" s="46" t="s">
        <v>147</v>
      </c>
      <c r="H35" s="2" t="s">
        <v>56</v>
      </c>
      <c r="I35" s="2">
        <f t="shared" ref="I35:T35" si="10">I29</f>
        <v>-250</v>
      </c>
      <c r="J35" s="2">
        <f t="shared" si="10"/>
        <v>-490</v>
      </c>
      <c r="K35" s="2">
        <f t="shared" si="10"/>
        <v>-470</v>
      </c>
      <c r="L35" s="2">
        <f t="shared" si="10"/>
        <v>-450</v>
      </c>
      <c r="M35" s="2">
        <f t="shared" si="10"/>
        <v>-430</v>
      </c>
      <c r="N35" s="2">
        <f t="shared" si="10"/>
        <v>-410</v>
      </c>
      <c r="O35" s="2">
        <f t="shared" si="10"/>
        <v>-390</v>
      </c>
      <c r="P35" s="2">
        <f t="shared" si="10"/>
        <v>-370</v>
      </c>
      <c r="Q35" s="2">
        <f t="shared" si="10"/>
        <v>-350</v>
      </c>
      <c r="R35" s="2">
        <f t="shared" si="10"/>
        <v>-330</v>
      </c>
      <c r="S35" s="2">
        <f t="shared" si="10"/>
        <v>-310</v>
      </c>
      <c r="T35" s="2">
        <f t="shared" si="10"/>
        <v>-290</v>
      </c>
    </row>
    <row r="36" spans="2:20" x14ac:dyDescent="0.35">
      <c r="C36" s="46"/>
    </row>
    <row r="37" spans="2:20" x14ac:dyDescent="0.35">
      <c r="B37" s="1" t="s">
        <v>150</v>
      </c>
      <c r="C37" s="46"/>
      <c r="H37" s="2" t="s">
        <v>56</v>
      </c>
      <c r="I37" s="4">
        <f>IF(I38&gt;0,I38*(1-I39),I38)</f>
        <v>10300.133333333339</v>
      </c>
      <c r="J37" s="4">
        <f>IF(J38&gt;0,J38*(1-J39),J38)</f>
        <v>4721.3333333333376</v>
      </c>
      <c r="K37" s="4">
        <f t="shared" ref="K37:T37" si="11">IF(K38&gt;0,K38*(1-K39),K38)</f>
        <v>16477.333333333339</v>
      </c>
      <c r="L37" s="4">
        <f t="shared" si="11"/>
        <v>10143.333333333338</v>
      </c>
      <c r="M37" s="4">
        <f t="shared" si="11"/>
        <v>22859.333333333339</v>
      </c>
      <c r="N37" s="4">
        <f t="shared" si="11"/>
        <v>22875.333333333339</v>
      </c>
      <c r="O37" s="4">
        <f t="shared" si="11"/>
        <v>22891.333333333339</v>
      </c>
      <c r="P37" s="4">
        <f t="shared" si="11"/>
        <v>22907.333333333339</v>
      </c>
      <c r="Q37" s="4">
        <f t="shared" si="11"/>
        <v>10223.333333333338</v>
      </c>
      <c r="R37" s="4">
        <f t="shared" si="11"/>
        <v>10239.333333333338</v>
      </c>
      <c r="S37" s="4">
        <f t="shared" si="11"/>
        <v>10255.333333333338</v>
      </c>
      <c r="T37" s="4">
        <f t="shared" si="11"/>
        <v>10271.333333333338</v>
      </c>
    </row>
    <row r="38" spans="2:20" x14ac:dyDescent="0.35">
      <c r="C38" s="2" t="s">
        <v>146</v>
      </c>
      <c r="H38" s="2" t="s">
        <v>56</v>
      </c>
      <c r="I38" s="5">
        <f>I33</f>
        <v>12875.166666666672</v>
      </c>
      <c r="J38" s="5">
        <f>J33</f>
        <v>5901.6666666666715</v>
      </c>
      <c r="K38" s="5">
        <f t="shared" ref="K38:T38" si="12">K33</f>
        <v>20596.666666666672</v>
      </c>
      <c r="L38" s="5">
        <f t="shared" si="12"/>
        <v>12679.166666666672</v>
      </c>
      <c r="M38" s="5">
        <f t="shared" si="12"/>
        <v>28574.166666666672</v>
      </c>
      <c r="N38" s="5">
        <f t="shared" si="12"/>
        <v>28594.166666666672</v>
      </c>
      <c r="O38" s="5">
        <f t="shared" si="12"/>
        <v>28614.166666666672</v>
      </c>
      <c r="P38" s="5">
        <f t="shared" si="12"/>
        <v>28634.166666666672</v>
      </c>
      <c r="Q38" s="5">
        <f t="shared" si="12"/>
        <v>12779.166666666672</v>
      </c>
      <c r="R38" s="5">
        <f t="shared" si="12"/>
        <v>12799.166666666672</v>
      </c>
      <c r="S38" s="5">
        <f t="shared" si="12"/>
        <v>12819.166666666672</v>
      </c>
      <c r="T38" s="5">
        <f t="shared" si="12"/>
        <v>12839.166666666672</v>
      </c>
    </row>
    <row r="39" spans="2:20" x14ac:dyDescent="0.35">
      <c r="C39" s="2" t="s">
        <v>151</v>
      </c>
      <c r="H39" s="2" t="s">
        <v>56</v>
      </c>
      <c r="I39" s="6">
        <v>0.2</v>
      </c>
      <c r="J39" s="10">
        <f>I39</f>
        <v>0.2</v>
      </c>
      <c r="K39" s="10">
        <f t="shared" ref="K39:T39" si="13">J39</f>
        <v>0.2</v>
      </c>
      <c r="L39" s="10">
        <f t="shared" si="13"/>
        <v>0.2</v>
      </c>
      <c r="M39" s="10">
        <f t="shared" si="13"/>
        <v>0.2</v>
      </c>
      <c r="N39" s="10">
        <f t="shared" si="13"/>
        <v>0.2</v>
      </c>
      <c r="O39" s="10">
        <f t="shared" si="13"/>
        <v>0.2</v>
      </c>
      <c r="P39" s="10">
        <f t="shared" si="13"/>
        <v>0.2</v>
      </c>
      <c r="Q39" s="10">
        <f t="shared" si="13"/>
        <v>0.2</v>
      </c>
      <c r="R39" s="10">
        <f t="shared" si="13"/>
        <v>0.2</v>
      </c>
      <c r="S39" s="10">
        <f t="shared" si="13"/>
        <v>0.2</v>
      </c>
      <c r="T39" s="10">
        <f t="shared" si="13"/>
        <v>0.2</v>
      </c>
    </row>
    <row r="41" spans="2:20" x14ac:dyDescent="0.35">
      <c r="B41" s="1" t="s">
        <v>111</v>
      </c>
    </row>
    <row r="42" spans="2:20" x14ac:dyDescent="0.35">
      <c r="C42" s="37" t="s">
        <v>32</v>
      </c>
      <c r="I42" s="11">
        <f t="shared" ref="I42:T42" si="14">I10/I$10</f>
        <v>1</v>
      </c>
      <c r="J42" s="11">
        <f t="shared" si="14"/>
        <v>1</v>
      </c>
      <c r="K42" s="11">
        <f t="shared" si="14"/>
        <v>1</v>
      </c>
      <c r="L42" s="11">
        <f t="shared" si="14"/>
        <v>1</v>
      </c>
      <c r="M42" s="11">
        <f t="shared" si="14"/>
        <v>1</v>
      </c>
      <c r="N42" s="11">
        <f t="shared" si="14"/>
        <v>1</v>
      </c>
      <c r="O42" s="11">
        <f t="shared" si="14"/>
        <v>1</v>
      </c>
      <c r="P42" s="11">
        <f t="shared" si="14"/>
        <v>1</v>
      </c>
      <c r="Q42" s="11">
        <f t="shared" si="14"/>
        <v>1</v>
      </c>
      <c r="R42" s="11">
        <f t="shared" si="14"/>
        <v>1</v>
      </c>
      <c r="S42" s="11">
        <f t="shared" si="14"/>
        <v>1</v>
      </c>
      <c r="T42" s="11">
        <f t="shared" si="14"/>
        <v>1</v>
      </c>
    </row>
    <row r="43" spans="2:20" x14ac:dyDescent="0.35">
      <c r="C43" s="37" t="s">
        <v>14</v>
      </c>
      <c r="I43" s="11">
        <f t="shared" ref="I43:T43" si="15">I12/I10</f>
        <v>0.46858666666666676</v>
      </c>
      <c r="J43" s="11">
        <f t="shared" si="15"/>
        <v>0.44173333333333342</v>
      </c>
      <c r="K43" s="11">
        <f t="shared" si="15"/>
        <v>0.50248888888888898</v>
      </c>
      <c r="L43" s="11">
        <f t="shared" si="15"/>
        <v>0.46858666666666676</v>
      </c>
      <c r="M43" s="11">
        <f t="shared" si="15"/>
        <v>0.52670476190476201</v>
      </c>
      <c r="N43" s="11">
        <f t="shared" si="15"/>
        <v>0.52670476190476201</v>
      </c>
      <c r="O43" s="11">
        <f t="shared" si="15"/>
        <v>0.52670476190476201</v>
      </c>
      <c r="P43" s="11">
        <f t="shared" si="15"/>
        <v>0.52670476190476201</v>
      </c>
      <c r="Q43" s="11">
        <f t="shared" si="15"/>
        <v>0.46858666666666676</v>
      </c>
      <c r="R43" s="11">
        <f t="shared" si="15"/>
        <v>0.46858666666666676</v>
      </c>
      <c r="S43" s="11">
        <f t="shared" si="15"/>
        <v>0.46858666666666676</v>
      </c>
      <c r="T43" s="11">
        <f t="shared" si="15"/>
        <v>0.46858666666666676</v>
      </c>
    </row>
    <row r="44" spans="2:20" x14ac:dyDescent="0.35">
      <c r="C44" s="37" t="s">
        <v>6</v>
      </c>
      <c r="I44" s="11">
        <f t="shared" ref="I44:T44" si="16">I21/I10</f>
        <v>0.31494666666666676</v>
      </c>
      <c r="J44" s="11">
        <f t="shared" si="16"/>
        <v>0.2589333333333334</v>
      </c>
      <c r="K44" s="11">
        <f t="shared" si="16"/>
        <v>0.36828888888888894</v>
      </c>
      <c r="L44" s="11">
        <f t="shared" si="16"/>
        <v>0.31494666666666676</v>
      </c>
      <c r="M44" s="11">
        <f t="shared" si="16"/>
        <v>0.40639047619047625</v>
      </c>
      <c r="N44" s="11">
        <f t="shared" si="16"/>
        <v>0.40639047619047625</v>
      </c>
      <c r="O44" s="11">
        <f t="shared" si="16"/>
        <v>0.40639047619047625</v>
      </c>
      <c r="P44" s="11">
        <f t="shared" si="16"/>
        <v>0.40639047619047625</v>
      </c>
      <c r="Q44" s="11">
        <f t="shared" si="16"/>
        <v>0.31494666666666676</v>
      </c>
      <c r="R44" s="11">
        <f t="shared" si="16"/>
        <v>0.31494666666666676</v>
      </c>
      <c r="S44" s="11">
        <f t="shared" si="16"/>
        <v>0.31494666666666676</v>
      </c>
      <c r="T44" s="11">
        <f t="shared" si="16"/>
        <v>0.31494666666666676</v>
      </c>
    </row>
    <row r="45" spans="2:20" x14ac:dyDescent="0.35">
      <c r="C45" s="37" t="s">
        <v>97</v>
      </c>
      <c r="I45" s="11">
        <f t="shared" ref="I45:T45" si="17">I27/I10</f>
        <v>0.21000266666666675</v>
      </c>
      <c r="J45" s="11">
        <f t="shared" si="17"/>
        <v>0.12783333333333344</v>
      </c>
      <c r="K45" s="11">
        <f t="shared" si="17"/>
        <v>0.28088888888888897</v>
      </c>
      <c r="L45" s="11">
        <f t="shared" si="17"/>
        <v>0.21006666666666673</v>
      </c>
      <c r="M45" s="11">
        <f t="shared" si="17"/>
        <v>0.33147619047619054</v>
      </c>
      <c r="N45" s="11">
        <f t="shared" si="17"/>
        <v>0.33147619047619054</v>
      </c>
      <c r="O45" s="11">
        <f t="shared" si="17"/>
        <v>0.33147619047619054</v>
      </c>
      <c r="P45" s="11">
        <f t="shared" si="17"/>
        <v>0.33147619047619054</v>
      </c>
      <c r="Q45" s="11">
        <f t="shared" si="17"/>
        <v>0.21006666666666673</v>
      </c>
      <c r="R45" s="11">
        <f t="shared" si="17"/>
        <v>0.21006666666666673</v>
      </c>
      <c r="S45" s="11">
        <f t="shared" si="17"/>
        <v>0.21006666666666673</v>
      </c>
      <c r="T45" s="11">
        <f t="shared" si="17"/>
        <v>0.21006666666666673</v>
      </c>
    </row>
    <row r="47" spans="2:20" x14ac:dyDescent="0.35">
      <c r="B47" s="1" t="s">
        <v>112</v>
      </c>
    </row>
    <row r="48" spans="2:20" x14ac:dyDescent="0.35">
      <c r="C48" s="37" t="s">
        <v>32</v>
      </c>
      <c r="I48" s="11">
        <f t="shared" ref="I48:T48" si="18">I10/I10</f>
        <v>1</v>
      </c>
      <c r="J48" s="11">
        <f t="shared" si="18"/>
        <v>1</v>
      </c>
      <c r="K48" s="11">
        <f t="shared" si="18"/>
        <v>1</v>
      </c>
      <c r="L48" s="11">
        <f t="shared" si="18"/>
        <v>1</v>
      </c>
      <c r="M48" s="11">
        <f t="shared" si="18"/>
        <v>1</v>
      </c>
      <c r="N48" s="11">
        <f t="shared" si="18"/>
        <v>1</v>
      </c>
      <c r="O48" s="11">
        <f t="shared" si="18"/>
        <v>1</v>
      </c>
      <c r="P48" s="11">
        <f t="shared" si="18"/>
        <v>1</v>
      </c>
      <c r="Q48" s="11">
        <f t="shared" si="18"/>
        <v>1</v>
      </c>
      <c r="R48" s="11">
        <f t="shared" si="18"/>
        <v>1</v>
      </c>
      <c r="S48" s="11">
        <f t="shared" si="18"/>
        <v>1</v>
      </c>
      <c r="T48" s="11">
        <f t="shared" si="18"/>
        <v>1</v>
      </c>
    </row>
    <row r="49" spans="3:20" x14ac:dyDescent="0.35">
      <c r="C49" s="37" t="s">
        <v>113</v>
      </c>
      <c r="I49" s="11">
        <f t="shared" ref="I49:T49" si="19">I14/I10</f>
        <v>0.20341333333333331</v>
      </c>
      <c r="J49" s="11">
        <f t="shared" si="19"/>
        <v>0.25426666666666664</v>
      </c>
      <c r="K49" s="11">
        <f t="shared" si="19"/>
        <v>0.16951111111111108</v>
      </c>
      <c r="L49" s="11">
        <f t="shared" si="19"/>
        <v>0.20341333333333331</v>
      </c>
      <c r="M49" s="11">
        <f t="shared" si="19"/>
        <v>0.14529523809523809</v>
      </c>
      <c r="N49" s="11">
        <f t="shared" si="19"/>
        <v>0.14529523809523809</v>
      </c>
      <c r="O49" s="11">
        <f t="shared" si="19"/>
        <v>0.14529523809523809</v>
      </c>
      <c r="P49" s="11">
        <f t="shared" si="19"/>
        <v>0.14529523809523809</v>
      </c>
      <c r="Q49" s="11">
        <f t="shared" si="19"/>
        <v>0.20341333333333331</v>
      </c>
      <c r="R49" s="11">
        <f t="shared" si="19"/>
        <v>0.20341333333333331</v>
      </c>
      <c r="S49" s="11">
        <f t="shared" si="19"/>
        <v>0.20341333333333331</v>
      </c>
      <c r="T49" s="11">
        <f t="shared" si="19"/>
        <v>0.20341333333333331</v>
      </c>
    </row>
    <row r="50" spans="3:20" x14ac:dyDescent="0.35">
      <c r="C50" s="37" t="s">
        <v>114</v>
      </c>
      <c r="I50" s="11">
        <f t="shared" ref="I50:T50" si="20">I15/I10</f>
        <v>0.32800000000000001</v>
      </c>
      <c r="J50" s="11">
        <f t="shared" si="20"/>
        <v>0.30399999999999999</v>
      </c>
      <c r="K50" s="11">
        <f t="shared" si="20"/>
        <v>0.32800000000000001</v>
      </c>
      <c r="L50" s="11">
        <f t="shared" si="20"/>
        <v>0.32800000000000001</v>
      </c>
      <c r="M50" s="11">
        <f t="shared" si="20"/>
        <v>0.32800000000000001</v>
      </c>
      <c r="N50" s="11">
        <f t="shared" si="20"/>
        <v>0.32800000000000001</v>
      </c>
      <c r="O50" s="11">
        <f t="shared" si="20"/>
        <v>0.32800000000000001</v>
      </c>
      <c r="P50" s="11">
        <f t="shared" si="20"/>
        <v>0.32800000000000001</v>
      </c>
      <c r="Q50" s="11">
        <f t="shared" si="20"/>
        <v>0.32800000000000001</v>
      </c>
      <c r="R50" s="11">
        <f t="shared" si="20"/>
        <v>0.32800000000000001</v>
      </c>
      <c r="S50" s="11">
        <f t="shared" si="20"/>
        <v>0.32800000000000001</v>
      </c>
      <c r="T50" s="11">
        <f t="shared" si="20"/>
        <v>0.32800000000000001</v>
      </c>
    </row>
    <row r="51" spans="3:20" x14ac:dyDescent="0.35">
      <c r="C51" s="37" t="s">
        <v>98</v>
      </c>
      <c r="I51" s="11">
        <f t="shared" ref="I51:T51" si="21">I17/I10</f>
        <v>0.15364</v>
      </c>
      <c r="J51" s="11">
        <f t="shared" si="21"/>
        <v>0.18279999999999999</v>
      </c>
      <c r="K51" s="11">
        <f t="shared" si="21"/>
        <v>0.13420000000000001</v>
      </c>
      <c r="L51" s="11">
        <f t="shared" si="21"/>
        <v>0.15364</v>
      </c>
      <c r="M51" s="11">
        <f t="shared" si="21"/>
        <v>0.12031428571428572</v>
      </c>
      <c r="N51" s="11">
        <f t="shared" si="21"/>
        <v>0.12031428571428572</v>
      </c>
      <c r="O51" s="11">
        <f t="shared" si="21"/>
        <v>0.12031428571428572</v>
      </c>
      <c r="P51" s="11">
        <f t="shared" si="21"/>
        <v>0.12031428571428572</v>
      </c>
      <c r="Q51" s="11">
        <f t="shared" si="21"/>
        <v>0.15364</v>
      </c>
      <c r="R51" s="11">
        <f t="shared" si="21"/>
        <v>0.15364</v>
      </c>
      <c r="S51" s="11">
        <f t="shared" si="21"/>
        <v>0.15364</v>
      </c>
      <c r="T51" s="11">
        <f t="shared" si="21"/>
        <v>0.15364</v>
      </c>
    </row>
    <row r="52" spans="3:20" x14ac:dyDescent="0.35">
      <c r="C52" s="37" t="s">
        <v>72</v>
      </c>
      <c r="I52" s="11">
        <f t="shared" ref="I52:T52" si="22">I25/I10</f>
        <v>0.104944</v>
      </c>
      <c r="J52" s="11">
        <f t="shared" si="22"/>
        <v>0.13109999999999999</v>
      </c>
      <c r="K52" s="11">
        <f t="shared" si="22"/>
        <v>8.7400000000000005E-2</v>
      </c>
      <c r="L52" s="11">
        <f t="shared" si="22"/>
        <v>0.10488</v>
      </c>
      <c r="M52" s="11">
        <f t="shared" si="22"/>
        <v>7.4914285714285711E-2</v>
      </c>
      <c r="N52" s="11">
        <f t="shared" si="22"/>
        <v>7.4914285714285711E-2</v>
      </c>
      <c r="O52" s="11">
        <f t="shared" si="22"/>
        <v>7.4914285714285711E-2</v>
      </c>
      <c r="P52" s="11">
        <f t="shared" si="22"/>
        <v>7.4914285714285711E-2</v>
      </c>
      <c r="Q52" s="11">
        <f t="shared" si="22"/>
        <v>0.10488</v>
      </c>
      <c r="R52" s="11">
        <f t="shared" si="22"/>
        <v>0.10488</v>
      </c>
      <c r="S52" s="11">
        <f t="shared" si="22"/>
        <v>0.10488</v>
      </c>
      <c r="T52" s="11">
        <f t="shared" si="22"/>
        <v>0.10488</v>
      </c>
    </row>
  </sheetData>
  <hyperlinks>
    <hyperlink ref="R2" location="Master!A1" display="Back" xr:uid="{00000000-0004-0000-0100-000000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T42"/>
  <sheetViews>
    <sheetView zoomScale="70" zoomScaleNormal="70" workbookViewId="0">
      <pane xSplit="8" ySplit="9" topLeftCell="I10" activePane="bottomRight" state="frozen"/>
      <selection activeCell="Q4" sqref="Q4"/>
      <selection pane="topRight" activeCell="Q4" sqref="Q4"/>
      <selection pane="bottomLeft" activeCell="Q4" sqref="Q4"/>
      <selection pane="bottomRight" activeCell="A2" sqref="A2"/>
    </sheetView>
  </sheetViews>
  <sheetFormatPr defaultColWidth="9.1796875" defaultRowHeight="14.5" outlineLevelRow="1" x14ac:dyDescent="0.35"/>
  <cols>
    <col min="1" max="1" width="4.453125" style="2" customWidth="1"/>
    <col min="2" max="2" width="3.7265625" style="2" customWidth="1"/>
    <col min="3" max="3" width="3" style="2" customWidth="1"/>
    <col min="4" max="4" width="2.1796875" style="2" customWidth="1"/>
    <col min="5" max="6" width="9.1796875" style="2"/>
    <col min="7" max="7" width="24.1796875" style="2" customWidth="1"/>
    <col min="8" max="8" width="25.453125" style="2" customWidth="1"/>
    <col min="9" max="16384" width="9.1796875" style="2"/>
  </cols>
  <sheetData>
    <row r="1" spans="1:20" x14ac:dyDescent="0.35">
      <c r="A1" s="1" t="s">
        <v>180</v>
      </c>
    </row>
    <row r="2" spans="1:20" x14ac:dyDescent="0.35">
      <c r="A2" s="2" t="s">
        <v>69</v>
      </c>
    </row>
    <row r="3" spans="1:20" x14ac:dyDescent="0.35">
      <c r="J3" s="3"/>
      <c r="K3" s="2" t="s">
        <v>47</v>
      </c>
      <c r="R3" s="20" t="s">
        <v>46</v>
      </c>
    </row>
    <row r="4" spans="1:20" x14ac:dyDescent="0.35">
      <c r="J4" s="21"/>
      <c r="K4" s="2" t="s">
        <v>48</v>
      </c>
    </row>
    <row r="5" spans="1:20" x14ac:dyDescent="0.35">
      <c r="B5" s="2" t="s">
        <v>0</v>
      </c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0" spans="1:20" x14ac:dyDescent="0.35"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x14ac:dyDescent="0.35">
      <c r="C11" s="1" t="s">
        <v>158</v>
      </c>
      <c r="H11" s="25" t="s">
        <v>54</v>
      </c>
      <c r="I11" s="4">
        <f>I12+I13+I16+I17+I18+I19</f>
        <v>79.800000000005639</v>
      </c>
      <c r="J11" s="4">
        <f t="shared" ref="J11" si="0">J12+J13+J16+J17+J18+J19</f>
        <v>8676.8333333333358</v>
      </c>
      <c r="K11" s="4">
        <f t="shared" ref="K11" si="1">K12+K13+K16+K17+K18+K19</f>
        <v>12875.333333333339</v>
      </c>
      <c r="L11" s="4">
        <f t="shared" ref="L11" si="2">L12+L13+L16+L17+L18+L19</f>
        <v>14208.833333333339</v>
      </c>
      <c r="M11" s="4">
        <f t="shared" ref="M11" si="3">M12+M13+M16+M17+M18+M19</f>
        <v>19067.333333333339</v>
      </c>
      <c r="N11" s="4">
        <f t="shared" ref="N11" si="4">N12+N13+N16+N17+N18+N19</f>
        <v>24288.333333333339</v>
      </c>
      <c r="O11" s="4">
        <f t="shared" ref="O11" si="5">O12+O13+O16+O17+O18+O19</f>
        <v>24284.333333333339</v>
      </c>
      <c r="P11" s="4">
        <f t="shared" ref="P11" si="6">P12+P13+P16+P17+P18+P19</f>
        <v>24280.333333333339</v>
      </c>
      <c r="Q11" s="4">
        <f t="shared" ref="Q11" si="7">Q12+Q13+Q16+Q17+Q18+Q19</f>
        <v>16801.333333333336</v>
      </c>
      <c r="R11" s="4">
        <f t="shared" ref="R11" si="8">R12+R13+R16+R17+R18+R19</f>
        <v>11572.333333333338</v>
      </c>
      <c r="S11" s="4">
        <f t="shared" ref="S11" si="9">S12+S13+S16+S17+S18+S19</f>
        <v>11568.333333333338</v>
      </c>
      <c r="T11" s="4">
        <f t="shared" ref="T11" si="10">T12+T13+T16+T17+T18+T19</f>
        <v>11564.333333333338</v>
      </c>
    </row>
    <row r="12" spans="1:20" x14ac:dyDescent="0.35">
      <c r="D12" s="2" t="s">
        <v>145</v>
      </c>
      <c r="H12" s="25" t="s">
        <v>54</v>
      </c>
      <c r="I12" s="5">
        <f>'P&amp;L'!I37</f>
        <v>10300.133333333339</v>
      </c>
      <c r="J12" s="5">
        <f>'P&amp;L'!J37</f>
        <v>4721.3333333333376</v>
      </c>
      <c r="K12" s="5">
        <f>'P&amp;L'!K37</f>
        <v>16477.333333333339</v>
      </c>
      <c r="L12" s="5">
        <f>'P&amp;L'!L37</f>
        <v>10143.333333333338</v>
      </c>
      <c r="M12" s="5">
        <f>'P&amp;L'!M37</f>
        <v>22859.333333333339</v>
      </c>
      <c r="N12" s="5">
        <f>'P&amp;L'!N37</f>
        <v>22875.333333333339</v>
      </c>
      <c r="O12" s="5">
        <f>'P&amp;L'!O37</f>
        <v>22891.333333333339</v>
      </c>
      <c r="P12" s="5">
        <f>'P&amp;L'!P37</f>
        <v>22907.333333333339</v>
      </c>
      <c r="Q12" s="5">
        <f>'P&amp;L'!Q37</f>
        <v>10223.333333333338</v>
      </c>
      <c r="R12" s="5">
        <f>'P&amp;L'!R37</f>
        <v>10239.333333333338</v>
      </c>
      <c r="S12" s="5">
        <f>'P&amp;L'!S37</f>
        <v>10255.333333333338</v>
      </c>
      <c r="T12" s="5">
        <f>'P&amp;L'!T37</f>
        <v>10271.333333333338</v>
      </c>
    </row>
    <row r="13" spans="1:20" x14ac:dyDescent="0.35">
      <c r="D13" s="2" t="s">
        <v>152</v>
      </c>
      <c r="H13" s="25" t="s">
        <v>54</v>
      </c>
      <c r="I13" s="5">
        <f>I14+I15</f>
        <v>1003</v>
      </c>
      <c r="J13" s="5">
        <f>J14+J15</f>
        <v>1003</v>
      </c>
      <c r="K13" s="5">
        <f t="shared" ref="K13:T13" si="11">K14+K15</f>
        <v>1003</v>
      </c>
      <c r="L13" s="5">
        <f t="shared" si="11"/>
        <v>1003</v>
      </c>
      <c r="M13" s="5">
        <f t="shared" si="11"/>
        <v>1003</v>
      </c>
      <c r="N13" s="5">
        <f t="shared" si="11"/>
        <v>1003</v>
      </c>
      <c r="O13" s="5">
        <f t="shared" si="11"/>
        <v>1003</v>
      </c>
      <c r="P13" s="5">
        <f t="shared" si="11"/>
        <v>1003</v>
      </c>
      <c r="Q13" s="5">
        <f t="shared" si="11"/>
        <v>1003</v>
      </c>
      <c r="R13" s="5">
        <f t="shared" si="11"/>
        <v>1003</v>
      </c>
      <c r="S13" s="5">
        <f t="shared" si="11"/>
        <v>1003</v>
      </c>
      <c r="T13" s="5">
        <f t="shared" si="11"/>
        <v>1003</v>
      </c>
    </row>
    <row r="14" spans="1:20" hidden="1" outlineLevel="1" x14ac:dyDescent="0.35">
      <c r="E14" s="2" t="s">
        <v>153</v>
      </c>
      <c r="H14" s="25" t="s">
        <v>54</v>
      </c>
      <c r="I14" s="2">
        <f>'Head Office'!I16</f>
        <v>3</v>
      </c>
      <c r="J14" s="2">
        <f>'Head Office'!J16</f>
        <v>3</v>
      </c>
      <c r="K14" s="2">
        <f>'Head Office'!K16</f>
        <v>3</v>
      </c>
      <c r="L14" s="2">
        <f>'Head Office'!L16</f>
        <v>3</v>
      </c>
      <c r="M14" s="2">
        <f>'Head Office'!M16</f>
        <v>3</v>
      </c>
      <c r="N14" s="2">
        <f>'Head Office'!N16</f>
        <v>3</v>
      </c>
      <c r="O14" s="2">
        <f>'Head Office'!O16</f>
        <v>3</v>
      </c>
      <c r="P14" s="2">
        <f>'Head Office'!P16</f>
        <v>3</v>
      </c>
      <c r="Q14" s="2">
        <f>'Head Office'!Q16</f>
        <v>3</v>
      </c>
      <c r="R14" s="2">
        <f>'Head Office'!R16</f>
        <v>3</v>
      </c>
      <c r="S14" s="2">
        <f>'Head Office'!S16</f>
        <v>3</v>
      </c>
      <c r="T14" s="2">
        <f>'Head Office'!T16</f>
        <v>3</v>
      </c>
    </row>
    <row r="15" spans="1:20" hidden="1" outlineLevel="1" x14ac:dyDescent="0.35">
      <c r="E15" s="2" t="s">
        <v>154</v>
      </c>
      <c r="H15" s="25" t="s">
        <v>54</v>
      </c>
      <c r="I15" s="5">
        <f>FC!I16</f>
        <v>1000</v>
      </c>
      <c r="J15" s="5">
        <f>FC!J16</f>
        <v>1000</v>
      </c>
      <c r="K15" s="5">
        <f>FC!K16</f>
        <v>1000</v>
      </c>
      <c r="L15" s="5">
        <f>FC!L16</f>
        <v>1000</v>
      </c>
      <c r="M15" s="5">
        <f>FC!M16</f>
        <v>1000</v>
      </c>
      <c r="N15" s="5">
        <f>FC!N16</f>
        <v>1000</v>
      </c>
      <c r="O15" s="5">
        <f>FC!O16</f>
        <v>1000</v>
      </c>
      <c r="P15" s="5">
        <f>FC!P16</f>
        <v>1000</v>
      </c>
      <c r="Q15" s="5">
        <f>FC!Q16</f>
        <v>1000</v>
      </c>
      <c r="R15" s="5">
        <f>FC!R16</f>
        <v>1000</v>
      </c>
      <c r="S15" s="5">
        <f>FC!S16</f>
        <v>1000</v>
      </c>
      <c r="T15" s="5">
        <f>FC!T16</f>
        <v>1000</v>
      </c>
    </row>
    <row r="16" spans="1:20" collapsed="1" x14ac:dyDescent="0.35">
      <c r="D16" s="46" t="s">
        <v>147</v>
      </c>
      <c r="H16" s="25" t="s">
        <v>54</v>
      </c>
      <c r="I16" s="5">
        <f>-'P&amp;L'!I29</f>
        <v>250</v>
      </c>
      <c r="J16" s="5">
        <f>-'P&amp;L'!J29</f>
        <v>490</v>
      </c>
      <c r="K16" s="5">
        <f>-'P&amp;L'!K29</f>
        <v>470</v>
      </c>
      <c r="L16" s="5">
        <f>-'P&amp;L'!L29</f>
        <v>450</v>
      </c>
      <c r="M16" s="5">
        <f>-'P&amp;L'!M29</f>
        <v>430</v>
      </c>
      <c r="N16" s="5">
        <f>-'P&amp;L'!N29</f>
        <v>410</v>
      </c>
      <c r="O16" s="5">
        <f>-'P&amp;L'!O29</f>
        <v>390</v>
      </c>
      <c r="P16" s="5">
        <f>-'P&amp;L'!P29</f>
        <v>370</v>
      </c>
      <c r="Q16" s="5">
        <f>-'P&amp;L'!Q29</f>
        <v>350</v>
      </c>
      <c r="R16" s="5">
        <f>-'P&amp;L'!R29</f>
        <v>330</v>
      </c>
      <c r="S16" s="5">
        <f>-'P&amp;L'!S29</f>
        <v>310</v>
      </c>
      <c r="T16" s="5">
        <f>-'P&amp;L'!T29</f>
        <v>290</v>
      </c>
    </row>
    <row r="17" spans="3:20" x14ac:dyDescent="0.35">
      <c r="D17" s="2" t="s">
        <v>155</v>
      </c>
      <c r="H17" s="25" t="s">
        <v>54</v>
      </c>
      <c r="I17" s="5">
        <f>-'Working Capital'!I29</f>
        <v>-10416.666666666666</v>
      </c>
      <c r="J17" s="5">
        <f>'Working Capital'!I29-'Working Capital'!J29</f>
        <v>2083.3333333333321</v>
      </c>
      <c r="K17" s="5">
        <f>'Working Capital'!J29-'Working Capital'!K29</f>
        <v>-4166.6666666666661</v>
      </c>
      <c r="L17" s="5">
        <f>'Working Capital'!K29-'Working Capital'!L29</f>
        <v>2083.3333333333339</v>
      </c>
      <c r="M17" s="5">
        <f>'Working Capital'!L29-'Working Capital'!M29</f>
        <v>-4166.6666666666661</v>
      </c>
      <c r="N17" s="5">
        <f>'Working Capital'!M29-'Working Capital'!N29</f>
        <v>0</v>
      </c>
      <c r="O17" s="5">
        <f>'Working Capital'!N29-'Working Capital'!O29</f>
        <v>0</v>
      </c>
      <c r="P17" s="5">
        <f>'Working Capital'!O29-'Working Capital'!P29</f>
        <v>0</v>
      </c>
      <c r="Q17" s="5">
        <f>'Working Capital'!P29-'Working Capital'!Q29</f>
        <v>4166.6666666666661</v>
      </c>
      <c r="R17" s="5">
        <f>'Working Capital'!Q29-'Working Capital'!R29</f>
        <v>0</v>
      </c>
      <c r="S17" s="5">
        <f>'Working Capital'!R29-'Working Capital'!S29</f>
        <v>0</v>
      </c>
      <c r="T17" s="5">
        <f>'Working Capital'!S29-'Working Capital'!T29</f>
        <v>0</v>
      </c>
    </row>
    <row r="18" spans="3:20" x14ac:dyDescent="0.35">
      <c r="D18" s="2" t="s">
        <v>156</v>
      </c>
      <c r="H18" s="25" t="s">
        <v>54</v>
      </c>
      <c r="I18" s="5">
        <f>-'Working Capital'!I33</f>
        <v>-5208.333333333333</v>
      </c>
      <c r="J18" s="5">
        <f>'Working Capital'!I33-'Working Capital'!J33</f>
        <v>1041.6666666666661</v>
      </c>
      <c r="K18" s="5">
        <f>'Working Capital'!J33-'Working Capital'!K33</f>
        <v>-2083.333333333333</v>
      </c>
      <c r="L18" s="5">
        <f>'Working Capital'!K33-'Working Capital'!L33</f>
        <v>1041.666666666667</v>
      </c>
      <c r="M18" s="5">
        <f>'Working Capital'!L33-'Working Capital'!M33</f>
        <v>-2083.333333333333</v>
      </c>
      <c r="N18" s="5">
        <f>'Working Capital'!M33-'Working Capital'!N33</f>
        <v>0</v>
      </c>
      <c r="O18" s="5">
        <f>'Working Capital'!N33-'Working Capital'!O33</f>
        <v>0</v>
      </c>
      <c r="P18" s="5">
        <f>'Working Capital'!O33-'Working Capital'!P33</f>
        <v>0</v>
      </c>
      <c r="Q18" s="5">
        <f>'Working Capital'!P33-'Working Capital'!Q33</f>
        <v>2083.333333333333</v>
      </c>
      <c r="R18" s="5">
        <f>'Working Capital'!Q33-'Working Capital'!R33</f>
        <v>0</v>
      </c>
      <c r="S18" s="5">
        <f>'Working Capital'!R33-'Working Capital'!S33</f>
        <v>0</v>
      </c>
      <c r="T18" s="5">
        <f>'Working Capital'!S33-'Working Capital'!T33</f>
        <v>0</v>
      </c>
    </row>
    <row r="19" spans="3:20" x14ac:dyDescent="0.35">
      <c r="D19" s="2" t="s">
        <v>157</v>
      </c>
      <c r="H19" s="25" t="s">
        <v>54</v>
      </c>
      <c r="I19" s="5">
        <f>'Working Capital'!I37</f>
        <v>4151.6666666666661</v>
      </c>
      <c r="J19" s="5">
        <f>'Working Capital'!J37-'Working Capital'!I37</f>
        <v>-662.49999999999955</v>
      </c>
      <c r="K19" s="5">
        <f>'Working Capital'!K37-'Working Capital'!J37</f>
        <v>1174.9999999999995</v>
      </c>
      <c r="L19" s="5">
        <f>'Working Capital'!L37-'Working Capital'!K37</f>
        <v>-512.5</v>
      </c>
      <c r="M19" s="5">
        <f>'Working Capital'!M37-'Working Capital'!L37</f>
        <v>1025</v>
      </c>
      <c r="N19" s="5">
        <f>'Working Capital'!N37-'Working Capital'!M37</f>
        <v>0</v>
      </c>
      <c r="O19" s="5">
        <f>'Working Capital'!O37-'Working Capital'!N37</f>
        <v>0</v>
      </c>
      <c r="P19" s="5">
        <f>'Working Capital'!P37-'Working Capital'!O37</f>
        <v>0</v>
      </c>
      <c r="Q19" s="5">
        <f>'Working Capital'!Q37-'Working Capital'!P37</f>
        <v>-1025</v>
      </c>
      <c r="R19" s="5">
        <f>'Working Capital'!R37-'Working Capital'!Q37</f>
        <v>0</v>
      </c>
      <c r="S19" s="5">
        <f>'Working Capital'!S37-'Working Capital'!R37</f>
        <v>0</v>
      </c>
      <c r="T19" s="5">
        <f>'Working Capital'!T37-'Working Capital'!S37</f>
        <v>0</v>
      </c>
    </row>
    <row r="21" spans="3:20" x14ac:dyDescent="0.35">
      <c r="C21" s="1" t="s">
        <v>169</v>
      </c>
      <c r="H21" s="25" t="s">
        <v>54</v>
      </c>
      <c r="I21" s="2">
        <f>SUM(I22:I26)</f>
        <v>0</v>
      </c>
      <c r="J21" s="2">
        <f t="shared" ref="J21:T21" si="12">SUM(J22:J26)</f>
        <v>0</v>
      </c>
      <c r="K21" s="2">
        <f t="shared" si="12"/>
        <v>0</v>
      </c>
      <c r="L21" s="2">
        <f t="shared" si="12"/>
        <v>0</v>
      </c>
      <c r="M21" s="2">
        <f t="shared" si="12"/>
        <v>0</v>
      </c>
      <c r="N21" s="2">
        <f t="shared" si="12"/>
        <v>0</v>
      </c>
      <c r="O21" s="2">
        <f t="shared" si="12"/>
        <v>0</v>
      </c>
      <c r="P21" s="2">
        <f t="shared" si="12"/>
        <v>0</v>
      </c>
      <c r="Q21" s="2">
        <f t="shared" si="12"/>
        <v>0</v>
      </c>
      <c r="R21" s="2">
        <f t="shared" si="12"/>
        <v>0</v>
      </c>
      <c r="S21" s="2">
        <f t="shared" si="12"/>
        <v>0</v>
      </c>
      <c r="T21" s="2">
        <f t="shared" si="12"/>
        <v>0</v>
      </c>
    </row>
    <row r="22" spans="3:20" x14ac:dyDescent="0.35">
      <c r="D22" s="2" t="s">
        <v>171</v>
      </c>
      <c r="H22" s="25" t="s">
        <v>54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3:20" x14ac:dyDescent="0.35">
      <c r="D23" s="2" t="s">
        <v>172</v>
      </c>
      <c r="H23" s="25" t="s">
        <v>54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3:20" x14ac:dyDescent="0.35">
      <c r="D24" s="2" t="s">
        <v>173</v>
      </c>
      <c r="H24" s="25" t="s">
        <v>54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3:20" x14ac:dyDescent="0.35">
      <c r="D25" s="2" t="s">
        <v>174</v>
      </c>
      <c r="H25" s="25" t="s">
        <v>54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3:20" x14ac:dyDescent="0.35">
      <c r="D26" s="2" t="s">
        <v>175</v>
      </c>
      <c r="H26" s="25" t="s">
        <v>54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8" spans="3:20" x14ac:dyDescent="0.35">
      <c r="C28" s="1" t="s">
        <v>170</v>
      </c>
      <c r="H28" s="25" t="s">
        <v>54</v>
      </c>
      <c r="I28" s="4">
        <f>SUM(I29:I33)</f>
        <v>4750</v>
      </c>
      <c r="J28" s="4">
        <f>SUM(J29:J33)</f>
        <v>-690</v>
      </c>
      <c r="K28" s="4">
        <f t="shared" ref="K28:T28" si="13">SUM(K29:K33)</f>
        <v>-670</v>
      </c>
      <c r="L28" s="4">
        <f t="shared" si="13"/>
        <v>-650</v>
      </c>
      <c r="M28" s="4">
        <f t="shared" si="13"/>
        <v>-630</v>
      </c>
      <c r="N28" s="4">
        <f t="shared" si="13"/>
        <v>-610</v>
      </c>
      <c r="O28" s="4">
        <f t="shared" si="13"/>
        <v>-590</v>
      </c>
      <c r="P28" s="4">
        <f t="shared" si="13"/>
        <v>-570</v>
      </c>
      <c r="Q28" s="4">
        <f t="shared" si="13"/>
        <v>-550</v>
      </c>
      <c r="R28" s="4">
        <f t="shared" si="13"/>
        <v>-530</v>
      </c>
      <c r="S28" s="4">
        <f t="shared" si="13"/>
        <v>-510</v>
      </c>
      <c r="T28" s="4">
        <f t="shared" si="13"/>
        <v>-490</v>
      </c>
    </row>
    <row r="29" spans="3:20" x14ac:dyDescent="0.35">
      <c r="C29" s="1"/>
      <c r="D29" s="2" t="s">
        <v>166</v>
      </c>
      <c r="H29" s="25" t="s">
        <v>54</v>
      </c>
      <c r="I29" s="5">
        <f>Debt!I10</f>
        <v>5000</v>
      </c>
      <c r="J29" s="5">
        <f>Debt!J10</f>
        <v>0</v>
      </c>
      <c r="K29" s="5">
        <f>Debt!K10</f>
        <v>0</v>
      </c>
      <c r="L29" s="5">
        <f>Debt!L10</f>
        <v>0</v>
      </c>
      <c r="M29" s="5">
        <f>Debt!M10</f>
        <v>0</v>
      </c>
      <c r="N29" s="5">
        <f>Debt!N10</f>
        <v>0</v>
      </c>
      <c r="O29" s="5">
        <f>Debt!O10</f>
        <v>0</v>
      </c>
      <c r="P29" s="5">
        <f>Debt!P10</f>
        <v>0</v>
      </c>
      <c r="Q29" s="5">
        <f>Debt!Q10</f>
        <v>0</v>
      </c>
      <c r="R29" s="5">
        <f>Debt!R10</f>
        <v>0</v>
      </c>
      <c r="S29" s="5">
        <f>Debt!S10</f>
        <v>0</v>
      </c>
      <c r="T29" s="5">
        <f>Debt!T10</f>
        <v>0</v>
      </c>
    </row>
    <row r="30" spans="3:20" x14ac:dyDescent="0.35">
      <c r="D30" s="2" t="s">
        <v>148</v>
      </c>
      <c r="H30" s="25" t="s">
        <v>54</v>
      </c>
      <c r="I30" s="5">
        <f>-Debt!I14</f>
        <v>-250</v>
      </c>
      <c r="J30" s="5">
        <f>-Debt!J14</f>
        <v>-490</v>
      </c>
      <c r="K30" s="5">
        <f>-Debt!K14</f>
        <v>-470</v>
      </c>
      <c r="L30" s="5">
        <f>-Debt!L14</f>
        <v>-450</v>
      </c>
      <c r="M30" s="5">
        <f>-Debt!M14</f>
        <v>-430</v>
      </c>
      <c r="N30" s="5">
        <f>-Debt!N14</f>
        <v>-410</v>
      </c>
      <c r="O30" s="5">
        <f>-Debt!O14</f>
        <v>-390</v>
      </c>
      <c r="P30" s="5">
        <f>-Debt!P14</f>
        <v>-370</v>
      </c>
      <c r="Q30" s="5">
        <f>-Debt!Q14</f>
        <v>-350</v>
      </c>
      <c r="R30" s="5">
        <f>-Debt!R14</f>
        <v>-330</v>
      </c>
      <c r="S30" s="5">
        <f>-Debt!S14</f>
        <v>-310</v>
      </c>
      <c r="T30" s="5">
        <f>-Debt!T14</f>
        <v>-290</v>
      </c>
    </row>
    <row r="31" spans="3:20" x14ac:dyDescent="0.35">
      <c r="D31" s="2" t="s">
        <v>149</v>
      </c>
      <c r="H31" s="25" t="s">
        <v>54</v>
      </c>
      <c r="I31" s="2">
        <f>'P&amp;L'!I30</f>
        <v>0</v>
      </c>
      <c r="J31" s="2">
        <f>'P&amp;L'!J30</f>
        <v>0</v>
      </c>
      <c r="K31" s="2">
        <f>'P&amp;L'!K30</f>
        <v>0</v>
      </c>
      <c r="L31" s="2">
        <f>'P&amp;L'!L30</f>
        <v>0</v>
      </c>
      <c r="M31" s="2">
        <f>'P&amp;L'!M30</f>
        <v>0</v>
      </c>
      <c r="N31" s="2">
        <f>'P&amp;L'!N30</f>
        <v>0</v>
      </c>
      <c r="O31" s="2">
        <f>'P&amp;L'!O30</f>
        <v>0</v>
      </c>
      <c r="P31" s="2">
        <f>'P&amp;L'!P30</f>
        <v>0</v>
      </c>
      <c r="Q31" s="2">
        <f>'P&amp;L'!Q30</f>
        <v>0</v>
      </c>
      <c r="R31" s="2">
        <f>'P&amp;L'!R30</f>
        <v>0</v>
      </c>
      <c r="S31" s="2">
        <f>'P&amp;L'!S30</f>
        <v>0</v>
      </c>
      <c r="T31" s="2">
        <f>'P&amp;L'!T30</f>
        <v>0</v>
      </c>
    </row>
    <row r="32" spans="3:20" x14ac:dyDescent="0.35">
      <c r="D32" s="2" t="s">
        <v>167</v>
      </c>
      <c r="H32" s="25" t="s">
        <v>54</v>
      </c>
      <c r="I32" s="5">
        <f>-Debt!I11</f>
        <v>0</v>
      </c>
      <c r="J32" s="5">
        <f>-Debt!J11</f>
        <v>-200</v>
      </c>
      <c r="K32" s="5">
        <f>-Debt!K11</f>
        <v>-200</v>
      </c>
      <c r="L32" s="5">
        <f>-Debt!L11</f>
        <v>-200</v>
      </c>
      <c r="M32" s="5">
        <f>-Debt!M11</f>
        <v>-200</v>
      </c>
      <c r="N32" s="5">
        <f>-Debt!N11</f>
        <v>-200</v>
      </c>
      <c r="O32" s="5">
        <f>-Debt!O11</f>
        <v>-200</v>
      </c>
      <c r="P32" s="5">
        <f>-Debt!P11</f>
        <v>-200</v>
      </c>
      <c r="Q32" s="5">
        <f>-Debt!Q11</f>
        <v>-200</v>
      </c>
      <c r="R32" s="5">
        <f>-Debt!R11</f>
        <v>-200</v>
      </c>
      <c r="S32" s="5">
        <f>-Debt!S11</f>
        <v>-200</v>
      </c>
      <c r="T32" s="5">
        <f>-Debt!T11</f>
        <v>-200</v>
      </c>
    </row>
    <row r="33" spans="3:20" x14ac:dyDescent="0.35">
      <c r="D33" s="2" t="s">
        <v>168</v>
      </c>
      <c r="H33" s="25" t="s">
        <v>54</v>
      </c>
      <c r="I33" s="3"/>
    </row>
    <row r="35" spans="3:20" x14ac:dyDescent="0.35">
      <c r="C35" s="1" t="s">
        <v>176</v>
      </c>
      <c r="H35" s="25" t="s">
        <v>54</v>
      </c>
      <c r="I35" s="48">
        <f>SUM(I36:I38)</f>
        <v>4829.8000000000056</v>
      </c>
      <c r="J35" s="48">
        <f t="shared" ref="J35:T35" si="14">SUM(J36:J38)</f>
        <v>7986.8333333333358</v>
      </c>
      <c r="K35" s="48">
        <f t="shared" si="14"/>
        <v>12205.333333333339</v>
      </c>
      <c r="L35" s="48">
        <f t="shared" si="14"/>
        <v>13558.833333333339</v>
      </c>
      <c r="M35" s="48">
        <f t="shared" si="14"/>
        <v>18437.333333333339</v>
      </c>
      <c r="N35" s="48">
        <f t="shared" si="14"/>
        <v>23678.333333333339</v>
      </c>
      <c r="O35" s="48">
        <f t="shared" si="14"/>
        <v>23694.333333333339</v>
      </c>
      <c r="P35" s="48">
        <f t="shared" si="14"/>
        <v>23710.333333333339</v>
      </c>
      <c r="Q35" s="48">
        <f t="shared" si="14"/>
        <v>16251.333333333336</v>
      </c>
      <c r="R35" s="48">
        <f t="shared" si="14"/>
        <v>11042.333333333338</v>
      </c>
      <c r="S35" s="48">
        <f t="shared" si="14"/>
        <v>11058.333333333338</v>
      </c>
      <c r="T35" s="48">
        <f t="shared" si="14"/>
        <v>11074.333333333338</v>
      </c>
    </row>
    <row r="36" spans="3:20" x14ac:dyDescent="0.35">
      <c r="D36" s="46" t="s">
        <v>158</v>
      </c>
      <c r="H36" s="25" t="s">
        <v>54</v>
      </c>
      <c r="I36" s="5">
        <f t="shared" ref="I36:T36" si="15">I11</f>
        <v>79.800000000005639</v>
      </c>
      <c r="J36" s="5">
        <f t="shared" si="15"/>
        <v>8676.8333333333358</v>
      </c>
      <c r="K36" s="5">
        <f t="shared" si="15"/>
        <v>12875.333333333339</v>
      </c>
      <c r="L36" s="5">
        <f t="shared" si="15"/>
        <v>14208.833333333339</v>
      </c>
      <c r="M36" s="5">
        <f t="shared" si="15"/>
        <v>19067.333333333339</v>
      </c>
      <c r="N36" s="5">
        <f t="shared" si="15"/>
        <v>24288.333333333339</v>
      </c>
      <c r="O36" s="5">
        <f t="shared" si="15"/>
        <v>24284.333333333339</v>
      </c>
      <c r="P36" s="5">
        <f t="shared" si="15"/>
        <v>24280.333333333339</v>
      </c>
      <c r="Q36" s="5">
        <f t="shared" si="15"/>
        <v>16801.333333333336</v>
      </c>
      <c r="R36" s="5">
        <f t="shared" si="15"/>
        <v>11572.333333333338</v>
      </c>
      <c r="S36" s="5">
        <f t="shared" si="15"/>
        <v>11568.333333333338</v>
      </c>
      <c r="T36" s="5">
        <f t="shared" si="15"/>
        <v>11564.333333333338</v>
      </c>
    </row>
    <row r="37" spans="3:20" x14ac:dyDescent="0.35">
      <c r="D37" s="46" t="s">
        <v>169</v>
      </c>
      <c r="H37" s="25" t="s">
        <v>54</v>
      </c>
      <c r="I37" s="2">
        <f t="shared" ref="I37:T37" si="16">I21</f>
        <v>0</v>
      </c>
      <c r="J37" s="2">
        <f t="shared" si="16"/>
        <v>0</v>
      </c>
      <c r="K37" s="2">
        <f t="shared" si="16"/>
        <v>0</v>
      </c>
      <c r="L37" s="2">
        <f t="shared" si="16"/>
        <v>0</v>
      </c>
      <c r="M37" s="2">
        <f t="shared" si="16"/>
        <v>0</v>
      </c>
      <c r="N37" s="2">
        <f t="shared" si="16"/>
        <v>0</v>
      </c>
      <c r="O37" s="2">
        <f t="shared" si="16"/>
        <v>0</v>
      </c>
      <c r="P37" s="2">
        <f t="shared" si="16"/>
        <v>0</v>
      </c>
      <c r="Q37" s="2">
        <f t="shared" si="16"/>
        <v>0</v>
      </c>
      <c r="R37" s="2">
        <f t="shared" si="16"/>
        <v>0</v>
      </c>
      <c r="S37" s="2">
        <f t="shared" si="16"/>
        <v>0</v>
      </c>
      <c r="T37" s="2">
        <f t="shared" si="16"/>
        <v>0</v>
      </c>
    </row>
    <row r="38" spans="3:20" x14ac:dyDescent="0.35">
      <c r="D38" s="46" t="s">
        <v>170</v>
      </c>
      <c r="H38" s="25" t="s">
        <v>54</v>
      </c>
      <c r="I38" s="5">
        <f t="shared" ref="I38:T38" si="17">I28</f>
        <v>4750</v>
      </c>
      <c r="J38" s="5">
        <f t="shared" si="17"/>
        <v>-690</v>
      </c>
      <c r="K38" s="5">
        <f t="shared" si="17"/>
        <v>-670</v>
      </c>
      <c r="L38" s="5">
        <f t="shared" si="17"/>
        <v>-650</v>
      </c>
      <c r="M38" s="5">
        <f t="shared" si="17"/>
        <v>-630</v>
      </c>
      <c r="N38" s="5">
        <f t="shared" si="17"/>
        <v>-610</v>
      </c>
      <c r="O38" s="5">
        <f t="shared" si="17"/>
        <v>-590</v>
      </c>
      <c r="P38" s="5">
        <f t="shared" si="17"/>
        <v>-570</v>
      </c>
      <c r="Q38" s="5">
        <f t="shared" si="17"/>
        <v>-550</v>
      </c>
      <c r="R38" s="5">
        <f t="shared" si="17"/>
        <v>-530</v>
      </c>
      <c r="S38" s="5">
        <f t="shared" si="17"/>
        <v>-510</v>
      </c>
      <c r="T38" s="5">
        <f t="shared" si="17"/>
        <v>-490</v>
      </c>
    </row>
    <row r="40" spans="3:20" x14ac:dyDescent="0.35">
      <c r="C40" s="1" t="s">
        <v>177</v>
      </c>
      <c r="H40" s="25" t="s">
        <v>54</v>
      </c>
      <c r="I40" s="5">
        <f>I41+I42</f>
        <v>9829.8000000000065</v>
      </c>
      <c r="J40" s="5">
        <f>J41+J42</f>
        <v>17816.633333333342</v>
      </c>
      <c r="K40" s="5">
        <f t="shared" ref="K40:T40" si="18">K41+K42</f>
        <v>30021.966666666682</v>
      </c>
      <c r="L40" s="5">
        <f t="shared" si="18"/>
        <v>43580.800000000017</v>
      </c>
      <c r="M40" s="5">
        <f t="shared" si="18"/>
        <v>62018.13333333336</v>
      </c>
      <c r="N40" s="5">
        <f t="shared" si="18"/>
        <v>85696.466666666704</v>
      </c>
      <c r="O40" s="5">
        <f t="shared" si="18"/>
        <v>109390.80000000005</v>
      </c>
      <c r="P40" s="5">
        <f t="shared" si="18"/>
        <v>133101.13333333339</v>
      </c>
      <c r="Q40" s="5">
        <f t="shared" si="18"/>
        <v>149352.46666666673</v>
      </c>
      <c r="R40" s="5">
        <f t="shared" si="18"/>
        <v>160394.80000000008</v>
      </c>
      <c r="S40" s="5">
        <f t="shared" si="18"/>
        <v>171453.13333333342</v>
      </c>
      <c r="T40" s="5">
        <f t="shared" si="18"/>
        <v>182527.46666666676</v>
      </c>
    </row>
    <row r="41" spans="3:20" x14ac:dyDescent="0.35">
      <c r="D41" s="2" t="s">
        <v>178</v>
      </c>
      <c r="H41" s="25" t="s">
        <v>54</v>
      </c>
      <c r="I41" s="7">
        <v>5000</v>
      </c>
      <c r="J41" s="5">
        <f>I40</f>
        <v>9829.8000000000065</v>
      </c>
      <c r="K41" s="5">
        <f t="shared" ref="K41:T41" si="19">J40</f>
        <v>17816.633333333342</v>
      </c>
      <c r="L41" s="5">
        <f t="shared" si="19"/>
        <v>30021.966666666682</v>
      </c>
      <c r="M41" s="5">
        <f t="shared" si="19"/>
        <v>43580.800000000017</v>
      </c>
      <c r="N41" s="5">
        <f t="shared" si="19"/>
        <v>62018.13333333336</v>
      </c>
      <c r="O41" s="5">
        <f t="shared" si="19"/>
        <v>85696.466666666704</v>
      </c>
      <c r="P41" s="5">
        <f t="shared" si="19"/>
        <v>109390.80000000005</v>
      </c>
      <c r="Q41" s="5">
        <f t="shared" si="19"/>
        <v>133101.13333333339</v>
      </c>
      <c r="R41" s="5">
        <f t="shared" si="19"/>
        <v>149352.46666666673</v>
      </c>
      <c r="S41" s="5">
        <f t="shared" si="19"/>
        <v>160394.80000000008</v>
      </c>
      <c r="T41" s="5">
        <f t="shared" si="19"/>
        <v>171453.13333333342</v>
      </c>
    </row>
    <row r="42" spans="3:20" x14ac:dyDescent="0.35">
      <c r="D42" s="2" t="s">
        <v>179</v>
      </c>
      <c r="H42" s="25" t="s">
        <v>54</v>
      </c>
      <c r="I42" s="5">
        <f>I35</f>
        <v>4829.8000000000056</v>
      </c>
      <c r="J42" s="5">
        <f>J35</f>
        <v>7986.8333333333358</v>
      </c>
      <c r="K42" s="5">
        <f t="shared" ref="K42:T42" si="20">K35</f>
        <v>12205.333333333339</v>
      </c>
      <c r="L42" s="5">
        <f t="shared" si="20"/>
        <v>13558.833333333339</v>
      </c>
      <c r="M42" s="5">
        <f t="shared" si="20"/>
        <v>18437.333333333339</v>
      </c>
      <c r="N42" s="5">
        <f t="shared" si="20"/>
        <v>23678.333333333339</v>
      </c>
      <c r="O42" s="5">
        <f t="shared" si="20"/>
        <v>23694.333333333339</v>
      </c>
      <c r="P42" s="5">
        <f t="shared" si="20"/>
        <v>23710.333333333339</v>
      </c>
      <c r="Q42" s="5">
        <f t="shared" si="20"/>
        <v>16251.333333333336</v>
      </c>
      <c r="R42" s="5">
        <f t="shared" si="20"/>
        <v>11042.333333333338</v>
      </c>
      <c r="S42" s="5">
        <f t="shared" si="20"/>
        <v>11058.333333333338</v>
      </c>
      <c r="T42" s="5">
        <f t="shared" si="20"/>
        <v>11074.333333333338</v>
      </c>
    </row>
  </sheetData>
  <hyperlinks>
    <hyperlink ref="R3" location="Master!A1" display="Back" xr:uid="{00000000-0004-0000-0200-00000000000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T21"/>
  <sheetViews>
    <sheetView zoomScale="60" zoomScaleNormal="60" workbookViewId="0">
      <pane xSplit="8" ySplit="9" topLeftCell="I10" activePane="bottomRight" state="frozen"/>
      <selection activeCell="Q4" sqref="Q4"/>
      <selection pane="topRight" activeCell="Q4" sqref="Q4"/>
      <selection pane="bottomLeft" activeCell="Q4" sqref="Q4"/>
      <selection pane="bottomRight" activeCell="R2" sqref="R2"/>
    </sheetView>
  </sheetViews>
  <sheetFormatPr defaultColWidth="9.1796875" defaultRowHeight="14.5" outlineLevelRow="1" x14ac:dyDescent="0.35"/>
  <cols>
    <col min="1" max="1" width="3.7265625" style="2" customWidth="1"/>
    <col min="2" max="2" width="4.7265625" style="2" customWidth="1"/>
    <col min="3" max="3" width="3.7265625" style="2" customWidth="1"/>
    <col min="4" max="4" width="3" style="2" customWidth="1"/>
    <col min="5" max="5" width="2.1796875" style="2" customWidth="1"/>
    <col min="6" max="6" width="9.1796875" style="2"/>
    <col min="7" max="7" width="24.1796875" style="2" customWidth="1"/>
    <col min="8" max="8" width="25.453125" style="2" customWidth="1"/>
    <col min="9" max="10" width="9.1796875" style="2"/>
    <col min="11" max="11" width="9.1796875" style="2" customWidth="1"/>
    <col min="12" max="16384" width="9.1796875" style="2"/>
  </cols>
  <sheetData>
    <row r="1" spans="1:20" x14ac:dyDescent="0.35">
      <c r="A1" s="1" t="s">
        <v>72</v>
      </c>
    </row>
    <row r="2" spans="1:20" x14ac:dyDescent="0.35">
      <c r="A2" s="2" t="s">
        <v>69</v>
      </c>
      <c r="R2" s="20" t="s">
        <v>46</v>
      </c>
    </row>
    <row r="3" spans="1:20" x14ac:dyDescent="0.35">
      <c r="J3" s="3"/>
      <c r="K3" s="2" t="s">
        <v>47</v>
      </c>
    </row>
    <row r="4" spans="1:20" x14ac:dyDescent="0.35">
      <c r="J4" s="21"/>
      <c r="K4" s="2" t="s">
        <v>48</v>
      </c>
    </row>
    <row r="5" spans="1:20" x14ac:dyDescent="0.35">
      <c r="C5" s="2" t="s">
        <v>0</v>
      </c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0" spans="1:20" x14ac:dyDescent="0.35">
      <c r="B10" s="1" t="s">
        <v>40</v>
      </c>
      <c r="H10" s="2" t="s">
        <v>56</v>
      </c>
      <c r="I10" s="4">
        <f>I11+I15+I16+I17+I20+I21</f>
        <v>6559</v>
      </c>
      <c r="J10" s="4">
        <f t="shared" ref="J10:T10" si="0">J11+J15+J16+J17</f>
        <v>6555</v>
      </c>
      <c r="K10" s="4">
        <f t="shared" si="0"/>
        <v>6555</v>
      </c>
      <c r="L10" s="4">
        <f t="shared" si="0"/>
        <v>6555</v>
      </c>
      <c r="M10" s="4">
        <f t="shared" si="0"/>
        <v>6555</v>
      </c>
      <c r="N10" s="4">
        <f t="shared" si="0"/>
        <v>6555</v>
      </c>
      <c r="O10" s="4">
        <f t="shared" si="0"/>
        <v>6555</v>
      </c>
      <c r="P10" s="4">
        <f t="shared" si="0"/>
        <v>6555</v>
      </c>
      <c r="Q10" s="4">
        <f t="shared" si="0"/>
        <v>6555</v>
      </c>
      <c r="R10" s="4">
        <f t="shared" si="0"/>
        <v>6555</v>
      </c>
      <c r="S10" s="4">
        <f t="shared" si="0"/>
        <v>6555</v>
      </c>
      <c r="T10" s="4">
        <f t="shared" si="0"/>
        <v>6555</v>
      </c>
    </row>
    <row r="11" spans="1:20" x14ac:dyDescent="0.35">
      <c r="C11" s="19" t="s">
        <v>33</v>
      </c>
      <c r="H11" s="2" t="s">
        <v>56</v>
      </c>
      <c r="I11" s="15">
        <f>I12*I13*(1+I14)</f>
        <v>6150</v>
      </c>
      <c r="J11" s="15">
        <f>J12*J13*(1+J14)</f>
        <v>6150</v>
      </c>
      <c r="K11" s="15">
        <f t="shared" ref="K11:T11" si="1">K12*K13*(1+K14)</f>
        <v>6150</v>
      </c>
      <c r="L11" s="15">
        <f t="shared" si="1"/>
        <v>6150</v>
      </c>
      <c r="M11" s="15">
        <f t="shared" si="1"/>
        <v>6150</v>
      </c>
      <c r="N11" s="15">
        <f t="shared" si="1"/>
        <v>6150</v>
      </c>
      <c r="O11" s="15">
        <f t="shared" si="1"/>
        <v>6150</v>
      </c>
      <c r="P11" s="15">
        <f t="shared" si="1"/>
        <v>6150</v>
      </c>
      <c r="Q11" s="15">
        <f t="shared" si="1"/>
        <v>6150</v>
      </c>
      <c r="R11" s="15">
        <f t="shared" si="1"/>
        <v>6150</v>
      </c>
      <c r="S11" s="15">
        <f t="shared" si="1"/>
        <v>6150</v>
      </c>
      <c r="T11" s="15">
        <f t="shared" si="1"/>
        <v>6150</v>
      </c>
    </row>
    <row r="12" spans="1:20" hidden="1" outlineLevel="1" x14ac:dyDescent="0.35">
      <c r="C12" s="13"/>
      <c r="D12" s="2" t="s">
        <v>34</v>
      </c>
      <c r="H12" s="2" t="s">
        <v>63</v>
      </c>
      <c r="I12" s="16">
        <v>40</v>
      </c>
      <c r="J12" s="13">
        <f>I12</f>
        <v>40</v>
      </c>
      <c r="K12" s="13">
        <f t="shared" ref="K12:T12" si="2">J12</f>
        <v>40</v>
      </c>
      <c r="L12" s="13">
        <f t="shared" si="2"/>
        <v>40</v>
      </c>
      <c r="M12" s="13">
        <f t="shared" si="2"/>
        <v>40</v>
      </c>
      <c r="N12" s="13">
        <f t="shared" si="2"/>
        <v>40</v>
      </c>
      <c r="O12" s="13">
        <f t="shared" si="2"/>
        <v>40</v>
      </c>
      <c r="P12" s="13">
        <f t="shared" si="2"/>
        <v>40</v>
      </c>
      <c r="Q12" s="13">
        <f t="shared" si="2"/>
        <v>40</v>
      </c>
      <c r="R12" s="13">
        <f t="shared" si="2"/>
        <v>40</v>
      </c>
      <c r="S12" s="13">
        <f t="shared" si="2"/>
        <v>40</v>
      </c>
      <c r="T12" s="13">
        <f t="shared" si="2"/>
        <v>40</v>
      </c>
    </row>
    <row r="13" spans="1:20" hidden="1" outlineLevel="1" x14ac:dyDescent="0.35">
      <c r="C13" s="13"/>
      <c r="D13" s="2" t="s">
        <v>35</v>
      </c>
      <c r="H13" s="2" t="s">
        <v>62</v>
      </c>
      <c r="I13" s="16">
        <v>125</v>
      </c>
      <c r="J13" s="13">
        <f t="shared" ref="J13:T16" si="3">I13</f>
        <v>125</v>
      </c>
      <c r="K13" s="13">
        <f t="shared" si="3"/>
        <v>125</v>
      </c>
      <c r="L13" s="13">
        <f t="shared" si="3"/>
        <v>125</v>
      </c>
      <c r="M13" s="13">
        <f t="shared" si="3"/>
        <v>125</v>
      </c>
      <c r="N13" s="13">
        <f t="shared" si="3"/>
        <v>125</v>
      </c>
      <c r="O13" s="13">
        <f t="shared" si="3"/>
        <v>125</v>
      </c>
      <c r="P13" s="13">
        <f t="shared" si="3"/>
        <v>125</v>
      </c>
      <c r="Q13" s="13">
        <f t="shared" si="3"/>
        <v>125</v>
      </c>
      <c r="R13" s="13">
        <f t="shared" si="3"/>
        <v>125</v>
      </c>
      <c r="S13" s="13">
        <f t="shared" si="3"/>
        <v>125</v>
      </c>
      <c r="T13" s="13">
        <f t="shared" si="3"/>
        <v>125</v>
      </c>
    </row>
    <row r="14" spans="1:20" hidden="1" outlineLevel="1" x14ac:dyDescent="0.35">
      <c r="C14" s="13"/>
      <c r="D14" s="2" t="s">
        <v>36</v>
      </c>
      <c r="H14" s="2" t="s">
        <v>2</v>
      </c>
      <c r="I14" s="17">
        <v>0.23</v>
      </c>
      <c r="J14" s="18">
        <f t="shared" si="3"/>
        <v>0.23</v>
      </c>
      <c r="K14" s="18">
        <f t="shared" si="3"/>
        <v>0.23</v>
      </c>
      <c r="L14" s="18">
        <f t="shared" si="3"/>
        <v>0.23</v>
      </c>
      <c r="M14" s="18">
        <f t="shared" si="3"/>
        <v>0.23</v>
      </c>
      <c r="N14" s="18">
        <f t="shared" si="3"/>
        <v>0.23</v>
      </c>
      <c r="O14" s="18">
        <f t="shared" si="3"/>
        <v>0.23</v>
      </c>
      <c r="P14" s="18">
        <f t="shared" si="3"/>
        <v>0.23</v>
      </c>
      <c r="Q14" s="18">
        <f t="shared" si="3"/>
        <v>0.23</v>
      </c>
      <c r="R14" s="18">
        <f t="shared" si="3"/>
        <v>0.23</v>
      </c>
      <c r="S14" s="18">
        <f t="shared" si="3"/>
        <v>0.23</v>
      </c>
      <c r="T14" s="18">
        <f t="shared" si="3"/>
        <v>0.23</v>
      </c>
    </row>
    <row r="15" spans="1:20" collapsed="1" x14ac:dyDescent="0.35">
      <c r="C15" s="19" t="s">
        <v>43</v>
      </c>
      <c r="H15" s="2" t="s">
        <v>56</v>
      </c>
      <c r="I15" s="16">
        <v>2</v>
      </c>
      <c r="J15" s="13">
        <f>I15</f>
        <v>2</v>
      </c>
      <c r="K15" s="13">
        <f t="shared" si="3"/>
        <v>2</v>
      </c>
      <c r="L15" s="13">
        <f t="shared" si="3"/>
        <v>2</v>
      </c>
      <c r="M15" s="13">
        <f t="shared" si="3"/>
        <v>2</v>
      </c>
      <c r="N15" s="13">
        <f t="shared" si="3"/>
        <v>2</v>
      </c>
      <c r="O15" s="13">
        <f t="shared" si="3"/>
        <v>2</v>
      </c>
      <c r="P15" s="13">
        <f t="shared" si="3"/>
        <v>2</v>
      </c>
      <c r="Q15" s="13">
        <f t="shared" si="3"/>
        <v>2</v>
      </c>
      <c r="R15" s="13">
        <f t="shared" si="3"/>
        <v>2</v>
      </c>
      <c r="S15" s="13">
        <f t="shared" si="3"/>
        <v>2</v>
      </c>
      <c r="T15" s="13">
        <f t="shared" si="3"/>
        <v>2</v>
      </c>
    </row>
    <row r="16" spans="1:20" x14ac:dyDescent="0.35">
      <c r="C16" s="19" t="s">
        <v>44</v>
      </c>
      <c r="H16" s="2" t="s">
        <v>56</v>
      </c>
      <c r="I16" s="16">
        <v>3</v>
      </c>
      <c r="J16" s="13">
        <f>I16</f>
        <v>3</v>
      </c>
      <c r="K16" s="13">
        <f t="shared" si="3"/>
        <v>3</v>
      </c>
      <c r="L16" s="13">
        <f t="shared" si="3"/>
        <v>3</v>
      </c>
      <c r="M16" s="13">
        <f t="shared" si="3"/>
        <v>3</v>
      </c>
      <c r="N16" s="13">
        <f t="shared" si="3"/>
        <v>3</v>
      </c>
      <c r="O16" s="13">
        <f t="shared" si="3"/>
        <v>3</v>
      </c>
      <c r="P16" s="13">
        <f t="shared" si="3"/>
        <v>3</v>
      </c>
      <c r="Q16" s="13">
        <f t="shared" si="3"/>
        <v>3</v>
      </c>
      <c r="R16" s="13">
        <f t="shared" si="3"/>
        <v>3</v>
      </c>
      <c r="S16" s="13">
        <f t="shared" si="3"/>
        <v>3</v>
      </c>
      <c r="T16" s="13">
        <f t="shared" si="3"/>
        <v>3</v>
      </c>
    </row>
    <row r="17" spans="3:20" x14ac:dyDescent="0.35">
      <c r="C17" s="19" t="s">
        <v>37</v>
      </c>
      <c r="H17" s="2" t="s">
        <v>56</v>
      </c>
      <c r="I17" s="15">
        <f>I18*I19/1000</f>
        <v>400</v>
      </c>
      <c r="J17" s="15">
        <f>J18*J19/1000</f>
        <v>400</v>
      </c>
      <c r="K17" s="15">
        <f t="shared" ref="K17:T17" si="4">K18*K19/1000</f>
        <v>400</v>
      </c>
      <c r="L17" s="15">
        <f t="shared" si="4"/>
        <v>400</v>
      </c>
      <c r="M17" s="15">
        <f t="shared" si="4"/>
        <v>400</v>
      </c>
      <c r="N17" s="15">
        <f t="shared" si="4"/>
        <v>400</v>
      </c>
      <c r="O17" s="15">
        <f t="shared" si="4"/>
        <v>400</v>
      </c>
      <c r="P17" s="15">
        <f t="shared" si="4"/>
        <v>400</v>
      </c>
      <c r="Q17" s="15">
        <f t="shared" si="4"/>
        <v>400</v>
      </c>
      <c r="R17" s="15">
        <f t="shared" si="4"/>
        <v>400</v>
      </c>
      <c r="S17" s="15">
        <f t="shared" si="4"/>
        <v>400</v>
      </c>
      <c r="T17" s="15">
        <f t="shared" si="4"/>
        <v>400</v>
      </c>
    </row>
    <row r="18" spans="3:20" hidden="1" outlineLevel="1" x14ac:dyDescent="0.35">
      <c r="D18" s="2" t="s">
        <v>41</v>
      </c>
      <c r="H18" s="2" t="s">
        <v>5</v>
      </c>
      <c r="I18" s="7">
        <v>1000</v>
      </c>
      <c r="J18" s="5">
        <f>I18</f>
        <v>1000</v>
      </c>
      <c r="K18" s="5">
        <f t="shared" ref="K18:T21" si="5">J18</f>
        <v>1000</v>
      </c>
      <c r="L18" s="5">
        <f t="shared" si="5"/>
        <v>1000</v>
      </c>
      <c r="M18" s="5">
        <f t="shared" si="5"/>
        <v>1000</v>
      </c>
      <c r="N18" s="5">
        <f t="shared" si="5"/>
        <v>1000</v>
      </c>
      <c r="O18" s="5">
        <f t="shared" si="5"/>
        <v>1000</v>
      </c>
      <c r="P18" s="5">
        <f t="shared" si="5"/>
        <v>1000</v>
      </c>
      <c r="Q18" s="5">
        <f t="shared" si="5"/>
        <v>1000</v>
      </c>
      <c r="R18" s="5">
        <f t="shared" si="5"/>
        <v>1000</v>
      </c>
      <c r="S18" s="5">
        <f t="shared" si="5"/>
        <v>1000</v>
      </c>
      <c r="T18" s="5">
        <f t="shared" si="5"/>
        <v>1000</v>
      </c>
    </row>
    <row r="19" spans="3:20" hidden="1" outlineLevel="1" x14ac:dyDescent="0.35">
      <c r="D19" s="2" t="s">
        <v>42</v>
      </c>
      <c r="H19" s="2" t="s">
        <v>67</v>
      </c>
      <c r="I19" s="7">
        <v>400</v>
      </c>
      <c r="J19" s="5">
        <f>I19</f>
        <v>400</v>
      </c>
      <c r="K19" s="5">
        <f t="shared" si="5"/>
        <v>400</v>
      </c>
      <c r="L19" s="5">
        <f t="shared" si="5"/>
        <v>400</v>
      </c>
      <c r="M19" s="5">
        <f t="shared" si="5"/>
        <v>400</v>
      </c>
      <c r="N19" s="5">
        <f t="shared" si="5"/>
        <v>400</v>
      </c>
      <c r="O19" s="5">
        <f t="shared" si="5"/>
        <v>400</v>
      </c>
      <c r="P19" s="5">
        <f t="shared" si="5"/>
        <v>400</v>
      </c>
      <c r="Q19" s="5">
        <f t="shared" si="5"/>
        <v>400</v>
      </c>
      <c r="R19" s="5">
        <f t="shared" si="5"/>
        <v>400</v>
      </c>
      <c r="S19" s="5">
        <f t="shared" si="5"/>
        <v>400</v>
      </c>
      <c r="T19" s="5">
        <f t="shared" si="5"/>
        <v>400</v>
      </c>
    </row>
    <row r="20" spans="3:20" collapsed="1" x14ac:dyDescent="0.35">
      <c r="C20" s="2" t="s">
        <v>38</v>
      </c>
      <c r="H20" s="2" t="s">
        <v>56</v>
      </c>
      <c r="I20" s="3">
        <v>2</v>
      </c>
      <c r="J20" s="2">
        <f>I20</f>
        <v>2</v>
      </c>
      <c r="K20" s="2">
        <f t="shared" si="5"/>
        <v>2</v>
      </c>
      <c r="L20" s="2">
        <f t="shared" si="5"/>
        <v>2</v>
      </c>
      <c r="M20" s="2">
        <f t="shared" si="5"/>
        <v>2</v>
      </c>
      <c r="N20" s="2">
        <f t="shared" si="5"/>
        <v>2</v>
      </c>
      <c r="O20" s="2">
        <f t="shared" si="5"/>
        <v>2</v>
      </c>
      <c r="P20" s="2">
        <f t="shared" si="5"/>
        <v>2</v>
      </c>
      <c r="Q20" s="2">
        <f t="shared" si="5"/>
        <v>2</v>
      </c>
      <c r="R20" s="2">
        <f t="shared" si="5"/>
        <v>2</v>
      </c>
      <c r="S20" s="2">
        <f t="shared" si="5"/>
        <v>2</v>
      </c>
      <c r="T20" s="2">
        <f t="shared" si="5"/>
        <v>2</v>
      </c>
    </row>
    <row r="21" spans="3:20" x14ac:dyDescent="0.35">
      <c r="C21" s="2" t="s">
        <v>39</v>
      </c>
      <c r="H21" s="2" t="s">
        <v>56</v>
      </c>
      <c r="I21" s="3">
        <v>2</v>
      </c>
      <c r="J21" s="2">
        <f>I21</f>
        <v>2</v>
      </c>
      <c r="K21" s="2">
        <f t="shared" si="5"/>
        <v>2</v>
      </c>
      <c r="L21" s="2">
        <f t="shared" si="5"/>
        <v>2</v>
      </c>
      <c r="M21" s="2">
        <f t="shared" si="5"/>
        <v>2</v>
      </c>
      <c r="N21" s="2">
        <f t="shared" si="5"/>
        <v>2</v>
      </c>
      <c r="O21" s="2">
        <f t="shared" si="5"/>
        <v>2</v>
      </c>
      <c r="P21" s="2">
        <f t="shared" si="5"/>
        <v>2</v>
      </c>
      <c r="Q21" s="2">
        <f t="shared" si="5"/>
        <v>2</v>
      </c>
      <c r="R21" s="2">
        <f t="shared" si="5"/>
        <v>2</v>
      </c>
      <c r="S21" s="2">
        <f t="shared" si="5"/>
        <v>2</v>
      </c>
      <c r="T21" s="2">
        <f t="shared" si="5"/>
        <v>2</v>
      </c>
    </row>
  </sheetData>
  <hyperlinks>
    <hyperlink ref="R2" location="Master!A1" display="Back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T24"/>
  <sheetViews>
    <sheetView zoomScale="60" zoomScaleNormal="60" workbookViewId="0">
      <pane xSplit="8" ySplit="6" topLeftCell="I7" activePane="bottomRight" state="frozen"/>
      <selection activeCell="O2" sqref="O2"/>
      <selection pane="topRight" activeCell="O2" sqref="O2"/>
      <selection pane="bottomLeft" activeCell="O2" sqref="O2"/>
      <selection pane="bottomRight" activeCell="A2" sqref="A2"/>
    </sheetView>
  </sheetViews>
  <sheetFormatPr defaultColWidth="9.1796875" defaultRowHeight="14.5" outlineLevelRow="1" x14ac:dyDescent="0.35"/>
  <cols>
    <col min="1" max="1" width="9.1796875" style="2"/>
    <col min="2" max="2" width="2.36328125" style="2" customWidth="1"/>
    <col min="3" max="3" width="4.6328125" style="2" customWidth="1"/>
    <col min="4" max="4" width="2.54296875" style="2" customWidth="1"/>
    <col min="5" max="7" width="21.81640625" style="2" customWidth="1"/>
    <col min="8" max="8" width="10" style="2" bestFit="1" customWidth="1"/>
    <col min="9" max="16384" width="9.1796875" style="2"/>
  </cols>
  <sheetData>
    <row r="1" spans="1:20" x14ac:dyDescent="0.35">
      <c r="A1" s="1" t="s">
        <v>159</v>
      </c>
    </row>
    <row r="2" spans="1:20" ht="15.5" x14ac:dyDescent="0.35">
      <c r="O2" s="47" t="s">
        <v>46</v>
      </c>
    </row>
    <row r="6" spans="1:20" x14ac:dyDescent="0.35">
      <c r="I6" s="1">
        <v>1</v>
      </c>
      <c r="J6" s="1">
        <v>2</v>
      </c>
      <c r="K6" s="1">
        <v>3</v>
      </c>
      <c r="L6" s="1">
        <v>4</v>
      </c>
      <c r="M6" s="1">
        <v>5</v>
      </c>
      <c r="N6" s="1">
        <v>6</v>
      </c>
      <c r="O6" s="1">
        <v>7</v>
      </c>
      <c r="P6" s="1">
        <v>8</v>
      </c>
      <c r="Q6" s="1">
        <v>9</v>
      </c>
      <c r="R6" s="1">
        <v>10</v>
      </c>
      <c r="S6" s="1">
        <v>11</v>
      </c>
      <c r="T6" s="1">
        <v>12</v>
      </c>
    </row>
    <row r="8" spans="1:20" s="1" customFormat="1" x14ac:dyDescent="0.35">
      <c r="B8" s="1" t="s">
        <v>160</v>
      </c>
      <c r="H8" s="2" t="s">
        <v>56</v>
      </c>
      <c r="I8" s="4">
        <f>I9+I10-I11</f>
        <v>5000</v>
      </c>
      <c r="J8" s="4">
        <f>J9+J10-J11</f>
        <v>4800</v>
      </c>
      <c r="K8" s="4">
        <f t="shared" ref="K8:O8" si="0">K9+K10-K11</f>
        <v>4600</v>
      </c>
      <c r="L8" s="4">
        <f t="shared" si="0"/>
        <v>4400</v>
      </c>
      <c r="M8" s="4">
        <f t="shared" si="0"/>
        <v>4200</v>
      </c>
      <c r="N8" s="4">
        <f t="shared" si="0"/>
        <v>4000</v>
      </c>
      <c r="O8" s="4">
        <f t="shared" si="0"/>
        <v>3800</v>
      </c>
      <c r="P8" s="4">
        <f t="shared" ref="P8:T8" si="1">P9+P10-P11</f>
        <v>3600</v>
      </c>
      <c r="Q8" s="4">
        <f t="shared" si="1"/>
        <v>3400</v>
      </c>
      <c r="R8" s="4">
        <f t="shared" si="1"/>
        <v>3200</v>
      </c>
      <c r="S8" s="4">
        <f t="shared" si="1"/>
        <v>3000</v>
      </c>
      <c r="T8" s="4">
        <f t="shared" si="1"/>
        <v>2800</v>
      </c>
    </row>
    <row r="9" spans="1:20" x14ac:dyDescent="0.35">
      <c r="C9" s="2" t="s">
        <v>161</v>
      </c>
      <c r="H9" s="2" t="s">
        <v>56</v>
      </c>
      <c r="I9" s="7">
        <v>0</v>
      </c>
      <c r="J9" s="5">
        <f>I8</f>
        <v>5000</v>
      </c>
      <c r="K9" s="5">
        <f t="shared" ref="K9:O9" si="2">J8</f>
        <v>4800</v>
      </c>
      <c r="L9" s="5">
        <f t="shared" si="2"/>
        <v>4600</v>
      </c>
      <c r="M9" s="5">
        <f t="shared" si="2"/>
        <v>4400</v>
      </c>
      <c r="N9" s="5">
        <f t="shared" si="2"/>
        <v>4200</v>
      </c>
      <c r="O9" s="5">
        <f t="shared" si="2"/>
        <v>4000</v>
      </c>
      <c r="P9" s="5">
        <f t="shared" ref="P9" si="3">O8</f>
        <v>3800</v>
      </c>
      <c r="Q9" s="5">
        <f t="shared" ref="Q9" si="4">P8</f>
        <v>3600</v>
      </c>
      <c r="R9" s="5">
        <f t="shared" ref="R9" si="5">Q8</f>
        <v>3400</v>
      </c>
      <c r="S9" s="5">
        <f t="shared" ref="S9" si="6">R8</f>
        <v>3200</v>
      </c>
      <c r="T9" s="5">
        <f t="shared" ref="T9" si="7">S8</f>
        <v>3000</v>
      </c>
    </row>
    <row r="10" spans="1:20" x14ac:dyDescent="0.35">
      <c r="C10" s="2" t="s">
        <v>162</v>
      </c>
      <c r="H10" s="2" t="s">
        <v>56</v>
      </c>
      <c r="I10" s="7">
        <v>5000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35">
      <c r="C11" s="2" t="s">
        <v>163</v>
      </c>
      <c r="H11" s="2" t="s">
        <v>56</v>
      </c>
      <c r="I11" s="5"/>
      <c r="J11" s="7">
        <v>200</v>
      </c>
      <c r="K11" s="7">
        <v>200</v>
      </c>
      <c r="L11" s="7">
        <v>200</v>
      </c>
      <c r="M11" s="7">
        <v>200</v>
      </c>
      <c r="N11" s="7">
        <v>200</v>
      </c>
      <c r="O11" s="7">
        <v>200</v>
      </c>
      <c r="P11" s="7">
        <v>200</v>
      </c>
      <c r="Q11" s="7">
        <v>200</v>
      </c>
      <c r="R11" s="7">
        <v>200</v>
      </c>
      <c r="S11" s="7">
        <v>200</v>
      </c>
      <c r="T11" s="7">
        <v>200</v>
      </c>
    </row>
    <row r="12" spans="1:20" x14ac:dyDescent="0.35"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35"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s="1" customFormat="1" x14ac:dyDescent="0.35">
      <c r="B14" s="1" t="s">
        <v>148</v>
      </c>
      <c r="H14" s="1" t="s">
        <v>56</v>
      </c>
      <c r="I14" s="4">
        <f>I15*I18</f>
        <v>250</v>
      </c>
      <c r="J14" s="4">
        <f t="shared" ref="J14:O14" si="8">J15*J18</f>
        <v>490</v>
      </c>
      <c r="K14" s="4">
        <f t="shared" si="8"/>
        <v>470</v>
      </c>
      <c r="L14" s="4">
        <f t="shared" si="8"/>
        <v>450</v>
      </c>
      <c r="M14" s="4">
        <f t="shared" si="8"/>
        <v>430</v>
      </c>
      <c r="N14" s="4">
        <f t="shared" si="8"/>
        <v>410</v>
      </c>
      <c r="O14" s="4">
        <f t="shared" si="8"/>
        <v>390</v>
      </c>
      <c r="P14" s="4">
        <f t="shared" ref="P14:T14" si="9">P15*P18</f>
        <v>370</v>
      </c>
      <c r="Q14" s="4">
        <f t="shared" si="9"/>
        <v>350</v>
      </c>
      <c r="R14" s="4">
        <f t="shared" si="9"/>
        <v>330</v>
      </c>
      <c r="S14" s="4">
        <f t="shared" si="9"/>
        <v>310</v>
      </c>
      <c r="T14" s="4">
        <f t="shared" si="9"/>
        <v>290</v>
      </c>
    </row>
    <row r="15" spans="1:20" x14ac:dyDescent="0.35">
      <c r="C15" s="2" t="s">
        <v>164</v>
      </c>
      <c r="H15" s="2" t="s">
        <v>56</v>
      </c>
      <c r="I15" s="5">
        <f>(I16+I17)/2</f>
        <v>2500</v>
      </c>
      <c r="J15" s="5">
        <f t="shared" ref="J15:O15" si="10">(J16+J17)/2</f>
        <v>4900</v>
      </c>
      <c r="K15" s="5">
        <f t="shared" si="10"/>
        <v>4700</v>
      </c>
      <c r="L15" s="5">
        <f t="shared" si="10"/>
        <v>4500</v>
      </c>
      <c r="M15" s="5">
        <f t="shared" si="10"/>
        <v>4300</v>
      </c>
      <c r="N15" s="5">
        <f t="shared" si="10"/>
        <v>4100</v>
      </c>
      <c r="O15" s="5">
        <f t="shared" si="10"/>
        <v>3900</v>
      </c>
      <c r="P15" s="5">
        <f t="shared" ref="P15:T15" si="11">(P16+P17)/2</f>
        <v>3700</v>
      </c>
      <c r="Q15" s="5">
        <f t="shared" si="11"/>
        <v>3500</v>
      </c>
      <c r="R15" s="5">
        <f t="shared" si="11"/>
        <v>3300</v>
      </c>
      <c r="S15" s="5">
        <f t="shared" si="11"/>
        <v>3100</v>
      </c>
      <c r="T15" s="5">
        <f t="shared" si="11"/>
        <v>2900</v>
      </c>
    </row>
    <row r="16" spans="1:20" outlineLevel="1" x14ac:dyDescent="0.35">
      <c r="D16" s="2" t="s">
        <v>160</v>
      </c>
      <c r="H16" s="2" t="s">
        <v>56</v>
      </c>
      <c r="I16" s="5">
        <f>I8</f>
        <v>5000</v>
      </c>
      <c r="J16" s="5">
        <f t="shared" ref="J16:O17" si="12">J8</f>
        <v>4800</v>
      </c>
      <c r="K16" s="5">
        <f t="shared" si="12"/>
        <v>4600</v>
      </c>
      <c r="L16" s="5">
        <f t="shared" si="12"/>
        <v>4400</v>
      </c>
      <c r="M16" s="5">
        <f t="shared" si="12"/>
        <v>4200</v>
      </c>
      <c r="N16" s="5">
        <f t="shared" si="12"/>
        <v>4000</v>
      </c>
      <c r="O16" s="5">
        <f t="shared" si="12"/>
        <v>3800</v>
      </c>
      <c r="P16" s="5">
        <f t="shared" ref="P16:T16" si="13">P8</f>
        <v>3600</v>
      </c>
      <c r="Q16" s="5">
        <f t="shared" si="13"/>
        <v>3400</v>
      </c>
      <c r="R16" s="5">
        <f t="shared" si="13"/>
        <v>3200</v>
      </c>
      <c r="S16" s="5">
        <f t="shared" si="13"/>
        <v>3000</v>
      </c>
      <c r="T16" s="5">
        <f t="shared" si="13"/>
        <v>2800</v>
      </c>
    </row>
    <row r="17" spans="3:20" outlineLevel="1" x14ac:dyDescent="0.35">
      <c r="D17" s="2" t="s">
        <v>161</v>
      </c>
      <c r="H17" s="2" t="s">
        <v>56</v>
      </c>
      <c r="I17" s="5">
        <f>I9</f>
        <v>0</v>
      </c>
      <c r="J17" s="5">
        <f t="shared" si="12"/>
        <v>5000</v>
      </c>
      <c r="K17" s="5">
        <f t="shared" si="12"/>
        <v>4800</v>
      </c>
      <c r="L17" s="5">
        <f t="shared" si="12"/>
        <v>4600</v>
      </c>
      <c r="M17" s="5">
        <f t="shared" si="12"/>
        <v>4400</v>
      </c>
      <c r="N17" s="5">
        <f t="shared" si="12"/>
        <v>4200</v>
      </c>
      <c r="O17" s="5">
        <f t="shared" si="12"/>
        <v>4000</v>
      </c>
      <c r="P17" s="5">
        <f t="shared" ref="P17:T17" si="14">P9</f>
        <v>3800</v>
      </c>
      <c r="Q17" s="5">
        <f t="shared" si="14"/>
        <v>3600</v>
      </c>
      <c r="R17" s="5">
        <f t="shared" si="14"/>
        <v>3400</v>
      </c>
      <c r="S17" s="5">
        <f t="shared" si="14"/>
        <v>3200</v>
      </c>
      <c r="T17" s="5">
        <f t="shared" si="14"/>
        <v>3000</v>
      </c>
    </row>
    <row r="18" spans="3:20" x14ac:dyDescent="0.35">
      <c r="C18" s="2" t="s">
        <v>165</v>
      </c>
      <c r="H18" s="2" t="s">
        <v>2</v>
      </c>
      <c r="I18" s="35">
        <v>0.1</v>
      </c>
      <c r="J18" s="5">
        <f>I18</f>
        <v>0.1</v>
      </c>
      <c r="K18" s="5">
        <f t="shared" ref="K18:O18" si="15">J18</f>
        <v>0.1</v>
      </c>
      <c r="L18" s="5">
        <f t="shared" si="15"/>
        <v>0.1</v>
      </c>
      <c r="M18" s="5">
        <f t="shared" si="15"/>
        <v>0.1</v>
      </c>
      <c r="N18" s="5">
        <f t="shared" si="15"/>
        <v>0.1</v>
      </c>
      <c r="O18" s="5">
        <f t="shared" si="15"/>
        <v>0.1</v>
      </c>
      <c r="P18" s="5">
        <f t="shared" ref="P18" si="16">O18</f>
        <v>0.1</v>
      </c>
      <c r="Q18" s="5">
        <f t="shared" ref="Q18" si="17">P18</f>
        <v>0.1</v>
      </c>
      <c r="R18" s="5">
        <f t="shared" ref="R18" si="18">Q18</f>
        <v>0.1</v>
      </c>
      <c r="S18" s="5">
        <f t="shared" ref="S18" si="19">R18</f>
        <v>0.1</v>
      </c>
      <c r="T18" s="5">
        <f t="shared" ref="T18" si="20">S18</f>
        <v>0.1</v>
      </c>
    </row>
    <row r="19" spans="3:20" x14ac:dyDescent="0.35">
      <c r="I19" s="5"/>
      <c r="J19" s="5"/>
      <c r="K19" s="5"/>
      <c r="L19" s="5"/>
      <c r="M19" s="5"/>
      <c r="N19" s="5"/>
      <c r="O19" s="5"/>
      <c r="P19" s="5"/>
    </row>
    <row r="20" spans="3:20" x14ac:dyDescent="0.35">
      <c r="I20" s="5"/>
      <c r="J20" s="5"/>
      <c r="K20" s="5"/>
      <c r="L20" s="5"/>
      <c r="M20" s="5"/>
      <c r="N20" s="5"/>
      <c r="O20" s="5"/>
      <c r="P20" s="5"/>
    </row>
    <row r="21" spans="3:20" x14ac:dyDescent="0.35">
      <c r="I21" s="5"/>
      <c r="J21" s="5"/>
      <c r="K21" s="5"/>
      <c r="L21" s="5"/>
      <c r="M21" s="5"/>
      <c r="N21" s="5"/>
      <c r="O21" s="5"/>
      <c r="P21" s="5"/>
    </row>
    <row r="22" spans="3:20" x14ac:dyDescent="0.35">
      <c r="I22" s="5"/>
      <c r="J22" s="5"/>
      <c r="K22" s="5"/>
      <c r="L22" s="5"/>
      <c r="M22" s="5"/>
      <c r="N22" s="5"/>
      <c r="O22" s="5"/>
      <c r="P22" s="5"/>
    </row>
    <row r="23" spans="3:20" x14ac:dyDescent="0.35">
      <c r="I23" s="5"/>
      <c r="J23" s="5"/>
      <c r="K23" s="5"/>
      <c r="L23" s="5"/>
      <c r="M23" s="5"/>
      <c r="N23" s="5"/>
      <c r="O23" s="5"/>
      <c r="P23" s="5"/>
    </row>
    <row r="24" spans="3:20" x14ac:dyDescent="0.35">
      <c r="I24" s="5"/>
      <c r="J24" s="5"/>
      <c r="K24" s="5"/>
      <c r="L24" s="5"/>
      <c r="M24" s="5"/>
      <c r="N24" s="5"/>
      <c r="O24" s="5"/>
      <c r="P24" s="5"/>
    </row>
  </sheetData>
  <hyperlinks>
    <hyperlink ref="O2" location="Master!A1" display="Back" xr:uid="{00000000-0004-0000-0400-000000000000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T29"/>
  <sheetViews>
    <sheetView zoomScale="60" zoomScaleNormal="60" workbookViewId="0">
      <pane xSplit="8" ySplit="9" topLeftCell="I10" activePane="bottomRight" state="frozen"/>
      <selection activeCell="Q4" sqref="Q4"/>
      <selection pane="topRight" activeCell="Q4" sqref="Q4"/>
      <selection pane="bottomLeft" activeCell="Q4" sqref="Q4"/>
      <selection pane="bottomRight" activeCell="R2" sqref="R2"/>
    </sheetView>
  </sheetViews>
  <sheetFormatPr defaultColWidth="9.1796875" defaultRowHeight="14.5" outlineLevelRow="1" x14ac:dyDescent="0.35"/>
  <cols>
    <col min="1" max="1" width="3.7265625" style="2" customWidth="1"/>
    <col min="2" max="2" width="4.7265625" style="2" customWidth="1"/>
    <col min="3" max="3" width="3.7265625" style="2" customWidth="1"/>
    <col min="4" max="4" width="3" style="2" customWidth="1"/>
    <col min="5" max="5" width="2.1796875" style="2" customWidth="1"/>
    <col min="6" max="6" width="9.1796875" style="2"/>
    <col min="7" max="7" width="24.1796875" style="2" customWidth="1"/>
    <col min="8" max="8" width="25.453125" style="2" customWidth="1"/>
    <col min="9" max="10" width="9.1796875" style="2"/>
    <col min="11" max="11" width="9.1796875" style="2" customWidth="1"/>
    <col min="12" max="16384" width="9.1796875" style="2"/>
  </cols>
  <sheetData>
    <row r="1" spans="1:20" x14ac:dyDescent="0.35">
      <c r="A1" s="1" t="s">
        <v>70</v>
      </c>
    </row>
    <row r="2" spans="1:20" x14ac:dyDescent="0.35">
      <c r="A2" s="2" t="s">
        <v>69</v>
      </c>
      <c r="R2" s="20" t="s">
        <v>46</v>
      </c>
    </row>
    <row r="3" spans="1:20" x14ac:dyDescent="0.35">
      <c r="J3" s="3"/>
      <c r="K3" s="2" t="s">
        <v>47</v>
      </c>
    </row>
    <row r="4" spans="1:20" x14ac:dyDescent="0.35">
      <c r="J4" s="21"/>
      <c r="K4" s="2" t="s">
        <v>48</v>
      </c>
    </row>
    <row r="5" spans="1:20" x14ac:dyDescent="0.35">
      <c r="C5" s="2" t="s">
        <v>0</v>
      </c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0" spans="1:20" x14ac:dyDescent="0.35">
      <c r="B10" s="1" t="s">
        <v>40</v>
      </c>
      <c r="H10" s="2" t="s">
        <v>56</v>
      </c>
      <c r="I10" s="4">
        <f>I11+I15+I16+I17+I20+I23</f>
        <v>12713.333333333332</v>
      </c>
      <c r="J10" s="4">
        <f t="shared" ref="J10:T10" si="0">J11+J15+J16+J17+J20+J23</f>
        <v>12713.333333333332</v>
      </c>
      <c r="K10" s="4">
        <f t="shared" si="0"/>
        <v>12713.333333333332</v>
      </c>
      <c r="L10" s="4">
        <f t="shared" si="0"/>
        <v>12713.333333333332</v>
      </c>
      <c r="M10" s="4">
        <f t="shared" si="0"/>
        <v>12713.333333333332</v>
      </c>
      <c r="N10" s="4">
        <f t="shared" si="0"/>
        <v>12713.333333333332</v>
      </c>
      <c r="O10" s="4">
        <f t="shared" si="0"/>
        <v>12713.333333333332</v>
      </c>
      <c r="P10" s="4">
        <f t="shared" si="0"/>
        <v>12713.333333333332</v>
      </c>
      <c r="Q10" s="4">
        <f t="shared" si="0"/>
        <v>12713.333333333332</v>
      </c>
      <c r="R10" s="4">
        <f t="shared" si="0"/>
        <v>12713.333333333332</v>
      </c>
      <c r="S10" s="4">
        <f t="shared" si="0"/>
        <v>12713.333333333332</v>
      </c>
      <c r="T10" s="4">
        <f t="shared" si="0"/>
        <v>12713.333333333332</v>
      </c>
    </row>
    <row r="11" spans="1:20" x14ac:dyDescent="0.35">
      <c r="C11" s="19" t="s">
        <v>33</v>
      </c>
      <c r="H11" s="2" t="s">
        <v>56</v>
      </c>
      <c r="I11" s="15">
        <f>I12*I13*(1+I14)</f>
        <v>4920</v>
      </c>
      <c r="J11" s="15">
        <f>J12*J13*(1+J14)</f>
        <v>4920</v>
      </c>
      <c r="K11" s="15">
        <f t="shared" ref="K11:T11" si="1">K12*K13*(1+K14)</f>
        <v>4920</v>
      </c>
      <c r="L11" s="15">
        <f t="shared" si="1"/>
        <v>4920</v>
      </c>
      <c r="M11" s="15">
        <f t="shared" si="1"/>
        <v>4920</v>
      </c>
      <c r="N11" s="15">
        <f t="shared" si="1"/>
        <v>4920</v>
      </c>
      <c r="O11" s="15">
        <f t="shared" si="1"/>
        <v>4920</v>
      </c>
      <c r="P11" s="15">
        <f t="shared" si="1"/>
        <v>4920</v>
      </c>
      <c r="Q11" s="15">
        <f t="shared" si="1"/>
        <v>4920</v>
      </c>
      <c r="R11" s="15">
        <f t="shared" si="1"/>
        <v>4920</v>
      </c>
      <c r="S11" s="15">
        <f t="shared" si="1"/>
        <v>4920</v>
      </c>
      <c r="T11" s="15">
        <f t="shared" si="1"/>
        <v>4920</v>
      </c>
    </row>
    <row r="12" spans="1:20" hidden="1" outlineLevel="1" x14ac:dyDescent="0.35">
      <c r="C12" s="13"/>
      <c r="D12" s="2" t="s">
        <v>34</v>
      </c>
      <c r="H12" s="2" t="s">
        <v>63</v>
      </c>
      <c r="I12" s="26">
        <v>100</v>
      </c>
      <c r="J12" s="15">
        <f>I12</f>
        <v>100</v>
      </c>
      <c r="K12" s="15">
        <f t="shared" ref="K12:T12" si="2">J12</f>
        <v>100</v>
      </c>
      <c r="L12" s="15">
        <f t="shared" si="2"/>
        <v>100</v>
      </c>
      <c r="M12" s="15">
        <f t="shared" si="2"/>
        <v>100</v>
      </c>
      <c r="N12" s="15">
        <f t="shared" si="2"/>
        <v>100</v>
      </c>
      <c r="O12" s="15">
        <f t="shared" si="2"/>
        <v>100</v>
      </c>
      <c r="P12" s="15">
        <f t="shared" si="2"/>
        <v>100</v>
      </c>
      <c r="Q12" s="15">
        <f t="shared" si="2"/>
        <v>100</v>
      </c>
      <c r="R12" s="15">
        <f t="shared" si="2"/>
        <v>100</v>
      </c>
      <c r="S12" s="15">
        <f t="shared" si="2"/>
        <v>100</v>
      </c>
      <c r="T12" s="15">
        <f t="shared" si="2"/>
        <v>100</v>
      </c>
    </row>
    <row r="13" spans="1:20" hidden="1" outlineLevel="1" x14ac:dyDescent="0.35">
      <c r="C13" s="13"/>
      <c r="D13" s="2" t="s">
        <v>35</v>
      </c>
      <c r="H13" s="2" t="s">
        <v>62</v>
      </c>
      <c r="I13" s="26">
        <v>40</v>
      </c>
      <c r="J13" s="15">
        <f t="shared" ref="J13:T14" si="3">I13</f>
        <v>40</v>
      </c>
      <c r="K13" s="15">
        <f t="shared" si="3"/>
        <v>40</v>
      </c>
      <c r="L13" s="15">
        <f t="shared" si="3"/>
        <v>40</v>
      </c>
      <c r="M13" s="15">
        <f t="shared" si="3"/>
        <v>40</v>
      </c>
      <c r="N13" s="15">
        <f t="shared" si="3"/>
        <v>40</v>
      </c>
      <c r="O13" s="15">
        <f t="shared" si="3"/>
        <v>40</v>
      </c>
      <c r="P13" s="15">
        <f t="shared" si="3"/>
        <v>40</v>
      </c>
      <c r="Q13" s="15">
        <f t="shared" si="3"/>
        <v>40</v>
      </c>
      <c r="R13" s="15">
        <f t="shared" si="3"/>
        <v>40</v>
      </c>
      <c r="S13" s="15">
        <f t="shared" si="3"/>
        <v>40</v>
      </c>
      <c r="T13" s="15">
        <f t="shared" si="3"/>
        <v>40</v>
      </c>
    </row>
    <row r="14" spans="1:20" hidden="1" outlineLevel="1" x14ac:dyDescent="0.35">
      <c r="C14" s="13"/>
      <c r="D14" s="2" t="s">
        <v>36</v>
      </c>
      <c r="H14" s="2" t="s">
        <v>2</v>
      </c>
      <c r="I14" s="32">
        <v>0.23</v>
      </c>
      <c r="J14" s="18">
        <f t="shared" si="3"/>
        <v>0.23</v>
      </c>
      <c r="K14" s="18">
        <f t="shared" si="3"/>
        <v>0.23</v>
      </c>
      <c r="L14" s="18">
        <f t="shared" si="3"/>
        <v>0.23</v>
      </c>
      <c r="M14" s="18">
        <f t="shared" si="3"/>
        <v>0.23</v>
      </c>
      <c r="N14" s="18">
        <f t="shared" si="3"/>
        <v>0.23</v>
      </c>
      <c r="O14" s="18">
        <f t="shared" si="3"/>
        <v>0.23</v>
      </c>
      <c r="P14" s="18">
        <f t="shared" si="3"/>
        <v>0.23</v>
      </c>
      <c r="Q14" s="18">
        <f t="shared" si="3"/>
        <v>0.23</v>
      </c>
      <c r="R14" s="18">
        <f t="shared" si="3"/>
        <v>0.23</v>
      </c>
      <c r="S14" s="18">
        <f t="shared" si="3"/>
        <v>0.23</v>
      </c>
      <c r="T14" s="18">
        <f t="shared" si="3"/>
        <v>0.23</v>
      </c>
    </row>
    <row r="15" spans="1:20" collapsed="1" x14ac:dyDescent="0.35">
      <c r="C15" s="19" t="s">
        <v>43</v>
      </c>
      <c r="H15" s="2" t="s">
        <v>56</v>
      </c>
      <c r="I15" s="26">
        <v>300</v>
      </c>
      <c r="J15" s="15">
        <f>I15</f>
        <v>300</v>
      </c>
      <c r="K15" s="15">
        <f t="shared" ref="K15:T15" si="4">J15</f>
        <v>300</v>
      </c>
      <c r="L15" s="15">
        <f t="shared" si="4"/>
        <v>300</v>
      </c>
      <c r="M15" s="15">
        <f t="shared" si="4"/>
        <v>300</v>
      </c>
      <c r="N15" s="15">
        <f t="shared" si="4"/>
        <v>300</v>
      </c>
      <c r="O15" s="15">
        <f t="shared" si="4"/>
        <v>300</v>
      </c>
      <c r="P15" s="15">
        <f t="shared" si="4"/>
        <v>300</v>
      </c>
      <c r="Q15" s="15">
        <f t="shared" si="4"/>
        <v>300</v>
      </c>
      <c r="R15" s="15">
        <f t="shared" si="4"/>
        <v>300</v>
      </c>
      <c r="S15" s="15">
        <f t="shared" si="4"/>
        <v>300</v>
      </c>
      <c r="T15" s="15">
        <f t="shared" si="4"/>
        <v>300</v>
      </c>
    </row>
    <row r="16" spans="1:20" x14ac:dyDescent="0.35">
      <c r="C16" s="19" t="s">
        <v>44</v>
      </c>
      <c r="H16" s="2" t="s">
        <v>56</v>
      </c>
      <c r="I16" s="26">
        <v>1000</v>
      </c>
      <c r="J16" s="15">
        <f>I16</f>
        <v>1000</v>
      </c>
      <c r="K16" s="15">
        <f t="shared" ref="K16:T16" si="5">J16</f>
        <v>1000</v>
      </c>
      <c r="L16" s="15">
        <f t="shared" si="5"/>
        <v>1000</v>
      </c>
      <c r="M16" s="15">
        <f t="shared" si="5"/>
        <v>1000</v>
      </c>
      <c r="N16" s="15">
        <f t="shared" si="5"/>
        <v>1000</v>
      </c>
      <c r="O16" s="15">
        <f t="shared" si="5"/>
        <v>1000</v>
      </c>
      <c r="P16" s="15">
        <f t="shared" si="5"/>
        <v>1000</v>
      </c>
      <c r="Q16" s="15">
        <f t="shared" si="5"/>
        <v>1000</v>
      </c>
      <c r="R16" s="15">
        <f t="shared" si="5"/>
        <v>1000</v>
      </c>
      <c r="S16" s="15">
        <f t="shared" si="5"/>
        <v>1000</v>
      </c>
      <c r="T16" s="15">
        <f t="shared" si="5"/>
        <v>1000</v>
      </c>
    </row>
    <row r="17" spans="2:20" x14ac:dyDescent="0.35">
      <c r="C17" s="25" t="s">
        <v>68</v>
      </c>
      <c r="H17" s="2" t="s">
        <v>56</v>
      </c>
      <c r="I17" s="15">
        <f>I18*I19/1000</f>
        <v>360</v>
      </c>
      <c r="J17" s="15">
        <f>J18*J19/1000</f>
        <v>360</v>
      </c>
      <c r="K17" s="15">
        <f t="shared" ref="K17:T17" si="6">K18*K19/1000</f>
        <v>360</v>
      </c>
      <c r="L17" s="15">
        <f t="shared" si="6"/>
        <v>360</v>
      </c>
      <c r="M17" s="15">
        <f t="shared" si="6"/>
        <v>360</v>
      </c>
      <c r="N17" s="15">
        <f t="shared" si="6"/>
        <v>360</v>
      </c>
      <c r="O17" s="15">
        <f t="shared" si="6"/>
        <v>360</v>
      </c>
      <c r="P17" s="15">
        <f t="shared" si="6"/>
        <v>360</v>
      </c>
      <c r="Q17" s="15">
        <f t="shared" si="6"/>
        <v>360</v>
      </c>
      <c r="R17" s="15">
        <f t="shared" si="6"/>
        <v>360</v>
      </c>
      <c r="S17" s="15">
        <f t="shared" si="6"/>
        <v>360</v>
      </c>
      <c r="T17" s="15">
        <f t="shared" si="6"/>
        <v>360</v>
      </c>
    </row>
    <row r="18" spans="2:20" hidden="1" outlineLevel="1" x14ac:dyDescent="0.35">
      <c r="D18" s="2" t="s">
        <v>41</v>
      </c>
      <c r="H18" s="2" t="s">
        <v>5</v>
      </c>
      <c r="I18" s="7">
        <v>1000</v>
      </c>
      <c r="J18" s="5">
        <f>I18</f>
        <v>1000</v>
      </c>
      <c r="K18" s="5">
        <f t="shared" ref="K18:T18" si="7">J18</f>
        <v>1000</v>
      </c>
      <c r="L18" s="5">
        <f t="shared" si="7"/>
        <v>1000</v>
      </c>
      <c r="M18" s="5">
        <f t="shared" si="7"/>
        <v>1000</v>
      </c>
      <c r="N18" s="5">
        <f t="shared" si="7"/>
        <v>1000</v>
      </c>
      <c r="O18" s="5">
        <f t="shared" si="7"/>
        <v>1000</v>
      </c>
      <c r="P18" s="5">
        <f t="shared" si="7"/>
        <v>1000</v>
      </c>
      <c r="Q18" s="5">
        <f t="shared" si="7"/>
        <v>1000</v>
      </c>
      <c r="R18" s="5">
        <f t="shared" si="7"/>
        <v>1000</v>
      </c>
      <c r="S18" s="5">
        <f t="shared" si="7"/>
        <v>1000</v>
      </c>
      <c r="T18" s="5">
        <f t="shared" si="7"/>
        <v>1000</v>
      </c>
    </row>
    <row r="19" spans="2:20" hidden="1" outlineLevel="1" x14ac:dyDescent="0.35">
      <c r="D19" s="2" t="s">
        <v>42</v>
      </c>
      <c r="H19" s="2" t="s">
        <v>67</v>
      </c>
      <c r="I19" s="7">
        <f>30*12</f>
        <v>360</v>
      </c>
      <c r="J19" s="5">
        <f>I19</f>
        <v>360</v>
      </c>
      <c r="K19" s="5">
        <f t="shared" ref="K19:T19" si="8">J19</f>
        <v>360</v>
      </c>
      <c r="L19" s="5">
        <f t="shared" si="8"/>
        <v>360</v>
      </c>
      <c r="M19" s="5">
        <f t="shared" si="8"/>
        <v>360</v>
      </c>
      <c r="N19" s="5">
        <f t="shared" si="8"/>
        <v>360</v>
      </c>
      <c r="O19" s="5">
        <f t="shared" si="8"/>
        <v>360</v>
      </c>
      <c r="P19" s="5">
        <f t="shared" si="8"/>
        <v>360</v>
      </c>
      <c r="Q19" s="5">
        <f t="shared" si="8"/>
        <v>360</v>
      </c>
      <c r="R19" s="5">
        <f t="shared" si="8"/>
        <v>360</v>
      </c>
      <c r="S19" s="5">
        <f t="shared" si="8"/>
        <v>360</v>
      </c>
      <c r="T19" s="5">
        <f t="shared" si="8"/>
        <v>360</v>
      </c>
    </row>
    <row r="20" spans="2:20" collapsed="1" x14ac:dyDescent="0.35">
      <c r="C20" s="2" t="s">
        <v>38</v>
      </c>
      <c r="H20" s="2" t="s">
        <v>56</v>
      </c>
      <c r="I20" s="7">
        <f>I21/I22</f>
        <v>5833.333333333333</v>
      </c>
      <c r="J20" s="5">
        <f>I20</f>
        <v>5833.333333333333</v>
      </c>
      <c r="K20" s="5">
        <f t="shared" ref="K20:T23" si="9">J20</f>
        <v>5833.333333333333</v>
      </c>
      <c r="L20" s="5">
        <f t="shared" si="9"/>
        <v>5833.333333333333</v>
      </c>
      <c r="M20" s="5">
        <f t="shared" si="9"/>
        <v>5833.333333333333</v>
      </c>
      <c r="N20" s="5">
        <f t="shared" si="9"/>
        <v>5833.333333333333</v>
      </c>
      <c r="O20" s="5">
        <f t="shared" si="9"/>
        <v>5833.333333333333</v>
      </c>
      <c r="P20" s="5">
        <f t="shared" si="9"/>
        <v>5833.333333333333</v>
      </c>
      <c r="Q20" s="5">
        <f t="shared" si="9"/>
        <v>5833.333333333333</v>
      </c>
      <c r="R20" s="5">
        <f t="shared" si="9"/>
        <v>5833.333333333333</v>
      </c>
      <c r="S20" s="5">
        <f t="shared" si="9"/>
        <v>5833.333333333333</v>
      </c>
      <c r="T20" s="5">
        <f t="shared" si="9"/>
        <v>5833.333333333333</v>
      </c>
    </row>
    <row r="21" spans="2:20" hidden="1" outlineLevel="1" x14ac:dyDescent="0.35">
      <c r="D21" s="2" t="s">
        <v>64</v>
      </c>
      <c r="H21" s="2" t="s">
        <v>56</v>
      </c>
      <c r="I21" s="7">
        <v>70000</v>
      </c>
      <c r="J21" s="5">
        <f>I21</f>
        <v>70000</v>
      </c>
      <c r="K21" s="5">
        <f t="shared" si="9"/>
        <v>70000</v>
      </c>
      <c r="L21" s="5">
        <f t="shared" si="9"/>
        <v>70000</v>
      </c>
      <c r="M21" s="5">
        <f t="shared" si="9"/>
        <v>70000</v>
      </c>
      <c r="N21" s="5">
        <f t="shared" si="9"/>
        <v>70000</v>
      </c>
      <c r="O21" s="5">
        <f t="shared" si="9"/>
        <v>70000</v>
      </c>
      <c r="P21" s="5">
        <f t="shared" si="9"/>
        <v>70000</v>
      </c>
      <c r="Q21" s="5">
        <f t="shared" si="9"/>
        <v>70000</v>
      </c>
      <c r="R21" s="5">
        <f t="shared" si="9"/>
        <v>70000</v>
      </c>
      <c r="S21" s="5">
        <f t="shared" si="9"/>
        <v>70000</v>
      </c>
      <c r="T21" s="5">
        <f t="shared" si="9"/>
        <v>70000</v>
      </c>
    </row>
    <row r="22" spans="2:20" hidden="1" outlineLevel="1" x14ac:dyDescent="0.35">
      <c r="D22" s="2" t="s">
        <v>65</v>
      </c>
      <c r="H22" s="2" t="s">
        <v>66</v>
      </c>
      <c r="I22" s="7">
        <v>12</v>
      </c>
      <c r="J22" s="5">
        <f t="shared" ref="J22" si="10">I22</f>
        <v>12</v>
      </c>
      <c r="K22" s="5">
        <f t="shared" si="9"/>
        <v>12</v>
      </c>
      <c r="L22" s="5">
        <f t="shared" si="9"/>
        <v>12</v>
      </c>
      <c r="M22" s="5">
        <f t="shared" si="9"/>
        <v>12</v>
      </c>
      <c r="N22" s="5">
        <f t="shared" si="9"/>
        <v>12</v>
      </c>
      <c r="O22" s="5">
        <f t="shared" si="9"/>
        <v>12</v>
      </c>
      <c r="P22" s="5">
        <f t="shared" si="9"/>
        <v>12</v>
      </c>
      <c r="Q22" s="5">
        <f t="shared" si="9"/>
        <v>12</v>
      </c>
      <c r="R22" s="5">
        <f t="shared" si="9"/>
        <v>12</v>
      </c>
      <c r="S22" s="5">
        <f t="shared" si="9"/>
        <v>12</v>
      </c>
      <c r="T22" s="5">
        <f t="shared" si="9"/>
        <v>12</v>
      </c>
    </row>
    <row r="23" spans="2:20" collapsed="1" x14ac:dyDescent="0.35">
      <c r="C23" s="2" t="s">
        <v>39</v>
      </c>
      <c r="H23" s="2" t="s">
        <v>56</v>
      </c>
      <c r="I23" s="7">
        <v>300</v>
      </c>
      <c r="J23" s="5">
        <f>I23</f>
        <v>300</v>
      </c>
      <c r="K23" s="5">
        <f t="shared" si="9"/>
        <v>300</v>
      </c>
      <c r="L23" s="5">
        <f t="shared" si="9"/>
        <v>300</v>
      </c>
      <c r="M23" s="5">
        <f t="shared" si="9"/>
        <v>300</v>
      </c>
      <c r="N23" s="5">
        <f t="shared" si="9"/>
        <v>300</v>
      </c>
      <c r="O23" s="5">
        <f t="shared" si="9"/>
        <v>300</v>
      </c>
      <c r="P23" s="5">
        <f t="shared" si="9"/>
        <v>300</v>
      </c>
      <c r="Q23" s="5">
        <f t="shared" si="9"/>
        <v>300</v>
      </c>
      <c r="R23" s="5">
        <f t="shared" si="9"/>
        <v>300</v>
      </c>
      <c r="S23" s="5">
        <f t="shared" si="9"/>
        <v>300</v>
      </c>
      <c r="T23" s="5">
        <f t="shared" si="9"/>
        <v>300</v>
      </c>
    </row>
    <row r="27" spans="2:20" x14ac:dyDescent="0.35">
      <c r="B27" s="1" t="s">
        <v>80</v>
      </c>
      <c r="H27" s="2" t="s">
        <v>55</v>
      </c>
      <c r="I27" s="24">
        <f>I28/I29</f>
        <v>2.5426666666666664</v>
      </c>
      <c r="J27" s="24">
        <f t="shared" ref="J27:T27" si="11">J28/J29</f>
        <v>3.1783333333333332</v>
      </c>
      <c r="K27" s="24">
        <f t="shared" si="11"/>
        <v>2.1188888888888888</v>
      </c>
      <c r="L27" s="24">
        <f t="shared" si="11"/>
        <v>2.5426666666666664</v>
      </c>
      <c r="M27" s="24">
        <f t="shared" si="11"/>
        <v>1.8161904761904759</v>
      </c>
      <c r="N27" s="24">
        <f t="shared" si="11"/>
        <v>1.8161904761904759</v>
      </c>
      <c r="O27" s="24">
        <f t="shared" si="11"/>
        <v>1.8161904761904759</v>
      </c>
      <c r="P27" s="24">
        <f t="shared" si="11"/>
        <v>1.8161904761904759</v>
      </c>
      <c r="Q27" s="24">
        <f t="shared" si="11"/>
        <v>2.5426666666666664</v>
      </c>
      <c r="R27" s="24">
        <f t="shared" si="11"/>
        <v>2.5426666666666664</v>
      </c>
      <c r="S27" s="24">
        <f t="shared" si="11"/>
        <v>2.5426666666666664</v>
      </c>
      <c r="T27" s="24">
        <f t="shared" si="11"/>
        <v>2.5426666666666664</v>
      </c>
    </row>
    <row r="28" spans="2:20" x14ac:dyDescent="0.35">
      <c r="C28" s="25" t="s">
        <v>40</v>
      </c>
      <c r="H28" s="2" t="s">
        <v>56</v>
      </c>
      <c r="I28" s="5">
        <f>I10</f>
        <v>12713.333333333332</v>
      </c>
      <c r="J28" s="5">
        <f t="shared" ref="J28:T28" si="12">J10</f>
        <v>12713.333333333332</v>
      </c>
      <c r="K28" s="5">
        <f t="shared" si="12"/>
        <v>12713.333333333332</v>
      </c>
      <c r="L28" s="5">
        <f t="shared" si="12"/>
        <v>12713.333333333332</v>
      </c>
      <c r="M28" s="5">
        <f t="shared" si="12"/>
        <v>12713.333333333332</v>
      </c>
      <c r="N28" s="5">
        <f t="shared" si="12"/>
        <v>12713.333333333332</v>
      </c>
      <c r="O28" s="5">
        <f t="shared" si="12"/>
        <v>12713.333333333332</v>
      </c>
      <c r="P28" s="5">
        <f t="shared" si="12"/>
        <v>12713.333333333332</v>
      </c>
      <c r="Q28" s="5">
        <f t="shared" si="12"/>
        <v>12713.333333333332</v>
      </c>
      <c r="R28" s="5">
        <f t="shared" si="12"/>
        <v>12713.333333333332</v>
      </c>
      <c r="S28" s="5">
        <f t="shared" si="12"/>
        <v>12713.333333333332</v>
      </c>
      <c r="T28" s="5">
        <f t="shared" si="12"/>
        <v>12713.333333333332</v>
      </c>
    </row>
    <row r="29" spans="2:20" x14ac:dyDescent="0.35">
      <c r="C29" s="2" t="s">
        <v>53</v>
      </c>
      <c r="H29" s="25" t="s">
        <v>54</v>
      </c>
      <c r="I29" s="5">
        <f>VC!I14</f>
        <v>5000</v>
      </c>
      <c r="J29" s="5">
        <f>VC!J14</f>
        <v>4000</v>
      </c>
      <c r="K29" s="5">
        <f>VC!K14</f>
        <v>6000</v>
      </c>
      <c r="L29" s="5">
        <f>VC!L14</f>
        <v>5000</v>
      </c>
      <c r="M29" s="5">
        <f>VC!M14</f>
        <v>7000</v>
      </c>
      <c r="N29" s="5">
        <f>VC!N14</f>
        <v>7000</v>
      </c>
      <c r="O29" s="5">
        <f>VC!O14</f>
        <v>7000</v>
      </c>
      <c r="P29" s="5">
        <f>VC!P14</f>
        <v>7000</v>
      </c>
      <c r="Q29" s="5">
        <f>VC!Q14</f>
        <v>5000</v>
      </c>
      <c r="R29" s="5">
        <f>VC!R14</f>
        <v>5000</v>
      </c>
      <c r="S29" s="5">
        <f>VC!S14</f>
        <v>5000</v>
      </c>
      <c r="T29" s="5">
        <f>VC!T14</f>
        <v>5000</v>
      </c>
    </row>
  </sheetData>
  <hyperlinks>
    <hyperlink ref="R2" location="Master!A1" display="Back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T41"/>
  <sheetViews>
    <sheetView zoomScale="60" zoomScaleNormal="60" workbookViewId="0">
      <pane xSplit="8" ySplit="9" topLeftCell="I10" activePane="bottomRight" state="frozen"/>
      <selection activeCell="Q4" sqref="Q4"/>
      <selection pane="topRight" activeCell="Q4" sqref="Q4"/>
      <selection pane="bottomLeft" activeCell="Q4" sqref="Q4"/>
      <selection pane="bottomRight" activeCell="I53" sqref="I53"/>
    </sheetView>
  </sheetViews>
  <sheetFormatPr defaultColWidth="9.1796875" defaultRowHeight="14.5" outlineLevelRow="1" x14ac:dyDescent="0.35"/>
  <cols>
    <col min="1" max="1" width="3.7265625" style="2" customWidth="1"/>
    <col min="2" max="2" width="4.7265625" style="2" customWidth="1"/>
    <col min="3" max="3" width="3.7265625" style="2" customWidth="1"/>
    <col min="4" max="4" width="3" style="2" customWidth="1"/>
    <col min="5" max="5" width="2.1796875" style="2" customWidth="1"/>
    <col min="6" max="6" width="9.1796875" style="2"/>
    <col min="7" max="7" width="24.1796875" style="2" customWidth="1"/>
    <col min="8" max="8" width="25.453125" style="2" customWidth="1"/>
    <col min="9" max="10" width="9.1796875" style="2"/>
    <col min="11" max="11" width="9.1796875" style="2" customWidth="1"/>
    <col min="12" max="16384" width="9.1796875" style="2"/>
  </cols>
  <sheetData>
    <row r="1" spans="1:20" x14ac:dyDescent="0.35">
      <c r="A1" s="1" t="s">
        <v>71</v>
      </c>
    </row>
    <row r="2" spans="1:20" x14ac:dyDescent="0.35">
      <c r="A2" s="2" t="s">
        <v>69</v>
      </c>
      <c r="R2" s="20" t="s">
        <v>46</v>
      </c>
    </row>
    <row r="3" spans="1:20" x14ac:dyDescent="0.35">
      <c r="J3" s="3"/>
      <c r="K3" s="2" t="s">
        <v>47</v>
      </c>
    </row>
    <row r="4" spans="1:20" x14ac:dyDescent="0.35">
      <c r="J4" s="21"/>
      <c r="K4" s="2" t="s">
        <v>48</v>
      </c>
    </row>
    <row r="5" spans="1:20" x14ac:dyDescent="0.35">
      <c r="C5" s="2" t="s">
        <v>0</v>
      </c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0" spans="1:20" x14ac:dyDescent="0.35">
      <c r="B10" s="1" t="s">
        <v>78</v>
      </c>
      <c r="H10" s="25" t="s">
        <v>56</v>
      </c>
      <c r="I10" s="4">
        <f>I11+I21+I25</f>
        <v>20500</v>
      </c>
      <c r="J10" s="4">
        <f t="shared" ref="J10:T10" si="0">J11+J21+J25</f>
        <v>15200</v>
      </c>
      <c r="K10" s="4">
        <f t="shared" si="0"/>
        <v>24600</v>
      </c>
      <c r="L10" s="4">
        <f t="shared" si="0"/>
        <v>20500</v>
      </c>
      <c r="M10" s="4">
        <f t="shared" si="0"/>
        <v>28700</v>
      </c>
      <c r="N10" s="4">
        <f t="shared" si="0"/>
        <v>28700</v>
      </c>
      <c r="O10" s="4">
        <f t="shared" si="0"/>
        <v>28700</v>
      </c>
      <c r="P10" s="4">
        <f t="shared" si="0"/>
        <v>28700</v>
      </c>
      <c r="Q10" s="4">
        <f t="shared" si="0"/>
        <v>20500</v>
      </c>
      <c r="R10" s="4">
        <f t="shared" si="0"/>
        <v>20500</v>
      </c>
      <c r="S10" s="4">
        <f t="shared" si="0"/>
        <v>20500</v>
      </c>
      <c r="T10" s="4">
        <f t="shared" si="0"/>
        <v>20500</v>
      </c>
    </row>
    <row r="11" spans="1:20" x14ac:dyDescent="0.35">
      <c r="B11" s="1"/>
      <c r="C11" s="1" t="s">
        <v>50</v>
      </c>
      <c r="H11" s="25" t="s">
        <v>56</v>
      </c>
      <c r="I11" s="4">
        <f>I12+I15+I18</f>
        <v>13000</v>
      </c>
      <c r="J11" s="4">
        <f>J12+J15+J18</f>
        <v>10400</v>
      </c>
      <c r="K11" s="4">
        <f t="shared" ref="K11:T11" si="1">K12+K15+K18</f>
        <v>15600</v>
      </c>
      <c r="L11" s="4">
        <f t="shared" si="1"/>
        <v>13000</v>
      </c>
      <c r="M11" s="4">
        <f t="shared" si="1"/>
        <v>18200</v>
      </c>
      <c r="N11" s="4">
        <f t="shared" si="1"/>
        <v>18200</v>
      </c>
      <c r="O11" s="4">
        <f t="shared" si="1"/>
        <v>18200</v>
      </c>
      <c r="P11" s="4">
        <f t="shared" si="1"/>
        <v>18200</v>
      </c>
      <c r="Q11" s="4">
        <f t="shared" si="1"/>
        <v>13000</v>
      </c>
      <c r="R11" s="4">
        <f t="shared" si="1"/>
        <v>13000</v>
      </c>
      <c r="S11" s="4">
        <f t="shared" si="1"/>
        <v>13000</v>
      </c>
      <c r="T11" s="4">
        <f t="shared" si="1"/>
        <v>13000</v>
      </c>
    </row>
    <row r="12" spans="1:20" hidden="1" outlineLevel="1" x14ac:dyDescent="0.35">
      <c r="B12" s="1"/>
      <c r="D12" s="2" t="s">
        <v>51</v>
      </c>
      <c r="H12" s="25" t="s">
        <v>56</v>
      </c>
      <c r="I12" s="23">
        <f>I13*I14</f>
        <v>5000</v>
      </c>
      <c r="J12" s="23">
        <f t="shared" ref="J12:T12" si="2">J13*J14</f>
        <v>4000</v>
      </c>
      <c r="K12" s="23">
        <f t="shared" si="2"/>
        <v>6000</v>
      </c>
      <c r="L12" s="23">
        <f t="shared" si="2"/>
        <v>5000</v>
      </c>
      <c r="M12" s="23">
        <f t="shared" si="2"/>
        <v>7000</v>
      </c>
      <c r="N12" s="23">
        <f t="shared" si="2"/>
        <v>7000</v>
      </c>
      <c r="O12" s="23">
        <f t="shared" si="2"/>
        <v>7000</v>
      </c>
      <c r="P12" s="23">
        <f t="shared" si="2"/>
        <v>7000</v>
      </c>
      <c r="Q12" s="23">
        <f t="shared" si="2"/>
        <v>5000</v>
      </c>
      <c r="R12" s="23">
        <f t="shared" si="2"/>
        <v>5000</v>
      </c>
      <c r="S12" s="23">
        <f t="shared" si="2"/>
        <v>5000</v>
      </c>
      <c r="T12" s="23">
        <f t="shared" si="2"/>
        <v>5000</v>
      </c>
    </row>
    <row r="13" spans="1:20" hidden="1" outlineLevel="1" x14ac:dyDescent="0.35">
      <c r="B13" s="1"/>
      <c r="E13" s="2" t="s">
        <v>52</v>
      </c>
      <c r="H13" s="25" t="s">
        <v>55</v>
      </c>
      <c r="I13" s="28">
        <v>1</v>
      </c>
      <c r="J13" s="29">
        <f>I13</f>
        <v>1</v>
      </c>
      <c r="K13" s="29">
        <f t="shared" ref="K13:T13" si="3">J13</f>
        <v>1</v>
      </c>
      <c r="L13" s="29">
        <f t="shared" si="3"/>
        <v>1</v>
      </c>
      <c r="M13" s="29">
        <f t="shared" si="3"/>
        <v>1</v>
      </c>
      <c r="N13" s="29">
        <f t="shared" si="3"/>
        <v>1</v>
      </c>
      <c r="O13" s="29">
        <f t="shared" si="3"/>
        <v>1</v>
      </c>
      <c r="P13" s="29">
        <f t="shared" si="3"/>
        <v>1</v>
      </c>
      <c r="Q13" s="29">
        <f t="shared" si="3"/>
        <v>1</v>
      </c>
      <c r="R13" s="29">
        <f t="shared" si="3"/>
        <v>1</v>
      </c>
      <c r="S13" s="29">
        <f t="shared" si="3"/>
        <v>1</v>
      </c>
      <c r="T13" s="29">
        <f t="shared" si="3"/>
        <v>1</v>
      </c>
    </row>
    <row r="14" spans="1:20" hidden="1" outlineLevel="1" x14ac:dyDescent="0.35">
      <c r="B14" s="1"/>
      <c r="E14" s="2" t="s">
        <v>53</v>
      </c>
      <c r="H14" s="25" t="s">
        <v>54</v>
      </c>
      <c r="I14" s="22">
        <v>5000</v>
      </c>
      <c r="J14" s="22">
        <v>4000</v>
      </c>
      <c r="K14" s="22">
        <v>6000</v>
      </c>
      <c r="L14" s="22">
        <v>5000</v>
      </c>
      <c r="M14" s="22">
        <v>7000</v>
      </c>
      <c r="N14" s="22">
        <v>7000</v>
      </c>
      <c r="O14" s="22">
        <v>7000</v>
      </c>
      <c r="P14" s="22">
        <v>7000</v>
      </c>
      <c r="Q14" s="22">
        <v>5000</v>
      </c>
      <c r="R14" s="22">
        <v>5000</v>
      </c>
      <c r="S14" s="22">
        <v>5000</v>
      </c>
      <c r="T14" s="22">
        <v>5000</v>
      </c>
    </row>
    <row r="15" spans="1:20" hidden="1" outlineLevel="1" x14ac:dyDescent="0.35">
      <c r="B15" s="1"/>
      <c r="D15" s="2" t="s">
        <v>57</v>
      </c>
      <c r="H15" s="25" t="s">
        <v>56</v>
      </c>
      <c r="I15" s="23">
        <f>I16*I17</f>
        <v>6000</v>
      </c>
      <c r="J15" s="23">
        <f t="shared" ref="J15:T15" si="4">J16*J17</f>
        <v>4800</v>
      </c>
      <c r="K15" s="23">
        <f t="shared" si="4"/>
        <v>7200</v>
      </c>
      <c r="L15" s="23">
        <f t="shared" si="4"/>
        <v>6000</v>
      </c>
      <c r="M15" s="23">
        <f t="shared" si="4"/>
        <v>8400</v>
      </c>
      <c r="N15" s="23">
        <f t="shared" si="4"/>
        <v>8400</v>
      </c>
      <c r="O15" s="23">
        <f t="shared" si="4"/>
        <v>8400</v>
      </c>
      <c r="P15" s="23">
        <f t="shared" si="4"/>
        <v>8400</v>
      </c>
      <c r="Q15" s="23">
        <f t="shared" si="4"/>
        <v>6000</v>
      </c>
      <c r="R15" s="23">
        <f t="shared" si="4"/>
        <v>6000</v>
      </c>
      <c r="S15" s="23">
        <f t="shared" si="4"/>
        <v>6000</v>
      </c>
      <c r="T15" s="23">
        <f t="shared" si="4"/>
        <v>6000</v>
      </c>
    </row>
    <row r="16" spans="1:20" hidden="1" outlineLevel="1" x14ac:dyDescent="0.35">
      <c r="B16" s="1"/>
      <c r="E16" s="2" t="s">
        <v>52</v>
      </c>
      <c r="H16" s="25" t="s">
        <v>55</v>
      </c>
      <c r="I16" s="28">
        <v>1.2</v>
      </c>
      <c r="J16" s="29">
        <f>I16</f>
        <v>1.2</v>
      </c>
      <c r="K16" s="29">
        <f t="shared" ref="K16:T16" si="5">J16</f>
        <v>1.2</v>
      </c>
      <c r="L16" s="29">
        <f t="shared" si="5"/>
        <v>1.2</v>
      </c>
      <c r="M16" s="29">
        <f t="shared" si="5"/>
        <v>1.2</v>
      </c>
      <c r="N16" s="29">
        <f t="shared" si="5"/>
        <v>1.2</v>
      </c>
      <c r="O16" s="29">
        <f t="shared" si="5"/>
        <v>1.2</v>
      </c>
      <c r="P16" s="29">
        <f t="shared" si="5"/>
        <v>1.2</v>
      </c>
      <c r="Q16" s="29">
        <f t="shared" si="5"/>
        <v>1.2</v>
      </c>
      <c r="R16" s="29">
        <f t="shared" si="5"/>
        <v>1.2</v>
      </c>
      <c r="S16" s="29">
        <f t="shared" si="5"/>
        <v>1.2</v>
      </c>
      <c r="T16" s="29">
        <f t="shared" si="5"/>
        <v>1.2</v>
      </c>
    </row>
    <row r="17" spans="2:20" hidden="1" outlineLevel="1" x14ac:dyDescent="0.35">
      <c r="B17" s="1"/>
      <c r="E17" s="2" t="s">
        <v>53</v>
      </c>
      <c r="H17" s="25" t="s">
        <v>54</v>
      </c>
      <c r="I17" s="23">
        <f>I$14</f>
        <v>5000</v>
      </c>
      <c r="J17" s="23">
        <f t="shared" ref="J17:T17" si="6">J$14</f>
        <v>4000</v>
      </c>
      <c r="K17" s="23">
        <f t="shared" si="6"/>
        <v>6000</v>
      </c>
      <c r="L17" s="23">
        <f>L$14</f>
        <v>5000</v>
      </c>
      <c r="M17" s="23">
        <f t="shared" si="6"/>
        <v>7000</v>
      </c>
      <c r="N17" s="23">
        <f t="shared" si="6"/>
        <v>7000</v>
      </c>
      <c r="O17" s="23">
        <f t="shared" si="6"/>
        <v>7000</v>
      </c>
      <c r="P17" s="23">
        <f t="shared" si="6"/>
        <v>7000</v>
      </c>
      <c r="Q17" s="23">
        <f t="shared" si="6"/>
        <v>5000</v>
      </c>
      <c r="R17" s="23">
        <f t="shared" si="6"/>
        <v>5000</v>
      </c>
      <c r="S17" s="23">
        <f t="shared" si="6"/>
        <v>5000</v>
      </c>
      <c r="T17" s="23">
        <f t="shared" si="6"/>
        <v>5000</v>
      </c>
    </row>
    <row r="18" spans="2:20" hidden="1" outlineLevel="1" x14ac:dyDescent="0.35">
      <c r="B18" s="1"/>
      <c r="D18" s="2" t="s">
        <v>58</v>
      </c>
      <c r="H18" s="25" t="s">
        <v>56</v>
      </c>
      <c r="I18" s="23">
        <f>I19*I20</f>
        <v>2000</v>
      </c>
      <c r="J18" s="23">
        <f t="shared" ref="J18:T18" si="7">J19*J20</f>
        <v>1600</v>
      </c>
      <c r="K18" s="23">
        <f t="shared" si="7"/>
        <v>2400</v>
      </c>
      <c r="L18" s="23">
        <f t="shared" si="7"/>
        <v>2000</v>
      </c>
      <c r="M18" s="23">
        <f t="shared" si="7"/>
        <v>2800</v>
      </c>
      <c r="N18" s="23">
        <f t="shared" si="7"/>
        <v>2800</v>
      </c>
      <c r="O18" s="23">
        <f t="shared" si="7"/>
        <v>2800</v>
      </c>
      <c r="P18" s="23">
        <f t="shared" si="7"/>
        <v>2800</v>
      </c>
      <c r="Q18" s="23">
        <f t="shared" si="7"/>
        <v>2000</v>
      </c>
      <c r="R18" s="23">
        <f t="shared" si="7"/>
        <v>2000</v>
      </c>
      <c r="S18" s="23">
        <f t="shared" si="7"/>
        <v>2000</v>
      </c>
      <c r="T18" s="23">
        <f t="shared" si="7"/>
        <v>2000</v>
      </c>
    </row>
    <row r="19" spans="2:20" hidden="1" outlineLevel="1" x14ac:dyDescent="0.35">
      <c r="B19" s="1"/>
      <c r="E19" s="2" t="s">
        <v>52</v>
      </c>
      <c r="H19" s="25" t="s">
        <v>55</v>
      </c>
      <c r="I19" s="28">
        <v>0.4</v>
      </c>
      <c r="J19" s="29">
        <f>I19</f>
        <v>0.4</v>
      </c>
      <c r="K19" s="29">
        <f t="shared" ref="K19:T19" si="8">J19</f>
        <v>0.4</v>
      </c>
      <c r="L19" s="29">
        <f t="shared" si="8"/>
        <v>0.4</v>
      </c>
      <c r="M19" s="29">
        <f t="shared" si="8"/>
        <v>0.4</v>
      </c>
      <c r="N19" s="29">
        <f t="shared" si="8"/>
        <v>0.4</v>
      </c>
      <c r="O19" s="29">
        <f t="shared" si="8"/>
        <v>0.4</v>
      </c>
      <c r="P19" s="29">
        <f t="shared" si="8"/>
        <v>0.4</v>
      </c>
      <c r="Q19" s="29">
        <f t="shared" si="8"/>
        <v>0.4</v>
      </c>
      <c r="R19" s="29">
        <f t="shared" si="8"/>
        <v>0.4</v>
      </c>
      <c r="S19" s="29">
        <f t="shared" si="8"/>
        <v>0.4</v>
      </c>
      <c r="T19" s="29">
        <f t="shared" si="8"/>
        <v>0.4</v>
      </c>
    </row>
    <row r="20" spans="2:20" hidden="1" outlineLevel="1" x14ac:dyDescent="0.35">
      <c r="B20" s="1"/>
      <c r="E20" s="2" t="s">
        <v>53</v>
      </c>
      <c r="H20" s="25" t="s">
        <v>54</v>
      </c>
      <c r="I20" s="23">
        <f>I$14</f>
        <v>5000</v>
      </c>
      <c r="J20" s="23">
        <f t="shared" ref="J20:T20" si="9">J$14</f>
        <v>4000</v>
      </c>
      <c r="K20" s="23">
        <f t="shared" si="9"/>
        <v>6000</v>
      </c>
      <c r="L20" s="23">
        <f>L$14</f>
        <v>5000</v>
      </c>
      <c r="M20" s="23">
        <f t="shared" si="9"/>
        <v>7000</v>
      </c>
      <c r="N20" s="23">
        <f t="shared" si="9"/>
        <v>7000</v>
      </c>
      <c r="O20" s="23">
        <f t="shared" si="9"/>
        <v>7000</v>
      </c>
      <c r="P20" s="23">
        <f t="shared" si="9"/>
        <v>7000</v>
      </c>
      <c r="Q20" s="23">
        <f t="shared" si="9"/>
        <v>5000</v>
      </c>
      <c r="R20" s="23">
        <f t="shared" si="9"/>
        <v>5000</v>
      </c>
      <c r="S20" s="23">
        <f t="shared" si="9"/>
        <v>5000</v>
      </c>
      <c r="T20" s="23">
        <f t="shared" si="9"/>
        <v>5000</v>
      </c>
    </row>
    <row r="21" spans="2:20" s="1" customFormat="1" collapsed="1" x14ac:dyDescent="0.35">
      <c r="C21" s="1" t="s">
        <v>59</v>
      </c>
      <c r="H21" s="25" t="s">
        <v>56</v>
      </c>
      <c r="I21" s="4">
        <f>IF(I23&gt;I24,I22*I23,0)</f>
        <v>1500</v>
      </c>
      <c r="J21" s="4">
        <f t="shared" ref="J21:T21" si="10">IF(J23&gt;J24,J22*J23,0)</f>
        <v>0</v>
      </c>
      <c r="K21" s="4">
        <f t="shared" si="10"/>
        <v>1800</v>
      </c>
      <c r="L21" s="4">
        <f t="shared" si="10"/>
        <v>1500</v>
      </c>
      <c r="M21" s="4">
        <f t="shared" si="10"/>
        <v>2100</v>
      </c>
      <c r="N21" s="4">
        <f t="shared" si="10"/>
        <v>2100</v>
      </c>
      <c r="O21" s="4">
        <f t="shared" si="10"/>
        <v>2100</v>
      </c>
      <c r="P21" s="4">
        <f t="shared" si="10"/>
        <v>2100</v>
      </c>
      <c r="Q21" s="4">
        <f t="shared" si="10"/>
        <v>1500</v>
      </c>
      <c r="R21" s="4">
        <f t="shared" si="10"/>
        <v>1500</v>
      </c>
      <c r="S21" s="4">
        <f t="shared" si="10"/>
        <v>1500</v>
      </c>
      <c r="T21" s="4">
        <f t="shared" si="10"/>
        <v>1500</v>
      </c>
    </row>
    <row r="22" spans="2:20" hidden="1" outlineLevel="1" x14ac:dyDescent="0.35">
      <c r="C22" s="1"/>
      <c r="D22" s="2" t="s">
        <v>60</v>
      </c>
      <c r="H22" s="25" t="s">
        <v>55</v>
      </c>
      <c r="I22" s="27">
        <v>0.3</v>
      </c>
      <c r="J22" s="30">
        <f>I22</f>
        <v>0.3</v>
      </c>
      <c r="K22" s="30">
        <f t="shared" ref="K22:T22" si="11">J22</f>
        <v>0.3</v>
      </c>
      <c r="L22" s="30">
        <f t="shared" si="11"/>
        <v>0.3</v>
      </c>
      <c r="M22" s="30">
        <f t="shared" si="11"/>
        <v>0.3</v>
      </c>
      <c r="N22" s="30">
        <f t="shared" si="11"/>
        <v>0.3</v>
      </c>
      <c r="O22" s="30">
        <f t="shared" si="11"/>
        <v>0.3</v>
      </c>
      <c r="P22" s="30">
        <f t="shared" si="11"/>
        <v>0.3</v>
      </c>
      <c r="Q22" s="30">
        <f t="shared" si="11"/>
        <v>0.3</v>
      </c>
      <c r="R22" s="30">
        <f t="shared" si="11"/>
        <v>0.3</v>
      </c>
      <c r="S22" s="30">
        <f t="shared" si="11"/>
        <v>0.3</v>
      </c>
      <c r="T22" s="30">
        <f t="shared" si="11"/>
        <v>0.3</v>
      </c>
    </row>
    <row r="23" spans="2:20" hidden="1" outlineLevel="1" x14ac:dyDescent="0.35">
      <c r="C23" s="1"/>
      <c r="D23" s="2" t="s">
        <v>53</v>
      </c>
      <c r="H23" s="25" t="s">
        <v>54</v>
      </c>
      <c r="I23" s="23">
        <f>I$14</f>
        <v>5000</v>
      </c>
      <c r="J23" s="23">
        <f>J$14</f>
        <v>4000</v>
      </c>
      <c r="K23" s="23">
        <f t="shared" ref="K23:T23" si="12">K$14</f>
        <v>6000</v>
      </c>
      <c r="L23" s="23">
        <f t="shared" si="12"/>
        <v>5000</v>
      </c>
      <c r="M23" s="23">
        <f t="shared" si="12"/>
        <v>7000</v>
      </c>
      <c r="N23" s="23">
        <f t="shared" si="12"/>
        <v>7000</v>
      </c>
      <c r="O23" s="23">
        <f t="shared" si="12"/>
        <v>7000</v>
      </c>
      <c r="P23" s="23">
        <f t="shared" si="12"/>
        <v>7000</v>
      </c>
      <c r="Q23" s="23">
        <f t="shared" si="12"/>
        <v>5000</v>
      </c>
      <c r="R23" s="23">
        <f t="shared" si="12"/>
        <v>5000</v>
      </c>
      <c r="S23" s="23">
        <f t="shared" si="12"/>
        <v>5000</v>
      </c>
      <c r="T23" s="23">
        <f t="shared" si="12"/>
        <v>5000</v>
      </c>
    </row>
    <row r="24" spans="2:20" hidden="1" outlineLevel="1" x14ac:dyDescent="0.35">
      <c r="C24" s="1"/>
      <c r="D24" s="2" t="s">
        <v>61</v>
      </c>
      <c r="H24" s="25"/>
      <c r="I24" s="22">
        <v>4000</v>
      </c>
      <c r="J24" s="15">
        <f>I24</f>
        <v>4000</v>
      </c>
      <c r="K24" s="15">
        <f t="shared" ref="K24:T24" si="13">J24</f>
        <v>4000</v>
      </c>
      <c r="L24" s="15">
        <f t="shared" si="13"/>
        <v>4000</v>
      </c>
      <c r="M24" s="15">
        <f t="shared" si="13"/>
        <v>4000</v>
      </c>
      <c r="N24" s="15">
        <f t="shared" si="13"/>
        <v>4000</v>
      </c>
      <c r="O24" s="15">
        <f t="shared" si="13"/>
        <v>4000</v>
      </c>
      <c r="P24" s="15">
        <f t="shared" si="13"/>
        <v>4000</v>
      </c>
      <c r="Q24" s="15">
        <f t="shared" si="13"/>
        <v>4000</v>
      </c>
      <c r="R24" s="15">
        <f t="shared" si="13"/>
        <v>4000</v>
      </c>
      <c r="S24" s="15">
        <f t="shared" si="13"/>
        <v>4000</v>
      </c>
      <c r="T24" s="15">
        <f t="shared" si="13"/>
        <v>4000</v>
      </c>
    </row>
    <row r="25" spans="2:20" s="1" customFormat="1" collapsed="1" x14ac:dyDescent="0.35">
      <c r="C25" s="1" t="s">
        <v>39</v>
      </c>
      <c r="H25" s="25" t="s">
        <v>56</v>
      </c>
      <c r="I25" s="4">
        <f>I26*I27</f>
        <v>6000</v>
      </c>
      <c r="J25" s="4">
        <f t="shared" ref="J25" si="14">J26*J27</f>
        <v>4800</v>
      </c>
      <c r="K25" s="4">
        <f t="shared" ref="K25" si="15">K26*K27</f>
        <v>7200</v>
      </c>
      <c r="L25" s="4">
        <f t="shared" ref="L25" si="16">L26*L27</f>
        <v>6000</v>
      </c>
      <c r="M25" s="4">
        <f t="shared" ref="M25" si="17">M26*M27</f>
        <v>8400</v>
      </c>
      <c r="N25" s="4">
        <f t="shared" ref="N25" si="18">N26*N27</f>
        <v>8400</v>
      </c>
      <c r="O25" s="4">
        <f t="shared" ref="O25" si="19">O26*O27</f>
        <v>8400</v>
      </c>
      <c r="P25" s="4">
        <f t="shared" ref="P25" si="20">P26*P27</f>
        <v>8400</v>
      </c>
      <c r="Q25" s="4">
        <f t="shared" ref="Q25" si="21">Q26*Q27</f>
        <v>6000</v>
      </c>
      <c r="R25" s="4">
        <f t="shared" ref="R25" si="22">R26*R27</f>
        <v>6000</v>
      </c>
      <c r="S25" s="4">
        <f t="shared" ref="S25" si="23">S26*S27</f>
        <v>6000</v>
      </c>
      <c r="T25" s="4">
        <f t="shared" ref="T25" si="24">T26*T27</f>
        <v>6000</v>
      </c>
    </row>
    <row r="26" spans="2:20" hidden="1" outlineLevel="1" x14ac:dyDescent="0.35">
      <c r="D26" s="2" t="s">
        <v>52</v>
      </c>
      <c r="H26" s="25" t="s">
        <v>55</v>
      </c>
      <c r="I26" s="28">
        <v>1.2</v>
      </c>
      <c r="J26" s="31">
        <f>I26</f>
        <v>1.2</v>
      </c>
      <c r="K26" s="31">
        <f t="shared" ref="K26:T26" si="25">J26</f>
        <v>1.2</v>
      </c>
      <c r="L26" s="31">
        <f t="shared" si="25"/>
        <v>1.2</v>
      </c>
      <c r="M26" s="31">
        <f t="shared" si="25"/>
        <v>1.2</v>
      </c>
      <c r="N26" s="31">
        <f t="shared" si="25"/>
        <v>1.2</v>
      </c>
      <c r="O26" s="31">
        <f t="shared" si="25"/>
        <v>1.2</v>
      </c>
      <c r="P26" s="31">
        <f t="shared" si="25"/>
        <v>1.2</v>
      </c>
      <c r="Q26" s="31">
        <f t="shared" si="25"/>
        <v>1.2</v>
      </c>
      <c r="R26" s="31">
        <f t="shared" si="25"/>
        <v>1.2</v>
      </c>
      <c r="S26" s="31">
        <f t="shared" si="25"/>
        <v>1.2</v>
      </c>
      <c r="T26" s="31">
        <f t="shared" si="25"/>
        <v>1.2</v>
      </c>
    </row>
    <row r="27" spans="2:20" hidden="1" outlineLevel="1" x14ac:dyDescent="0.35">
      <c r="D27" s="2" t="s">
        <v>53</v>
      </c>
      <c r="H27" s="25" t="s">
        <v>54</v>
      </c>
      <c r="I27" s="23">
        <f>I$14</f>
        <v>5000</v>
      </c>
      <c r="J27" s="23">
        <f>J$14</f>
        <v>4000</v>
      </c>
      <c r="K27" s="23">
        <f t="shared" ref="K27:T27" si="26">K$14</f>
        <v>6000</v>
      </c>
      <c r="L27" s="23">
        <f t="shared" si="26"/>
        <v>5000</v>
      </c>
      <c r="M27" s="23">
        <f t="shared" si="26"/>
        <v>7000</v>
      </c>
      <c r="N27" s="23">
        <f t="shared" si="26"/>
        <v>7000</v>
      </c>
      <c r="O27" s="23">
        <f t="shared" si="26"/>
        <v>7000</v>
      </c>
      <c r="P27" s="23">
        <f t="shared" si="26"/>
        <v>7000</v>
      </c>
      <c r="Q27" s="23">
        <f t="shared" si="26"/>
        <v>5000</v>
      </c>
      <c r="R27" s="23">
        <f t="shared" si="26"/>
        <v>5000</v>
      </c>
      <c r="S27" s="23">
        <f t="shared" si="26"/>
        <v>5000</v>
      </c>
      <c r="T27" s="23">
        <f t="shared" si="26"/>
        <v>5000</v>
      </c>
    </row>
    <row r="28" spans="2:20" collapsed="1" x14ac:dyDescent="0.35">
      <c r="H28" s="25"/>
    </row>
    <row r="29" spans="2:20" s="1" customFormat="1" x14ac:dyDescent="0.35">
      <c r="C29" s="1" t="s">
        <v>79</v>
      </c>
      <c r="H29" s="25" t="s">
        <v>55</v>
      </c>
      <c r="I29" s="24">
        <f>SUM(I30:I34)</f>
        <v>4.0999999999999996</v>
      </c>
      <c r="J29" s="24">
        <f t="shared" ref="J29:T29" si="27">SUM(J30:J34)</f>
        <v>3.8</v>
      </c>
      <c r="K29" s="24">
        <f t="shared" si="27"/>
        <v>4.0999999999999996</v>
      </c>
      <c r="L29" s="24">
        <f t="shared" si="27"/>
        <v>4.0999999999999996</v>
      </c>
      <c r="M29" s="24">
        <f t="shared" si="27"/>
        <v>4.0999999999999996</v>
      </c>
      <c r="N29" s="24">
        <f t="shared" si="27"/>
        <v>4.0999999999999996</v>
      </c>
      <c r="O29" s="24">
        <f t="shared" si="27"/>
        <v>4.0999999999999996</v>
      </c>
      <c r="P29" s="24">
        <f t="shared" si="27"/>
        <v>4.0999999999999996</v>
      </c>
      <c r="Q29" s="24">
        <f t="shared" si="27"/>
        <v>4.0999999999999996</v>
      </c>
      <c r="R29" s="24">
        <f t="shared" si="27"/>
        <v>4.0999999999999996</v>
      </c>
      <c r="S29" s="24">
        <f t="shared" si="27"/>
        <v>4.0999999999999996</v>
      </c>
      <c r="T29" s="24">
        <f t="shared" si="27"/>
        <v>4.0999999999999996</v>
      </c>
    </row>
    <row r="30" spans="2:20" outlineLevel="1" x14ac:dyDescent="0.35">
      <c r="D30" s="2" t="s">
        <v>51</v>
      </c>
      <c r="H30" s="2" t="s">
        <v>55</v>
      </c>
      <c r="I30" s="31">
        <f>I12/I$14</f>
        <v>1</v>
      </c>
      <c r="J30" s="31">
        <f t="shared" ref="J30:T30" si="28">J12/J$14</f>
        <v>1</v>
      </c>
      <c r="K30" s="31">
        <f t="shared" si="28"/>
        <v>1</v>
      </c>
      <c r="L30" s="31">
        <f t="shared" si="28"/>
        <v>1</v>
      </c>
      <c r="M30" s="31">
        <f t="shared" si="28"/>
        <v>1</v>
      </c>
      <c r="N30" s="31">
        <f t="shared" si="28"/>
        <v>1</v>
      </c>
      <c r="O30" s="31">
        <f t="shared" si="28"/>
        <v>1</v>
      </c>
      <c r="P30" s="31">
        <f t="shared" si="28"/>
        <v>1</v>
      </c>
      <c r="Q30" s="31">
        <f t="shared" si="28"/>
        <v>1</v>
      </c>
      <c r="R30" s="31">
        <f t="shared" si="28"/>
        <v>1</v>
      </c>
      <c r="S30" s="31">
        <f t="shared" si="28"/>
        <v>1</v>
      </c>
      <c r="T30" s="31">
        <f t="shared" si="28"/>
        <v>1</v>
      </c>
    </row>
    <row r="31" spans="2:20" outlineLevel="1" x14ac:dyDescent="0.35">
      <c r="D31" s="2" t="s">
        <v>57</v>
      </c>
      <c r="H31" s="2" t="s">
        <v>55</v>
      </c>
      <c r="I31" s="31">
        <f>I15/I$17</f>
        <v>1.2</v>
      </c>
      <c r="J31" s="31">
        <f t="shared" ref="J31:T31" si="29">J15/J$17</f>
        <v>1.2</v>
      </c>
      <c r="K31" s="31">
        <f t="shared" si="29"/>
        <v>1.2</v>
      </c>
      <c r="L31" s="31">
        <f t="shared" si="29"/>
        <v>1.2</v>
      </c>
      <c r="M31" s="31">
        <f t="shared" si="29"/>
        <v>1.2</v>
      </c>
      <c r="N31" s="31">
        <f t="shared" si="29"/>
        <v>1.2</v>
      </c>
      <c r="O31" s="31">
        <f t="shared" si="29"/>
        <v>1.2</v>
      </c>
      <c r="P31" s="31">
        <f t="shared" si="29"/>
        <v>1.2</v>
      </c>
      <c r="Q31" s="31">
        <f t="shared" si="29"/>
        <v>1.2</v>
      </c>
      <c r="R31" s="31">
        <f t="shared" si="29"/>
        <v>1.2</v>
      </c>
      <c r="S31" s="31">
        <f t="shared" si="29"/>
        <v>1.2</v>
      </c>
      <c r="T31" s="31">
        <f t="shared" si="29"/>
        <v>1.2</v>
      </c>
    </row>
    <row r="32" spans="2:20" outlineLevel="1" x14ac:dyDescent="0.35">
      <c r="D32" s="2" t="s">
        <v>58</v>
      </c>
      <c r="H32" s="2" t="s">
        <v>55</v>
      </c>
      <c r="I32" s="31">
        <f>I18/I$20</f>
        <v>0.4</v>
      </c>
      <c r="J32" s="31">
        <f t="shared" ref="J32:T32" si="30">J18/J$20</f>
        <v>0.4</v>
      </c>
      <c r="K32" s="31">
        <f t="shared" si="30"/>
        <v>0.4</v>
      </c>
      <c r="L32" s="31">
        <f t="shared" si="30"/>
        <v>0.4</v>
      </c>
      <c r="M32" s="31">
        <f t="shared" si="30"/>
        <v>0.4</v>
      </c>
      <c r="N32" s="31">
        <f t="shared" si="30"/>
        <v>0.4</v>
      </c>
      <c r="O32" s="31">
        <f t="shared" si="30"/>
        <v>0.4</v>
      </c>
      <c r="P32" s="31">
        <f t="shared" si="30"/>
        <v>0.4</v>
      </c>
      <c r="Q32" s="31">
        <f t="shared" si="30"/>
        <v>0.4</v>
      </c>
      <c r="R32" s="31">
        <f t="shared" si="30"/>
        <v>0.4</v>
      </c>
      <c r="S32" s="31">
        <f t="shared" si="30"/>
        <v>0.4</v>
      </c>
      <c r="T32" s="31">
        <f t="shared" si="30"/>
        <v>0.4</v>
      </c>
    </row>
    <row r="33" spans="3:20" outlineLevel="1" x14ac:dyDescent="0.35">
      <c r="D33" s="25" t="s">
        <v>59</v>
      </c>
      <c r="H33" s="2" t="s">
        <v>55</v>
      </c>
      <c r="I33" s="31">
        <f>I21/I23</f>
        <v>0.3</v>
      </c>
      <c r="J33" s="31">
        <f t="shared" ref="J33:T33" si="31">J21/J23</f>
        <v>0</v>
      </c>
      <c r="K33" s="31">
        <f t="shared" si="31"/>
        <v>0.3</v>
      </c>
      <c r="L33" s="31">
        <f t="shared" si="31"/>
        <v>0.3</v>
      </c>
      <c r="M33" s="31">
        <f t="shared" si="31"/>
        <v>0.3</v>
      </c>
      <c r="N33" s="31">
        <f t="shared" si="31"/>
        <v>0.3</v>
      </c>
      <c r="O33" s="31">
        <f t="shared" si="31"/>
        <v>0.3</v>
      </c>
      <c r="P33" s="31">
        <f t="shared" si="31"/>
        <v>0.3</v>
      </c>
      <c r="Q33" s="31">
        <f t="shared" si="31"/>
        <v>0.3</v>
      </c>
      <c r="R33" s="31">
        <f t="shared" si="31"/>
        <v>0.3</v>
      </c>
      <c r="S33" s="31">
        <f t="shared" si="31"/>
        <v>0.3</v>
      </c>
      <c r="T33" s="31">
        <f t="shared" si="31"/>
        <v>0.3</v>
      </c>
    </row>
    <row r="34" spans="3:20" outlineLevel="1" x14ac:dyDescent="0.35">
      <c r="D34" s="25" t="s">
        <v>39</v>
      </c>
      <c r="H34" s="2" t="s">
        <v>55</v>
      </c>
      <c r="I34" s="31">
        <f>I25/I27</f>
        <v>1.2</v>
      </c>
      <c r="J34" s="31">
        <f t="shared" ref="J34:T34" si="32">J25/J27</f>
        <v>1.2</v>
      </c>
      <c r="K34" s="31">
        <f t="shared" si="32"/>
        <v>1.2</v>
      </c>
      <c r="L34" s="31">
        <f t="shared" si="32"/>
        <v>1.2</v>
      </c>
      <c r="M34" s="31">
        <f t="shared" si="32"/>
        <v>1.2</v>
      </c>
      <c r="N34" s="31">
        <f t="shared" si="32"/>
        <v>1.2</v>
      </c>
      <c r="O34" s="31">
        <f t="shared" si="32"/>
        <v>1.2</v>
      </c>
      <c r="P34" s="31">
        <f t="shared" si="32"/>
        <v>1.2</v>
      </c>
      <c r="Q34" s="31">
        <f t="shared" si="32"/>
        <v>1.2</v>
      </c>
      <c r="R34" s="31">
        <f t="shared" si="32"/>
        <v>1.2</v>
      </c>
      <c r="S34" s="31">
        <f t="shared" si="32"/>
        <v>1.2</v>
      </c>
      <c r="T34" s="31">
        <f t="shared" si="32"/>
        <v>1.2</v>
      </c>
    </row>
    <row r="36" spans="3:20" x14ac:dyDescent="0.35">
      <c r="C36" s="1" t="s">
        <v>81</v>
      </c>
      <c r="H36" s="2" t="s">
        <v>55</v>
      </c>
      <c r="I36" s="24">
        <f>I37+I38</f>
        <v>6.6426666666666661</v>
      </c>
      <c r="J36" s="24">
        <f t="shared" ref="J36:T36" si="33">J37+J38</f>
        <v>6.9783333333333335</v>
      </c>
      <c r="K36" s="24">
        <f t="shared" si="33"/>
        <v>6.2188888888888885</v>
      </c>
      <c r="L36" s="24">
        <f t="shared" si="33"/>
        <v>6.6426666666666661</v>
      </c>
      <c r="M36" s="24">
        <f t="shared" si="33"/>
        <v>5.9161904761904758</v>
      </c>
      <c r="N36" s="24">
        <f t="shared" si="33"/>
        <v>5.9161904761904758</v>
      </c>
      <c r="O36" s="24">
        <f t="shared" si="33"/>
        <v>5.9161904761904758</v>
      </c>
      <c r="P36" s="24">
        <f t="shared" si="33"/>
        <v>5.9161904761904758</v>
      </c>
      <c r="Q36" s="24">
        <f t="shared" si="33"/>
        <v>6.6426666666666661</v>
      </c>
      <c r="R36" s="24">
        <f t="shared" si="33"/>
        <v>6.6426666666666661</v>
      </c>
      <c r="S36" s="24">
        <f t="shared" si="33"/>
        <v>6.6426666666666661</v>
      </c>
      <c r="T36" s="24">
        <f t="shared" si="33"/>
        <v>6.6426666666666661</v>
      </c>
    </row>
    <row r="37" spans="3:20" x14ac:dyDescent="0.35">
      <c r="D37" s="25" t="s">
        <v>79</v>
      </c>
      <c r="H37" s="2" t="s">
        <v>55</v>
      </c>
      <c r="I37" s="31">
        <f>I29</f>
        <v>4.0999999999999996</v>
      </c>
      <c r="J37" s="31">
        <f t="shared" ref="J37:T37" si="34">J29</f>
        <v>3.8</v>
      </c>
      <c r="K37" s="31">
        <f t="shared" si="34"/>
        <v>4.0999999999999996</v>
      </c>
      <c r="L37" s="31">
        <f t="shared" si="34"/>
        <v>4.0999999999999996</v>
      </c>
      <c r="M37" s="31">
        <f t="shared" si="34"/>
        <v>4.0999999999999996</v>
      </c>
      <c r="N37" s="31">
        <f t="shared" si="34"/>
        <v>4.0999999999999996</v>
      </c>
      <c r="O37" s="31">
        <f t="shared" si="34"/>
        <v>4.0999999999999996</v>
      </c>
      <c r="P37" s="31">
        <f t="shared" si="34"/>
        <v>4.0999999999999996</v>
      </c>
      <c r="Q37" s="31">
        <f t="shared" si="34"/>
        <v>4.0999999999999996</v>
      </c>
      <c r="R37" s="31">
        <f t="shared" si="34"/>
        <v>4.0999999999999996</v>
      </c>
      <c r="S37" s="31">
        <f t="shared" si="34"/>
        <v>4.0999999999999996</v>
      </c>
      <c r="T37" s="31">
        <f t="shared" si="34"/>
        <v>4.0999999999999996</v>
      </c>
    </row>
    <row r="38" spans="3:20" x14ac:dyDescent="0.35">
      <c r="D38" s="25" t="s">
        <v>40</v>
      </c>
      <c r="H38" s="2" t="s">
        <v>55</v>
      </c>
      <c r="I38" s="31">
        <f>FC!I27</f>
        <v>2.5426666666666664</v>
      </c>
      <c r="J38" s="31">
        <f>FC!J27</f>
        <v>3.1783333333333332</v>
      </c>
      <c r="K38" s="31">
        <f>FC!K27</f>
        <v>2.1188888888888888</v>
      </c>
      <c r="L38" s="31">
        <f>FC!L27</f>
        <v>2.5426666666666664</v>
      </c>
      <c r="M38" s="31">
        <f>FC!M27</f>
        <v>1.8161904761904759</v>
      </c>
      <c r="N38" s="31">
        <f>FC!N27</f>
        <v>1.8161904761904759</v>
      </c>
      <c r="O38" s="31">
        <f>FC!O27</f>
        <v>1.8161904761904759</v>
      </c>
      <c r="P38" s="31">
        <f>FC!P27</f>
        <v>1.8161904761904759</v>
      </c>
      <c r="Q38" s="31">
        <f>FC!Q27</f>
        <v>2.5426666666666664</v>
      </c>
      <c r="R38" s="31">
        <f>FC!R27</f>
        <v>2.5426666666666664</v>
      </c>
      <c r="S38" s="31">
        <f>FC!S27</f>
        <v>2.5426666666666664</v>
      </c>
      <c r="T38" s="31">
        <f>FC!T27</f>
        <v>2.5426666666666664</v>
      </c>
    </row>
    <row r="40" spans="3:20" x14ac:dyDescent="0.35">
      <c r="C40" s="1"/>
      <c r="I40" s="5"/>
      <c r="J40" s="5"/>
      <c r="K40" s="5"/>
      <c r="L40" s="5"/>
      <c r="M40" s="5"/>
    </row>
    <row r="41" spans="3:20" x14ac:dyDescent="0.35"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</sheetData>
  <hyperlinks>
    <hyperlink ref="R2" location="Master!A1" display="Back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T54"/>
  <sheetViews>
    <sheetView zoomScale="70" zoomScaleNormal="70" workbookViewId="0">
      <pane xSplit="8" ySplit="9" topLeftCell="I28" activePane="bottomRight" state="frozen"/>
      <selection activeCell="Q4" sqref="Q4"/>
      <selection pane="topRight" activeCell="Q4" sqref="Q4"/>
      <selection pane="bottomLeft" activeCell="Q4" sqref="Q4"/>
      <selection pane="bottomRight" activeCell="A2" sqref="A2"/>
    </sheetView>
  </sheetViews>
  <sheetFormatPr defaultColWidth="9.1796875" defaultRowHeight="14.5" outlineLevelRow="1" x14ac:dyDescent="0.35"/>
  <cols>
    <col min="1" max="1" width="4.453125" style="2" customWidth="1"/>
    <col min="2" max="2" width="3.7265625" style="2" customWidth="1"/>
    <col min="3" max="3" width="3" style="2" customWidth="1"/>
    <col min="4" max="4" width="2.1796875" style="2" customWidth="1"/>
    <col min="5" max="6" width="9.1796875" style="2"/>
    <col min="7" max="7" width="24.1796875" style="2" customWidth="1"/>
    <col min="8" max="8" width="25.453125" style="2" customWidth="1"/>
    <col min="9" max="16384" width="9.1796875" style="2"/>
  </cols>
  <sheetData>
    <row r="1" spans="1:20" x14ac:dyDescent="0.35">
      <c r="A1" s="1" t="s">
        <v>181</v>
      </c>
    </row>
    <row r="2" spans="1:20" x14ac:dyDescent="0.35">
      <c r="A2" s="2" t="s">
        <v>69</v>
      </c>
    </row>
    <row r="3" spans="1:20" x14ac:dyDescent="0.35">
      <c r="J3" s="3"/>
      <c r="K3" s="2" t="s">
        <v>47</v>
      </c>
      <c r="R3" s="20" t="s">
        <v>46</v>
      </c>
    </row>
    <row r="4" spans="1:20" x14ac:dyDescent="0.35">
      <c r="J4" s="21"/>
      <c r="K4" s="2" t="s">
        <v>48</v>
      </c>
    </row>
    <row r="5" spans="1:20" x14ac:dyDescent="0.35">
      <c r="B5" s="2" t="s">
        <v>0</v>
      </c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0" spans="1:20" x14ac:dyDescent="0.35"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x14ac:dyDescent="0.35">
      <c r="C11" s="1" t="s">
        <v>73</v>
      </c>
      <c r="H11" s="25" t="s">
        <v>54</v>
      </c>
      <c r="I11" s="4">
        <f>I12+I13</f>
        <v>5000</v>
      </c>
      <c r="J11" s="4">
        <f t="shared" ref="J11:T11" si="0">J12+J13</f>
        <v>4000</v>
      </c>
      <c r="K11" s="4">
        <f t="shared" si="0"/>
        <v>6000</v>
      </c>
      <c r="L11" s="4">
        <f t="shared" si="0"/>
        <v>5000</v>
      </c>
      <c r="M11" s="4">
        <f t="shared" si="0"/>
        <v>7000</v>
      </c>
      <c r="N11" s="4">
        <f t="shared" si="0"/>
        <v>7000</v>
      </c>
      <c r="O11" s="4">
        <f t="shared" si="0"/>
        <v>7000</v>
      </c>
      <c r="P11" s="4">
        <f t="shared" si="0"/>
        <v>7000</v>
      </c>
      <c r="Q11" s="4">
        <f t="shared" si="0"/>
        <v>5000</v>
      </c>
      <c r="R11" s="4">
        <f t="shared" si="0"/>
        <v>5000</v>
      </c>
      <c r="S11" s="4">
        <f t="shared" si="0"/>
        <v>5000</v>
      </c>
      <c r="T11" s="4">
        <f t="shared" si="0"/>
        <v>5000</v>
      </c>
    </row>
    <row r="12" spans="1:20" x14ac:dyDescent="0.35">
      <c r="D12" s="2" t="s">
        <v>74</v>
      </c>
      <c r="H12" s="25" t="s">
        <v>54</v>
      </c>
      <c r="I12" s="22">
        <v>2500</v>
      </c>
      <c r="J12" s="22">
        <v>2000</v>
      </c>
      <c r="K12" s="22">
        <v>3000</v>
      </c>
      <c r="L12" s="22">
        <v>2500</v>
      </c>
      <c r="M12" s="22">
        <v>3500</v>
      </c>
      <c r="N12" s="22">
        <v>3500</v>
      </c>
      <c r="O12" s="22">
        <v>3500</v>
      </c>
      <c r="P12" s="22">
        <v>3500</v>
      </c>
      <c r="Q12" s="22">
        <v>2500</v>
      </c>
      <c r="R12" s="22">
        <v>2500</v>
      </c>
      <c r="S12" s="22">
        <v>2500</v>
      </c>
      <c r="T12" s="22">
        <v>2500</v>
      </c>
    </row>
    <row r="13" spans="1:20" x14ac:dyDescent="0.35">
      <c r="D13" s="2" t="s">
        <v>77</v>
      </c>
      <c r="H13" s="25" t="s">
        <v>54</v>
      </c>
      <c r="I13" s="22">
        <v>2500</v>
      </c>
      <c r="J13" s="22">
        <v>2000</v>
      </c>
      <c r="K13" s="22">
        <v>3000</v>
      </c>
      <c r="L13" s="22">
        <v>2500</v>
      </c>
      <c r="M13" s="22">
        <v>3500</v>
      </c>
      <c r="N13" s="22">
        <v>3500</v>
      </c>
      <c r="O13" s="22">
        <v>3500</v>
      </c>
      <c r="P13" s="22">
        <v>3500</v>
      </c>
      <c r="Q13" s="22">
        <v>2500</v>
      </c>
      <c r="R13" s="22">
        <v>2500</v>
      </c>
      <c r="S13" s="22">
        <v>2500</v>
      </c>
      <c r="T13" s="22">
        <v>2500</v>
      </c>
    </row>
    <row r="14" spans="1:20" x14ac:dyDescent="0.35"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35"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s="1" customFormat="1" x14ac:dyDescent="0.35">
      <c r="C16" s="1" t="s">
        <v>75</v>
      </c>
      <c r="H16" s="2" t="s">
        <v>55</v>
      </c>
      <c r="I16" s="4">
        <f>SUMPRODUCT(I17:I18,I12:I13)/I11</f>
        <v>12.5</v>
      </c>
      <c r="J16" s="4">
        <f t="shared" ref="J16:T16" si="1">SUMPRODUCT(J17:J18,J12:J13)/J11</f>
        <v>12.5</v>
      </c>
      <c r="K16" s="4">
        <f t="shared" si="1"/>
        <v>12.5</v>
      </c>
      <c r="L16" s="4">
        <f t="shared" si="1"/>
        <v>12.5</v>
      </c>
      <c r="M16" s="4">
        <f t="shared" si="1"/>
        <v>12.5</v>
      </c>
      <c r="N16" s="4">
        <f t="shared" si="1"/>
        <v>12.5</v>
      </c>
      <c r="O16" s="4">
        <f t="shared" si="1"/>
        <v>12.5</v>
      </c>
      <c r="P16" s="4">
        <f t="shared" si="1"/>
        <v>12.5</v>
      </c>
      <c r="Q16" s="4">
        <f t="shared" si="1"/>
        <v>12.5</v>
      </c>
      <c r="R16" s="4">
        <f t="shared" si="1"/>
        <v>12.5</v>
      </c>
      <c r="S16" s="4">
        <f t="shared" si="1"/>
        <v>12.5</v>
      </c>
      <c r="T16" s="4">
        <f t="shared" si="1"/>
        <v>12.5</v>
      </c>
    </row>
    <row r="17" spans="3:20" x14ac:dyDescent="0.35">
      <c r="D17" s="2" t="s">
        <v>74</v>
      </c>
      <c r="H17" s="2" t="s">
        <v>55</v>
      </c>
      <c r="I17" s="7">
        <v>15</v>
      </c>
      <c r="J17" s="5">
        <f>I17</f>
        <v>15</v>
      </c>
      <c r="K17" s="5">
        <f t="shared" ref="K17:T17" si="2">J17</f>
        <v>15</v>
      </c>
      <c r="L17" s="5">
        <f t="shared" si="2"/>
        <v>15</v>
      </c>
      <c r="M17" s="5">
        <f t="shared" si="2"/>
        <v>15</v>
      </c>
      <c r="N17" s="5">
        <f t="shared" si="2"/>
        <v>15</v>
      </c>
      <c r="O17" s="5">
        <f t="shared" si="2"/>
        <v>15</v>
      </c>
      <c r="P17" s="5">
        <f t="shared" si="2"/>
        <v>15</v>
      </c>
      <c r="Q17" s="5">
        <f t="shared" si="2"/>
        <v>15</v>
      </c>
      <c r="R17" s="5">
        <f t="shared" si="2"/>
        <v>15</v>
      </c>
      <c r="S17" s="5">
        <f t="shared" si="2"/>
        <v>15</v>
      </c>
      <c r="T17" s="5">
        <f t="shared" si="2"/>
        <v>15</v>
      </c>
    </row>
    <row r="18" spans="3:20" x14ac:dyDescent="0.35">
      <c r="D18" s="2" t="s">
        <v>77</v>
      </c>
      <c r="H18" s="2" t="s">
        <v>55</v>
      </c>
      <c r="I18" s="7">
        <v>10</v>
      </c>
      <c r="J18" s="5">
        <f t="shared" ref="J18:T18" si="3">I18</f>
        <v>10</v>
      </c>
      <c r="K18" s="5">
        <f t="shared" si="3"/>
        <v>10</v>
      </c>
      <c r="L18" s="5">
        <f t="shared" si="3"/>
        <v>10</v>
      </c>
      <c r="M18" s="5">
        <f t="shared" si="3"/>
        <v>10</v>
      </c>
      <c r="N18" s="5">
        <f t="shared" si="3"/>
        <v>10</v>
      </c>
      <c r="O18" s="5">
        <f t="shared" si="3"/>
        <v>10</v>
      </c>
      <c r="P18" s="5">
        <f t="shared" si="3"/>
        <v>10</v>
      </c>
      <c r="Q18" s="5">
        <f t="shared" si="3"/>
        <v>10</v>
      </c>
      <c r="R18" s="5">
        <f t="shared" si="3"/>
        <v>10</v>
      </c>
      <c r="S18" s="5">
        <f t="shared" si="3"/>
        <v>10</v>
      </c>
      <c r="T18" s="5">
        <f t="shared" si="3"/>
        <v>10</v>
      </c>
    </row>
    <row r="19" spans="3:20" x14ac:dyDescent="0.35"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3:20" x14ac:dyDescent="0.35">
      <c r="C20" s="1" t="s">
        <v>76</v>
      </c>
      <c r="H20" s="25" t="s">
        <v>56</v>
      </c>
      <c r="I20" s="4">
        <f>I21+I24</f>
        <v>62500</v>
      </c>
      <c r="J20" s="4">
        <f t="shared" ref="J20:T20" si="4">J21+J24</f>
        <v>50000</v>
      </c>
      <c r="K20" s="4">
        <f t="shared" si="4"/>
        <v>75000</v>
      </c>
      <c r="L20" s="4">
        <f t="shared" si="4"/>
        <v>62500</v>
      </c>
      <c r="M20" s="4">
        <f t="shared" si="4"/>
        <v>87500</v>
      </c>
      <c r="N20" s="4">
        <f t="shared" si="4"/>
        <v>87500</v>
      </c>
      <c r="O20" s="4">
        <f t="shared" si="4"/>
        <v>87500</v>
      </c>
      <c r="P20" s="4">
        <f t="shared" si="4"/>
        <v>87500</v>
      </c>
      <c r="Q20" s="4">
        <f t="shared" si="4"/>
        <v>62500</v>
      </c>
      <c r="R20" s="4">
        <f t="shared" si="4"/>
        <v>62500</v>
      </c>
      <c r="S20" s="4">
        <f t="shared" si="4"/>
        <v>62500</v>
      </c>
      <c r="T20" s="4">
        <f t="shared" si="4"/>
        <v>62500</v>
      </c>
    </row>
    <row r="21" spans="3:20" x14ac:dyDescent="0.35">
      <c r="D21" s="1" t="s">
        <v>74</v>
      </c>
      <c r="H21" s="25" t="s">
        <v>56</v>
      </c>
      <c r="I21" s="4">
        <f>I22*I23</f>
        <v>37500</v>
      </c>
      <c r="J21" s="4">
        <f t="shared" ref="J21:T21" si="5">J22*J23</f>
        <v>30000</v>
      </c>
      <c r="K21" s="4">
        <f t="shared" si="5"/>
        <v>45000</v>
      </c>
      <c r="L21" s="4">
        <f t="shared" si="5"/>
        <v>37500</v>
      </c>
      <c r="M21" s="4">
        <f t="shared" si="5"/>
        <v>52500</v>
      </c>
      <c r="N21" s="4">
        <f t="shared" si="5"/>
        <v>52500</v>
      </c>
      <c r="O21" s="4">
        <f t="shared" si="5"/>
        <v>52500</v>
      </c>
      <c r="P21" s="4">
        <f t="shared" si="5"/>
        <v>52500</v>
      </c>
      <c r="Q21" s="4">
        <f t="shared" si="5"/>
        <v>37500</v>
      </c>
      <c r="R21" s="4">
        <f t="shared" si="5"/>
        <v>37500</v>
      </c>
      <c r="S21" s="4">
        <f t="shared" si="5"/>
        <v>37500</v>
      </c>
      <c r="T21" s="4">
        <f t="shared" si="5"/>
        <v>37500</v>
      </c>
    </row>
    <row r="22" spans="3:20" outlineLevel="1" x14ac:dyDescent="0.35">
      <c r="E22" s="25" t="s">
        <v>73</v>
      </c>
      <c r="H22" s="25" t="s">
        <v>54</v>
      </c>
      <c r="I22" s="5">
        <f>I$12</f>
        <v>2500</v>
      </c>
      <c r="J22" s="5">
        <f t="shared" ref="J22:T22" si="6">J$12</f>
        <v>2000</v>
      </c>
      <c r="K22" s="5">
        <f t="shared" si="6"/>
        <v>3000</v>
      </c>
      <c r="L22" s="5">
        <f t="shared" si="6"/>
        <v>2500</v>
      </c>
      <c r="M22" s="5">
        <f t="shared" si="6"/>
        <v>3500</v>
      </c>
      <c r="N22" s="5">
        <f t="shared" si="6"/>
        <v>3500</v>
      </c>
      <c r="O22" s="5">
        <f t="shared" si="6"/>
        <v>3500</v>
      </c>
      <c r="P22" s="5">
        <f t="shared" si="6"/>
        <v>3500</v>
      </c>
      <c r="Q22" s="5">
        <f t="shared" si="6"/>
        <v>2500</v>
      </c>
      <c r="R22" s="5">
        <f t="shared" si="6"/>
        <v>2500</v>
      </c>
      <c r="S22" s="5">
        <f t="shared" si="6"/>
        <v>2500</v>
      </c>
      <c r="T22" s="5">
        <f t="shared" si="6"/>
        <v>2500</v>
      </c>
    </row>
    <row r="23" spans="3:20" outlineLevel="1" x14ac:dyDescent="0.35">
      <c r="E23" s="25" t="s">
        <v>75</v>
      </c>
      <c r="H23" s="2" t="s">
        <v>55</v>
      </c>
      <c r="I23" s="5">
        <f>I17</f>
        <v>15</v>
      </c>
      <c r="J23" s="5">
        <f t="shared" ref="J23:T23" si="7">J17</f>
        <v>15</v>
      </c>
      <c r="K23" s="5">
        <f t="shared" si="7"/>
        <v>15</v>
      </c>
      <c r="L23" s="5">
        <f t="shared" si="7"/>
        <v>15</v>
      </c>
      <c r="M23" s="5">
        <f t="shared" si="7"/>
        <v>15</v>
      </c>
      <c r="N23" s="5">
        <f t="shared" si="7"/>
        <v>15</v>
      </c>
      <c r="O23" s="5">
        <f t="shared" si="7"/>
        <v>15</v>
      </c>
      <c r="P23" s="5">
        <f t="shared" si="7"/>
        <v>15</v>
      </c>
      <c r="Q23" s="5">
        <f t="shared" si="7"/>
        <v>15</v>
      </c>
      <c r="R23" s="5">
        <f t="shared" si="7"/>
        <v>15</v>
      </c>
      <c r="S23" s="5">
        <f t="shared" si="7"/>
        <v>15</v>
      </c>
      <c r="T23" s="5">
        <f t="shared" si="7"/>
        <v>15</v>
      </c>
    </row>
    <row r="24" spans="3:20" x14ac:dyDescent="0.35">
      <c r="D24" s="1" t="s">
        <v>77</v>
      </c>
      <c r="H24" s="25" t="s">
        <v>56</v>
      </c>
      <c r="I24" s="4">
        <f>I25*I26</f>
        <v>25000</v>
      </c>
      <c r="J24" s="4">
        <f t="shared" ref="J24:T24" si="8">J25*J26</f>
        <v>20000</v>
      </c>
      <c r="K24" s="4">
        <f t="shared" si="8"/>
        <v>30000</v>
      </c>
      <c r="L24" s="4">
        <f t="shared" si="8"/>
        <v>25000</v>
      </c>
      <c r="M24" s="4">
        <f t="shared" si="8"/>
        <v>35000</v>
      </c>
      <c r="N24" s="4">
        <f t="shared" si="8"/>
        <v>35000</v>
      </c>
      <c r="O24" s="4">
        <f t="shared" si="8"/>
        <v>35000</v>
      </c>
      <c r="P24" s="4">
        <f t="shared" si="8"/>
        <v>35000</v>
      </c>
      <c r="Q24" s="4">
        <f t="shared" si="8"/>
        <v>25000</v>
      </c>
      <c r="R24" s="4">
        <f t="shared" si="8"/>
        <v>25000</v>
      </c>
      <c r="S24" s="4">
        <f t="shared" si="8"/>
        <v>25000</v>
      </c>
      <c r="T24" s="4">
        <f t="shared" si="8"/>
        <v>25000</v>
      </c>
    </row>
    <row r="25" spans="3:20" outlineLevel="1" x14ac:dyDescent="0.35">
      <c r="E25" s="25" t="s">
        <v>73</v>
      </c>
      <c r="H25" s="25" t="s">
        <v>54</v>
      </c>
      <c r="I25" s="5">
        <f>I$13</f>
        <v>2500</v>
      </c>
      <c r="J25" s="5">
        <f t="shared" ref="J25:T25" si="9">J$13</f>
        <v>2000</v>
      </c>
      <c r="K25" s="5">
        <f t="shared" si="9"/>
        <v>3000</v>
      </c>
      <c r="L25" s="5">
        <f t="shared" si="9"/>
        <v>2500</v>
      </c>
      <c r="M25" s="5">
        <f t="shared" si="9"/>
        <v>3500</v>
      </c>
      <c r="N25" s="5">
        <f t="shared" si="9"/>
        <v>3500</v>
      </c>
      <c r="O25" s="5">
        <f t="shared" si="9"/>
        <v>3500</v>
      </c>
      <c r="P25" s="5">
        <f t="shared" si="9"/>
        <v>3500</v>
      </c>
      <c r="Q25" s="5">
        <f t="shared" si="9"/>
        <v>2500</v>
      </c>
      <c r="R25" s="5">
        <f t="shared" si="9"/>
        <v>2500</v>
      </c>
      <c r="S25" s="5">
        <f t="shared" si="9"/>
        <v>2500</v>
      </c>
      <c r="T25" s="5">
        <f t="shared" si="9"/>
        <v>2500</v>
      </c>
    </row>
    <row r="26" spans="3:20" outlineLevel="1" x14ac:dyDescent="0.35">
      <c r="E26" s="25" t="s">
        <v>75</v>
      </c>
      <c r="H26" s="2" t="s">
        <v>55</v>
      </c>
      <c r="I26" s="5">
        <f>I18</f>
        <v>10</v>
      </c>
      <c r="J26" s="5">
        <f t="shared" ref="J26:T26" si="10">J18</f>
        <v>10</v>
      </c>
      <c r="K26" s="5">
        <f t="shared" si="10"/>
        <v>10</v>
      </c>
      <c r="L26" s="5">
        <f t="shared" si="10"/>
        <v>10</v>
      </c>
      <c r="M26" s="5">
        <f t="shared" si="10"/>
        <v>10</v>
      </c>
      <c r="N26" s="5">
        <f t="shared" si="10"/>
        <v>10</v>
      </c>
      <c r="O26" s="5">
        <f t="shared" si="10"/>
        <v>10</v>
      </c>
      <c r="P26" s="5">
        <f t="shared" si="10"/>
        <v>10</v>
      </c>
      <c r="Q26" s="5">
        <f t="shared" si="10"/>
        <v>10</v>
      </c>
      <c r="R26" s="5">
        <f t="shared" si="10"/>
        <v>10</v>
      </c>
      <c r="S26" s="5">
        <f t="shared" si="10"/>
        <v>10</v>
      </c>
      <c r="T26" s="5">
        <f t="shared" si="10"/>
        <v>10</v>
      </c>
    </row>
    <row r="27" spans="3:20" x14ac:dyDescent="0.35"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3:20" x14ac:dyDescent="0.35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3:20" x14ac:dyDescent="0.35">
      <c r="C29" s="1" t="s">
        <v>127</v>
      </c>
      <c r="H29" s="25" t="s">
        <v>56</v>
      </c>
      <c r="I29" s="4">
        <f>I30/360*I31</f>
        <v>10416.666666666666</v>
      </c>
      <c r="J29" s="4">
        <f t="shared" ref="J29:T29" si="11">J30/360*J31</f>
        <v>8333.3333333333339</v>
      </c>
      <c r="K29" s="4">
        <f t="shared" si="11"/>
        <v>12500</v>
      </c>
      <c r="L29" s="4">
        <f t="shared" si="11"/>
        <v>10416.666666666666</v>
      </c>
      <c r="M29" s="4">
        <f t="shared" si="11"/>
        <v>14583.333333333332</v>
      </c>
      <c r="N29" s="4">
        <f t="shared" si="11"/>
        <v>14583.333333333332</v>
      </c>
      <c r="O29" s="4">
        <f t="shared" si="11"/>
        <v>14583.333333333332</v>
      </c>
      <c r="P29" s="4">
        <f t="shared" si="11"/>
        <v>14583.333333333332</v>
      </c>
      <c r="Q29" s="4">
        <f t="shared" si="11"/>
        <v>10416.666666666666</v>
      </c>
      <c r="R29" s="4">
        <f t="shared" si="11"/>
        <v>10416.666666666666</v>
      </c>
      <c r="S29" s="4">
        <f t="shared" si="11"/>
        <v>10416.666666666666</v>
      </c>
      <c r="T29" s="4">
        <f t="shared" si="11"/>
        <v>10416.666666666666</v>
      </c>
    </row>
    <row r="30" spans="3:20" x14ac:dyDescent="0.35">
      <c r="D30" s="2" t="s">
        <v>32</v>
      </c>
      <c r="H30" s="25" t="s">
        <v>56</v>
      </c>
      <c r="I30" s="5">
        <f>Sales!I20</f>
        <v>62500</v>
      </c>
      <c r="J30" s="5">
        <f>Sales!J20</f>
        <v>50000</v>
      </c>
      <c r="K30" s="5">
        <f>Sales!K20</f>
        <v>75000</v>
      </c>
      <c r="L30" s="5">
        <f>Sales!L20</f>
        <v>62500</v>
      </c>
      <c r="M30" s="5">
        <f>Sales!M20</f>
        <v>87500</v>
      </c>
      <c r="N30" s="5">
        <f>Sales!N20</f>
        <v>87500</v>
      </c>
      <c r="O30" s="5">
        <f>Sales!O20</f>
        <v>87500</v>
      </c>
      <c r="P30" s="5">
        <f>Sales!P20</f>
        <v>87500</v>
      </c>
      <c r="Q30" s="5">
        <f>Sales!Q20</f>
        <v>62500</v>
      </c>
      <c r="R30" s="5">
        <f>Sales!R20</f>
        <v>62500</v>
      </c>
      <c r="S30" s="5">
        <f>Sales!S20</f>
        <v>62500</v>
      </c>
      <c r="T30" s="5">
        <f>Sales!T20</f>
        <v>62500</v>
      </c>
    </row>
    <row r="31" spans="3:20" x14ac:dyDescent="0.35">
      <c r="D31" s="2" t="s">
        <v>128</v>
      </c>
      <c r="H31" s="2" t="s">
        <v>129</v>
      </c>
      <c r="I31" s="7">
        <v>60</v>
      </c>
      <c r="J31" s="5">
        <f>I31</f>
        <v>60</v>
      </c>
      <c r="K31" s="5">
        <f t="shared" ref="K31:T31" si="12">J31</f>
        <v>60</v>
      </c>
      <c r="L31" s="5">
        <f t="shared" si="12"/>
        <v>60</v>
      </c>
      <c r="M31" s="5">
        <f t="shared" si="12"/>
        <v>60</v>
      </c>
      <c r="N31" s="5">
        <f t="shared" si="12"/>
        <v>60</v>
      </c>
      <c r="O31" s="5">
        <f t="shared" si="12"/>
        <v>60</v>
      </c>
      <c r="P31" s="5">
        <f t="shared" si="12"/>
        <v>60</v>
      </c>
      <c r="Q31" s="5">
        <f t="shared" si="12"/>
        <v>60</v>
      </c>
      <c r="R31" s="5">
        <f t="shared" si="12"/>
        <v>60</v>
      </c>
      <c r="S31" s="5">
        <f t="shared" si="12"/>
        <v>60</v>
      </c>
      <c r="T31" s="5">
        <f t="shared" si="12"/>
        <v>60</v>
      </c>
    </row>
    <row r="32" spans="3:20" x14ac:dyDescent="0.35"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3:20" x14ac:dyDescent="0.35">
      <c r="C33" s="1" t="s">
        <v>130</v>
      </c>
      <c r="H33" s="25" t="s">
        <v>56</v>
      </c>
      <c r="I33" s="4">
        <f>I34/360*I35</f>
        <v>5208.333333333333</v>
      </c>
      <c r="J33" s="4">
        <f t="shared" ref="J33" si="13">J34/360*J35</f>
        <v>4166.666666666667</v>
      </c>
      <c r="K33" s="4">
        <f t="shared" ref="K33" si="14">K34/360*K35</f>
        <v>6250</v>
      </c>
      <c r="L33" s="4">
        <f t="shared" ref="L33" si="15">L34/360*L35</f>
        <v>5208.333333333333</v>
      </c>
      <c r="M33" s="4">
        <f t="shared" ref="M33" si="16">M34/360*M35</f>
        <v>7291.6666666666661</v>
      </c>
      <c r="N33" s="4">
        <f t="shared" ref="N33" si="17">N34/360*N35</f>
        <v>7291.6666666666661</v>
      </c>
      <c r="O33" s="4">
        <f t="shared" ref="O33" si="18">O34/360*O35</f>
        <v>7291.6666666666661</v>
      </c>
      <c r="P33" s="4">
        <f t="shared" ref="P33" si="19">P34/360*P35</f>
        <v>7291.6666666666661</v>
      </c>
      <c r="Q33" s="4">
        <f t="shared" ref="Q33" si="20">Q34/360*Q35</f>
        <v>5208.333333333333</v>
      </c>
      <c r="R33" s="4">
        <f t="shared" ref="R33" si="21">R34/360*R35</f>
        <v>5208.333333333333</v>
      </c>
      <c r="S33" s="4">
        <f t="shared" ref="S33" si="22">S34/360*S35</f>
        <v>5208.333333333333</v>
      </c>
      <c r="T33" s="4">
        <f t="shared" ref="T33" si="23">T34/360*T35</f>
        <v>5208.333333333333</v>
      </c>
    </row>
    <row r="34" spans="3:20" x14ac:dyDescent="0.35">
      <c r="D34" s="2" t="s">
        <v>32</v>
      </c>
      <c r="H34" s="25" t="s">
        <v>56</v>
      </c>
      <c r="I34" s="5">
        <f>Sales!I20</f>
        <v>62500</v>
      </c>
      <c r="J34" s="5">
        <f>Sales!J20</f>
        <v>50000</v>
      </c>
      <c r="K34" s="5">
        <f>Sales!K20</f>
        <v>75000</v>
      </c>
      <c r="L34" s="5">
        <f>Sales!L20</f>
        <v>62500</v>
      </c>
      <c r="M34" s="5">
        <f>Sales!M20</f>
        <v>87500</v>
      </c>
      <c r="N34" s="5">
        <f>Sales!N20</f>
        <v>87500</v>
      </c>
      <c r="O34" s="5">
        <f>Sales!O20</f>
        <v>87500</v>
      </c>
      <c r="P34" s="5">
        <f>Sales!P20</f>
        <v>87500</v>
      </c>
      <c r="Q34" s="5">
        <f>Sales!Q20</f>
        <v>62500</v>
      </c>
      <c r="R34" s="5">
        <f>Sales!R20</f>
        <v>62500</v>
      </c>
      <c r="S34" s="5">
        <f>Sales!S20</f>
        <v>62500</v>
      </c>
      <c r="T34" s="5">
        <f>Sales!T20</f>
        <v>62500</v>
      </c>
    </row>
    <row r="35" spans="3:20" x14ac:dyDescent="0.35">
      <c r="D35" s="2" t="s">
        <v>128</v>
      </c>
      <c r="H35" s="2" t="s">
        <v>129</v>
      </c>
      <c r="I35" s="7">
        <v>30</v>
      </c>
      <c r="J35" s="5">
        <f>I35</f>
        <v>30</v>
      </c>
      <c r="K35" s="5">
        <f t="shared" ref="K35:T35" si="24">J35</f>
        <v>30</v>
      </c>
      <c r="L35" s="5">
        <f t="shared" si="24"/>
        <v>30</v>
      </c>
      <c r="M35" s="5">
        <f t="shared" si="24"/>
        <v>30</v>
      </c>
      <c r="N35" s="5">
        <f t="shared" si="24"/>
        <v>30</v>
      </c>
      <c r="O35" s="5">
        <f t="shared" si="24"/>
        <v>30</v>
      </c>
      <c r="P35" s="5">
        <f t="shared" si="24"/>
        <v>30</v>
      </c>
      <c r="Q35" s="5">
        <f t="shared" si="24"/>
        <v>30</v>
      </c>
      <c r="R35" s="5">
        <f t="shared" si="24"/>
        <v>30</v>
      </c>
      <c r="S35" s="5">
        <f t="shared" si="24"/>
        <v>30</v>
      </c>
      <c r="T35" s="5">
        <f t="shared" si="24"/>
        <v>30</v>
      </c>
    </row>
    <row r="36" spans="3:20" x14ac:dyDescent="0.35"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3:20" s="1" customFormat="1" x14ac:dyDescent="0.35">
      <c r="C37" s="1" t="s">
        <v>131</v>
      </c>
      <c r="H37" s="1" t="s">
        <v>56</v>
      </c>
      <c r="I37" s="4">
        <f>I38/360*I41</f>
        <v>4151.6666666666661</v>
      </c>
      <c r="J37" s="4">
        <f t="shared" ref="J37" si="25">J38/360*J41</f>
        <v>3489.1666666666665</v>
      </c>
      <c r="K37" s="4">
        <f t="shared" ref="K37" si="26">K38/360*K41</f>
        <v>4664.1666666666661</v>
      </c>
      <c r="L37" s="4">
        <f t="shared" ref="L37" si="27">L38/360*L41</f>
        <v>4151.6666666666661</v>
      </c>
      <c r="M37" s="4">
        <f t="shared" ref="M37" si="28">M38/360*M41</f>
        <v>5176.6666666666661</v>
      </c>
      <c r="N37" s="4">
        <f t="shared" ref="N37" si="29">N38/360*N41</f>
        <v>5176.6666666666661</v>
      </c>
      <c r="O37" s="4">
        <f t="shared" ref="O37" si="30">O38/360*O41</f>
        <v>5176.6666666666661</v>
      </c>
      <c r="P37" s="4">
        <f t="shared" ref="P37" si="31">P38/360*P41</f>
        <v>5176.6666666666661</v>
      </c>
      <c r="Q37" s="4">
        <f t="shared" ref="Q37" si="32">Q38/360*Q41</f>
        <v>4151.6666666666661</v>
      </c>
      <c r="R37" s="4">
        <f t="shared" ref="R37" si="33">R38/360*R41</f>
        <v>4151.6666666666661</v>
      </c>
      <c r="S37" s="4">
        <f t="shared" ref="S37" si="34">S38/360*S41</f>
        <v>4151.6666666666661</v>
      </c>
      <c r="T37" s="4">
        <f t="shared" ref="T37" si="35">T38/360*T41</f>
        <v>4151.6666666666661</v>
      </c>
    </row>
    <row r="38" spans="3:20" x14ac:dyDescent="0.35">
      <c r="D38" s="2" t="s">
        <v>132</v>
      </c>
      <c r="H38" s="25" t="s">
        <v>56</v>
      </c>
      <c r="I38" s="5">
        <f>I39-I40</f>
        <v>33213.333333333328</v>
      </c>
      <c r="J38" s="5">
        <f t="shared" ref="J38:T38" si="36">J39-J40</f>
        <v>27913.333333333336</v>
      </c>
      <c r="K38" s="5">
        <f t="shared" si="36"/>
        <v>37313.333333333328</v>
      </c>
      <c r="L38" s="5">
        <f t="shared" si="36"/>
        <v>33213.333333333328</v>
      </c>
      <c r="M38" s="5">
        <f t="shared" si="36"/>
        <v>41413.333333333328</v>
      </c>
      <c r="N38" s="5">
        <f t="shared" si="36"/>
        <v>41413.333333333328</v>
      </c>
      <c r="O38" s="5">
        <f t="shared" si="36"/>
        <v>41413.333333333328</v>
      </c>
      <c r="P38" s="5">
        <f t="shared" si="36"/>
        <v>41413.333333333328</v>
      </c>
      <c r="Q38" s="5">
        <f t="shared" si="36"/>
        <v>33213.333333333328</v>
      </c>
      <c r="R38" s="5">
        <f t="shared" si="36"/>
        <v>33213.333333333328</v>
      </c>
      <c r="S38" s="5">
        <f t="shared" si="36"/>
        <v>33213.333333333328</v>
      </c>
      <c r="T38" s="5">
        <f t="shared" si="36"/>
        <v>33213.333333333328</v>
      </c>
    </row>
    <row r="39" spans="3:20" x14ac:dyDescent="0.35">
      <c r="E39" s="2" t="s">
        <v>32</v>
      </c>
      <c r="H39" s="25" t="s">
        <v>56</v>
      </c>
      <c r="I39" s="5">
        <f>Sales!I20</f>
        <v>62500</v>
      </c>
      <c r="J39" s="5">
        <f>Sales!J20</f>
        <v>50000</v>
      </c>
      <c r="K39" s="5">
        <f>Sales!K20</f>
        <v>75000</v>
      </c>
      <c r="L39" s="5">
        <f>Sales!L20</f>
        <v>62500</v>
      </c>
      <c r="M39" s="5">
        <f>Sales!M20</f>
        <v>87500</v>
      </c>
      <c r="N39" s="5">
        <f>Sales!N20</f>
        <v>87500</v>
      </c>
      <c r="O39" s="5">
        <f>Sales!O20</f>
        <v>87500</v>
      </c>
      <c r="P39" s="5">
        <f>Sales!P20</f>
        <v>87500</v>
      </c>
      <c r="Q39" s="5">
        <f>Sales!Q20</f>
        <v>62500</v>
      </c>
      <c r="R39" s="5">
        <f>Sales!R20</f>
        <v>62500</v>
      </c>
      <c r="S39" s="5">
        <f>Sales!S20</f>
        <v>62500</v>
      </c>
      <c r="T39" s="5">
        <f>Sales!T20</f>
        <v>62500</v>
      </c>
    </row>
    <row r="40" spans="3:20" x14ac:dyDescent="0.35">
      <c r="E40" s="2" t="s">
        <v>14</v>
      </c>
      <c r="H40" s="25" t="s">
        <v>56</v>
      </c>
      <c r="I40" s="5">
        <f>'Gross margin'!I19</f>
        <v>29286.666666666668</v>
      </c>
      <c r="J40" s="5">
        <f>'Gross margin'!J19</f>
        <v>22086.666666666664</v>
      </c>
      <c r="K40" s="5">
        <f>'Gross margin'!K19</f>
        <v>37686.666666666672</v>
      </c>
      <c r="L40" s="5">
        <f>'Gross margin'!L19</f>
        <v>29286.666666666668</v>
      </c>
      <c r="M40" s="5">
        <f>'Gross margin'!M19</f>
        <v>46086.666666666672</v>
      </c>
      <c r="N40" s="5">
        <f>'Gross margin'!N19</f>
        <v>46086.666666666672</v>
      </c>
      <c r="O40" s="5">
        <f>'Gross margin'!O19</f>
        <v>46086.666666666672</v>
      </c>
      <c r="P40" s="5">
        <f>'Gross margin'!P19</f>
        <v>46086.666666666672</v>
      </c>
      <c r="Q40" s="5">
        <f>'Gross margin'!Q19</f>
        <v>29286.666666666668</v>
      </c>
      <c r="R40" s="5">
        <f>'Gross margin'!R19</f>
        <v>29286.666666666668</v>
      </c>
      <c r="S40" s="5">
        <f>'Gross margin'!S19</f>
        <v>29286.666666666668</v>
      </c>
      <c r="T40" s="5">
        <f>'Gross margin'!T19</f>
        <v>29286.666666666668</v>
      </c>
    </row>
    <row r="41" spans="3:20" x14ac:dyDescent="0.35">
      <c r="D41" s="2" t="s">
        <v>133</v>
      </c>
      <c r="H41" s="2" t="s">
        <v>129</v>
      </c>
      <c r="I41" s="7">
        <v>45</v>
      </c>
      <c r="J41" s="5">
        <f>I41</f>
        <v>45</v>
      </c>
      <c r="K41" s="5">
        <f t="shared" ref="K41:T41" si="37">J41</f>
        <v>45</v>
      </c>
      <c r="L41" s="5">
        <f t="shared" si="37"/>
        <v>45</v>
      </c>
      <c r="M41" s="5">
        <f t="shared" si="37"/>
        <v>45</v>
      </c>
      <c r="N41" s="5">
        <f t="shared" si="37"/>
        <v>45</v>
      </c>
      <c r="O41" s="5">
        <f t="shared" si="37"/>
        <v>45</v>
      </c>
      <c r="P41" s="5">
        <f t="shared" si="37"/>
        <v>45</v>
      </c>
      <c r="Q41" s="5">
        <f t="shared" si="37"/>
        <v>45</v>
      </c>
      <c r="R41" s="5">
        <f t="shared" si="37"/>
        <v>45</v>
      </c>
      <c r="S41" s="5">
        <f t="shared" si="37"/>
        <v>45</v>
      </c>
      <c r="T41" s="5">
        <f t="shared" si="37"/>
        <v>45</v>
      </c>
    </row>
    <row r="42" spans="3:20" x14ac:dyDescent="0.35"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3:20" x14ac:dyDescent="0.35">
      <c r="C43" s="1" t="s">
        <v>134</v>
      </c>
      <c r="H43" s="25" t="s">
        <v>56</v>
      </c>
      <c r="I43" s="4">
        <f>I29+I33-I37</f>
        <v>11473.333333333334</v>
      </c>
      <c r="J43" s="4">
        <f t="shared" ref="J43:T43" si="38">J29+J33-J37</f>
        <v>9010.8333333333339</v>
      </c>
      <c r="K43" s="4">
        <f t="shared" si="38"/>
        <v>14085.833333333334</v>
      </c>
      <c r="L43" s="4">
        <f t="shared" si="38"/>
        <v>11473.333333333334</v>
      </c>
      <c r="M43" s="4">
        <f t="shared" si="38"/>
        <v>16698.333333333336</v>
      </c>
      <c r="N43" s="4">
        <f t="shared" si="38"/>
        <v>16698.333333333336</v>
      </c>
      <c r="O43" s="4">
        <f t="shared" si="38"/>
        <v>16698.333333333336</v>
      </c>
      <c r="P43" s="4">
        <f t="shared" si="38"/>
        <v>16698.333333333336</v>
      </c>
      <c r="Q43" s="4">
        <f t="shared" si="38"/>
        <v>11473.333333333334</v>
      </c>
      <c r="R43" s="4">
        <f t="shared" si="38"/>
        <v>11473.333333333334</v>
      </c>
      <c r="S43" s="4">
        <f t="shared" si="38"/>
        <v>11473.333333333334</v>
      </c>
      <c r="T43" s="4">
        <f t="shared" si="38"/>
        <v>11473.333333333334</v>
      </c>
    </row>
    <row r="44" spans="3:20" x14ac:dyDescent="0.35"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3:20" x14ac:dyDescent="0.35"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3:20" x14ac:dyDescent="0.35"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3:20" x14ac:dyDescent="0.35"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3:20" x14ac:dyDescent="0.35"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9:20" x14ac:dyDescent="0.35"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9:20" x14ac:dyDescent="0.35"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9:20" x14ac:dyDescent="0.35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9:20" x14ac:dyDescent="0.35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9:20" x14ac:dyDescent="0.35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9:20" x14ac:dyDescent="0.35"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</sheetData>
  <hyperlinks>
    <hyperlink ref="R3" location="Master!A1" display="Back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T71"/>
  <sheetViews>
    <sheetView zoomScale="70" zoomScaleNormal="70" workbookViewId="0">
      <pane xSplit="8" ySplit="9" topLeftCell="I10" activePane="bottomRight" state="frozen"/>
      <selection activeCell="Q4" sqref="Q4"/>
      <selection pane="topRight" activeCell="Q4" sqref="Q4"/>
      <selection pane="bottomLeft" activeCell="Q4" sqref="Q4"/>
      <selection pane="bottomRight" activeCell="R3" sqref="R3"/>
    </sheetView>
  </sheetViews>
  <sheetFormatPr defaultColWidth="9.1796875" defaultRowHeight="14.5" outlineLevelRow="1" x14ac:dyDescent="0.35"/>
  <cols>
    <col min="1" max="1" width="4.453125" style="2" customWidth="1"/>
    <col min="2" max="2" width="3.7265625" style="2" customWidth="1"/>
    <col min="3" max="3" width="3" style="2" customWidth="1"/>
    <col min="4" max="4" width="2.1796875" style="2" customWidth="1"/>
    <col min="5" max="6" width="9.1796875" style="2"/>
    <col min="7" max="7" width="24.1796875" style="2" customWidth="1"/>
    <col min="8" max="8" width="25.453125" style="2" customWidth="1"/>
    <col min="9" max="16384" width="9.1796875" style="2"/>
  </cols>
  <sheetData>
    <row r="1" spans="1:20" x14ac:dyDescent="0.35">
      <c r="A1" s="1" t="s">
        <v>28</v>
      </c>
    </row>
    <row r="2" spans="1:20" x14ac:dyDescent="0.35">
      <c r="A2" s="2" t="s">
        <v>69</v>
      </c>
    </row>
    <row r="3" spans="1:20" x14ac:dyDescent="0.35">
      <c r="J3" s="3"/>
      <c r="K3" s="2" t="s">
        <v>47</v>
      </c>
      <c r="R3" s="20" t="s">
        <v>46</v>
      </c>
    </row>
    <row r="4" spans="1:20" x14ac:dyDescent="0.35">
      <c r="J4" s="21"/>
      <c r="K4" s="2" t="s">
        <v>48</v>
      </c>
    </row>
    <row r="5" spans="1:20" x14ac:dyDescent="0.35">
      <c r="B5" s="2" t="s">
        <v>0</v>
      </c>
    </row>
    <row r="9" spans="1:20" x14ac:dyDescent="0.35">
      <c r="I9" s="1">
        <v>1</v>
      </c>
      <c r="J9" s="1">
        <v>2</v>
      </c>
      <c r="K9" s="1">
        <v>3</v>
      </c>
      <c r="L9" s="1">
        <v>4</v>
      </c>
      <c r="M9" s="1">
        <v>5</v>
      </c>
      <c r="N9" s="1">
        <v>6</v>
      </c>
      <c r="O9" s="1">
        <v>7</v>
      </c>
      <c r="P9" s="1">
        <v>8</v>
      </c>
      <c r="Q9" s="1">
        <v>9</v>
      </c>
      <c r="R9" s="1">
        <v>10</v>
      </c>
      <c r="S9" s="1">
        <v>11</v>
      </c>
      <c r="T9" s="1">
        <v>12</v>
      </c>
    </row>
    <row r="10" spans="1:20" x14ac:dyDescent="0.35"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</row>
    <row r="11" spans="1:20" x14ac:dyDescent="0.35">
      <c r="C11" s="1" t="s">
        <v>73</v>
      </c>
      <c r="H11" s="25" t="s">
        <v>54</v>
      </c>
      <c r="I11" s="4">
        <f>I12+I13</f>
        <v>5000</v>
      </c>
      <c r="J11" s="4">
        <f t="shared" ref="J11:T11" si="0">J12+J13</f>
        <v>4000</v>
      </c>
      <c r="K11" s="4">
        <f t="shared" si="0"/>
        <v>6000</v>
      </c>
      <c r="L11" s="4">
        <f t="shared" si="0"/>
        <v>5000</v>
      </c>
      <c r="M11" s="4">
        <f t="shared" si="0"/>
        <v>7000</v>
      </c>
      <c r="N11" s="4">
        <f t="shared" si="0"/>
        <v>7000</v>
      </c>
      <c r="O11" s="4">
        <f t="shared" si="0"/>
        <v>7000</v>
      </c>
      <c r="P11" s="4">
        <f t="shared" si="0"/>
        <v>7000</v>
      </c>
      <c r="Q11" s="4">
        <f t="shared" si="0"/>
        <v>5000</v>
      </c>
      <c r="R11" s="4">
        <f t="shared" si="0"/>
        <v>5000</v>
      </c>
      <c r="S11" s="4">
        <f t="shared" si="0"/>
        <v>5000</v>
      </c>
      <c r="T11" s="4">
        <f t="shared" si="0"/>
        <v>5000</v>
      </c>
    </row>
    <row r="12" spans="1:20" x14ac:dyDescent="0.35">
      <c r="D12" s="2" t="s">
        <v>74</v>
      </c>
      <c r="H12" s="25" t="s">
        <v>54</v>
      </c>
      <c r="I12" s="22">
        <v>2500</v>
      </c>
      <c r="J12" s="22">
        <v>2000</v>
      </c>
      <c r="K12" s="22">
        <v>3000</v>
      </c>
      <c r="L12" s="22">
        <v>2500</v>
      </c>
      <c r="M12" s="22">
        <v>3500</v>
      </c>
      <c r="N12" s="22">
        <v>3500</v>
      </c>
      <c r="O12" s="22">
        <v>3500</v>
      </c>
      <c r="P12" s="22">
        <v>3500</v>
      </c>
      <c r="Q12" s="22">
        <v>2500</v>
      </c>
      <c r="R12" s="22">
        <v>2500</v>
      </c>
      <c r="S12" s="22">
        <v>2500</v>
      </c>
      <c r="T12" s="22">
        <v>2500</v>
      </c>
    </row>
    <row r="13" spans="1:20" x14ac:dyDescent="0.35">
      <c r="D13" s="2" t="s">
        <v>77</v>
      </c>
      <c r="H13" s="25" t="s">
        <v>54</v>
      </c>
      <c r="I13" s="22">
        <v>2500</v>
      </c>
      <c r="J13" s="22">
        <v>2000</v>
      </c>
      <c r="K13" s="22">
        <v>3000</v>
      </c>
      <c r="L13" s="22">
        <v>2500</v>
      </c>
      <c r="M13" s="22">
        <v>3500</v>
      </c>
      <c r="N13" s="22">
        <v>3500</v>
      </c>
      <c r="O13" s="22">
        <v>3500</v>
      </c>
      <c r="P13" s="22">
        <v>3500</v>
      </c>
      <c r="Q13" s="22">
        <v>2500</v>
      </c>
      <c r="R13" s="22">
        <v>2500</v>
      </c>
      <c r="S13" s="22">
        <v>2500</v>
      </c>
      <c r="T13" s="22">
        <v>2500</v>
      </c>
    </row>
    <row r="14" spans="1:20" x14ac:dyDescent="0.35"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35"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s="1" customFormat="1" x14ac:dyDescent="0.35">
      <c r="C16" s="1" t="s">
        <v>75</v>
      </c>
      <c r="H16" s="2" t="s">
        <v>55</v>
      </c>
      <c r="I16" s="4">
        <f>SUMPRODUCT(I17:I18,I12:I13)/I11</f>
        <v>12.5</v>
      </c>
      <c r="J16" s="4">
        <f t="shared" ref="J16:T16" si="1">SUMPRODUCT(J17:J18,J12:J13)/J11</f>
        <v>12.5</v>
      </c>
      <c r="K16" s="4">
        <f t="shared" si="1"/>
        <v>12.5</v>
      </c>
      <c r="L16" s="4">
        <f t="shared" si="1"/>
        <v>12.5</v>
      </c>
      <c r="M16" s="4">
        <f t="shared" si="1"/>
        <v>12.5</v>
      </c>
      <c r="N16" s="4">
        <f t="shared" si="1"/>
        <v>12.5</v>
      </c>
      <c r="O16" s="4">
        <f t="shared" si="1"/>
        <v>12.5</v>
      </c>
      <c r="P16" s="4">
        <f t="shared" si="1"/>
        <v>12.5</v>
      </c>
      <c r="Q16" s="4">
        <f t="shared" si="1"/>
        <v>12.5</v>
      </c>
      <c r="R16" s="4">
        <f t="shared" si="1"/>
        <v>12.5</v>
      </c>
      <c r="S16" s="4">
        <f t="shared" si="1"/>
        <v>12.5</v>
      </c>
      <c r="T16" s="4">
        <f t="shared" si="1"/>
        <v>12.5</v>
      </c>
    </row>
    <row r="17" spans="2:20" x14ac:dyDescent="0.35">
      <c r="D17" s="2" t="s">
        <v>74</v>
      </c>
      <c r="H17" s="2" t="s">
        <v>55</v>
      </c>
      <c r="I17" s="7">
        <v>15</v>
      </c>
      <c r="J17" s="5">
        <f>I17</f>
        <v>15</v>
      </c>
      <c r="K17" s="5">
        <f t="shared" ref="K17:T17" si="2">J17</f>
        <v>15</v>
      </c>
      <c r="L17" s="5">
        <f t="shared" si="2"/>
        <v>15</v>
      </c>
      <c r="M17" s="5">
        <f t="shared" si="2"/>
        <v>15</v>
      </c>
      <c r="N17" s="5">
        <f t="shared" si="2"/>
        <v>15</v>
      </c>
      <c r="O17" s="5">
        <f t="shared" si="2"/>
        <v>15</v>
      </c>
      <c r="P17" s="5">
        <f t="shared" si="2"/>
        <v>15</v>
      </c>
      <c r="Q17" s="5">
        <f t="shared" si="2"/>
        <v>15</v>
      </c>
      <c r="R17" s="5">
        <f t="shared" si="2"/>
        <v>15</v>
      </c>
      <c r="S17" s="5">
        <f t="shared" si="2"/>
        <v>15</v>
      </c>
      <c r="T17" s="5">
        <f t="shared" si="2"/>
        <v>15</v>
      </c>
    </row>
    <row r="18" spans="2:20" x14ac:dyDescent="0.35">
      <c r="D18" s="2" t="s">
        <v>77</v>
      </c>
      <c r="H18" s="2" t="s">
        <v>55</v>
      </c>
      <c r="I18" s="7">
        <v>10</v>
      </c>
      <c r="J18" s="5">
        <f t="shared" ref="J18:T18" si="3">I18</f>
        <v>10</v>
      </c>
      <c r="K18" s="5">
        <f t="shared" si="3"/>
        <v>10</v>
      </c>
      <c r="L18" s="5">
        <f t="shared" si="3"/>
        <v>10</v>
      </c>
      <c r="M18" s="5">
        <f t="shared" si="3"/>
        <v>10</v>
      </c>
      <c r="N18" s="5">
        <f t="shared" si="3"/>
        <v>10</v>
      </c>
      <c r="O18" s="5">
        <f t="shared" si="3"/>
        <v>10</v>
      </c>
      <c r="P18" s="5">
        <f t="shared" si="3"/>
        <v>10</v>
      </c>
      <c r="Q18" s="5">
        <f t="shared" si="3"/>
        <v>10</v>
      </c>
      <c r="R18" s="5">
        <f t="shared" si="3"/>
        <v>10</v>
      </c>
      <c r="S18" s="5">
        <f t="shared" si="3"/>
        <v>10</v>
      </c>
      <c r="T18" s="5">
        <f t="shared" si="3"/>
        <v>10</v>
      </c>
    </row>
    <row r="19" spans="2:20" x14ac:dyDescent="0.35"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35">
      <c r="C20" s="1" t="s">
        <v>76</v>
      </c>
      <c r="H20" s="25" t="s">
        <v>56</v>
      </c>
      <c r="I20" s="4">
        <f>I21+I24</f>
        <v>62500</v>
      </c>
      <c r="J20" s="4">
        <f t="shared" ref="J20:T20" si="4">J21+J24</f>
        <v>50000</v>
      </c>
      <c r="K20" s="4">
        <f t="shared" si="4"/>
        <v>75000</v>
      </c>
      <c r="L20" s="4">
        <f t="shared" si="4"/>
        <v>62500</v>
      </c>
      <c r="M20" s="4">
        <f t="shared" si="4"/>
        <v>87500</v>
      </c>
      <c r="N20" s="4">
        <f t="shared" si="4"/>
        <v>87500</v>
      </c>
      <c r="O20" s="4">
        <f t="shared" si="4"/>
        <v>87500</v>
      </c>
      <c r="P20" s="4">
        <f t="shared" si="4"/>
        <v>87500</v>
      </c>
      <c r="Q20" s="4">
        <f t="shared" si="4"/>
        <v>62500</v>
      </c>
      <c r="R20" s="4">
        <f t="shared" si="4"/>
        <v>62500</v>
      </c>
      <c r="S20" s="4">
        <f t="shared" si="4"/>
        <v>62500</v>
      </c>
      <c r="T20" s="4">
        <f t="shared" si="4"/>
        <v>62500</v>
      </c>
    </row>
    <row r="21" spans="2:20" x14ac:dyDescent="0.35">
      <c r="D21" s="1" t="s">
        <v>74</v>
      </c>
      <c r="H21" s="25" t="s">
        <v>56</v>
      </c>
      <c r="I21" s="4">
        <f>I22*I23</f>
        <v>37500</v>
      </c>
      <c r="J21" s="4">
        <f t="shared" ref="J21:T21" si="5">J22*J23</f>
        <v>30000</v>
      </c>
      <c r="K21" s="4">
        <f t="shared" si="5"/>
        <v>45000</v>
      </c>
      <c r="L21" s="4">
        <f t="shared" si="5"/>
        <v>37500</v>
      </c>
      <c r="M21" s="4">
        <f t="shared" si="5"/>
        <v>52500</v>
      </c>
      <c r="N21" s="4">
        <f t="shared" si="5"/>
        <v>52500</v>
      </c>
      <c r="O21" s="4">
        <f t="shared" si="5"/>
        <v>52500</v>
      </c>
      <c r="P21" s="4">
        <f t="shared" si="5"/>
        <v>52500</v>
      </c>
      <c r="Q21" s="4">
        <f t="shared" si="5"/>
        <v>37500</v>
      </c>
      <c r="R21" s="4">
        <f t="shared" si="5"/>
        <v>37500</v>
      </c>
      <c r="S21" s="4">
        <f t="shared" si="5"/>
        <v>37500</v>
      </c>
      <c r="T21" s="4">
        <f t="shared" si="5"/>
        <v>37500</v>
      </c>
    </row>
    <row r="22" spans="2:20" outlineLevel="1" x14ac:dyDescent="0.35">
      <c r="E22" s="25" t="s">
        <v>73</v>
      </c>
      <c r="H22" s="25" t="s">
        <v>54</v>
      </c>
      <c r="I22" s="5">
        <f>I$12</f>
        <v>2500</v>
      </c>
      <c r="J22" s="5">
        <f t="shared" ref="J22:T22" si="6">J$12</f>
        <v>2000</v>
      </c>
      <c r="K22" s="5">
        <f t="shared" si="6"/>
        <v>3000</v>
      </c>
      <c r="L22" s="5">
        <f t="shared" si="6"/>
        <v>2500</v>
      </c>
      <c r="M22" s="5">
        <f t="shared" si="6"/>
        <v>3500</v>
      </c>
      <c r="N22" s="5">
        <f t="shared" si="6"/>
        <v>3500</v>
      </c>
      <c r="O22" s="5">
        <f t="shared" si="6"/>
        <v>3500</v>
      </c>
      <c r="P22" s="5">
        <f t="shared" si="6"/>
        <v>3500</v>
      </c>
      <c r="Q22" s="5">
        <f t="shared" si="6"/>
        <v>2500</v>
      </c>
      <c r="R22" s="5">
        <f t="shared" si="6"/>
        <v>2500</v>
      </c>
      <c r="S22" s="5">
        <f t="shared" si="6"/>
        <v>2500</v>
      </c>
      <c r="T22" s="5">
        <f t="shared" si="6"/>
        <v>2500</v>
      </c>
    </row>
    <row r="23" spans="2:20" outlineLevel="1" x14ac:dyDescent="0.35">
      <c r="E23" s="25" t="s">
        <v>75</v>
      </c>
      <c r="H23" s="2" t="s">
        <v>55</v>
      </c>
      <c r="I23" s="5">
        <f>I17</f>
        <v>15</v>
      </c>
      <c r="J23" s="5">
        <f t="shared" ref="J23:T23" si="7">J17</f>
        <v>15</v>
      </c>
      <c r="K23" s="5">
        <f t="shared" si="7"/>
        <v>15</v>
      </c>
      <c r="L23" s="5">
        <f t="shared" si="7"/>
        <v>15</v>
      </c>
      <c r="M23" s="5">
        <f t="shared" si="7"/>
        <v>15</v>
      </c>
      <c r="N23" s="5">
        <f t="shared" si="7"/>
        <v>15</v>
      </c>
      <c r="O23" s="5">
        <f t="shared" si="7"/>
        <v>15</v>
      </c>
      <c r="P23" s="5">
        <f t="shared" si="7"/>
        <v>15</v>
      </c>
      <c r="Q23" s="5">
        <f t="shared" si="7"/>
        <v>15</v>
      </c>
      <c r="R23" s="5">
        <f t="shared" si="7"/>
        <v>15</v>
      </c>
      <c r="S23" s="5">
        <f t="shared" si="7"/>
        <v>15</v>
      </c>
      <c r="T23" s="5">
        <f t="shared" si="7"/>
        <v>15</v>
      </c>
    </row>
    <row r="24" spans="2:20" x14ac:dyDescent="0.35">
      <c r="D24" s="1" t="s">
        <v>77</v>
      </c>
      <c r="H24" s="25" t="s">
        <v>56</v>
      </c>
      <c r="I24" s="4">
        <f>I25*I26</f>
        <v>25000</v>
      </c>
      <c r="J24" s="4">
        <f t="shared" ref="J24" si="8">J25*J26</f>
        <v>20000</v>
      </c>
      <c r="K24" s="4">
        <f t="shared" ref="K24" si="9">K25*K26</f>
        <v>30000</v>
      </c>
      <c r="L24" s="4">
        <f t="shared" ref="L24" si="10">L25*L26</f>
        <v>25000</v>
      </c>
      <c r="M24" s="4">
        <f t="shared" ref="M24" si="11">M25*M26</f>
        <v>35000</v>
      </c>
      <c r="N24" s="4">
        <f t="shared" ref="N24" si="12">N25*N26</f>
        <v>35000</v>
      </c>
      <c r="O24" s="4">
        <f t="shared" ref="O24" si="13">O25*O26</f>
        <v>35000</v>
      </c>
      <c r="P24" s="4">
        <f t="shared" ref="P24" si="14">P25*P26</f>
        <v>35000</v>
      </c>
      <c r="Q24" s="4">
        <f t="shared" ref="Q24" si="15">Q25*Q26</f>
        <v>25000</v>
      </c>
      <c r="R24" s="4">
        <f t="shared" ref="R24" si="16">R25*R26</f>
        <v>25000</v>
      </c>
      <c r="S24" s="4">
        <f t="shared" ref="S24" si="17">S25*S26</f>
        <v>25000</v>
      </c>
      <c r="T24" s="4">
        <f t="shared" ref="T24" si="18">T25*T26</f>
        <v>25000</v>
      </c>
    </row>
    <row r="25" spans="2:20" outlineLevel="1" x14ac:dyDescent="0.35">
      <c r="E25" s="25" t="s">
        <v>73</v>
      </c>
      <c r="H25" s="25" t="s">
        <v>54</v>
      </c>
      <c r="I25" s="5">
        <f>I$13</f>
        <v>2500</v>
      </c>
      <c r="J25" s="5">
        <f t="shared" ref="J25:T25" si="19">J$13</f>
        <v>2000</v>
      </c>
      <c r="K25" s="5">
        <f t="shared" si="19"/>
        <v>3000</v>
      </c>
      <c r="L25" s="5">
        <f t="shared" si="19"/>
        <v>2500</v>
      </c>
      <c r="M25" s="5">
        <f t="shared" si="19"/>
        <v>3500</v>
      </c>
      <c r="N25" s="5">
        <f t="shared" si="19"/>
        <v>3500</v>
      </c>
      <c r="O25" s="5">
        <f t="shared" si="19"/>
        <v>3500</v>
      </c>
      <c r="P25" s="5">
        <f t="shared" si="19"/>
        <v>3500</v>
      </c>
      <c r="Q25" s="5">
        <f t="shared" si="19"/>
        <v>2500</v>
      </c>
      <c r="R25" s="5">
        <f t="shared" si="19"/>
        <v>2500</v>
      </c>
      <c r="S25" s="5">
        <f t="shared" si="19"/>
        <v>2500</v>
      </c>
      <c r="T25" s="5">
        <f t="shared" si="19"/>
        <v>2500</v>
      </c>
    </row>
    <row r="26" spans="2:20" outlineLevel="1" x14ac:dyDescent="0.35">
      <c r="E26" s="25" t="s">
        <v>75</v>
      </c>
      <c r="H26" s="2" t="s">
        <v>55</v>
      </c>
      <c r="I26" s="5">
        <f>I18</f>
        <v>10</v>
      </c>
      <c r="J26" s="5">
        <f t="shared" ref="J26:T26" si="20">J18</f>
        <v>10</v>
      </c>
      <c r="K26" s="5">
        <f t="shared" si="20"/>
        <v>10</v>
      </c>
      <c r="L26" s="5">
        <f t="shared" si="20"/>
        <v>10</v>
      </c>
      <c r="M26" s="5">
        <f t="shared" si="20"/>
        <v>10</v>
      </c>
      <c r="N26" s="5">
        <f t="shared" si="20"/>
        <v>10</v>
      </c>
      <c r="O26" s="5">
        <f t="shared" si="20"/>
        <v>10</v>
      </c>
      <c r="P26" s="5">
        <f t="shared" si="20"/>
        <v>10</v>
      </c>
      <c r="Q26" s="5">
        <f t="shared" si="20"/>
        <v>10</v>
      </c>
      <c r="R26" s="5">
        <f t="shared" si="20"/>
        <v>10</v>
      </c>
      <c r="S26" s="5">
        <f t="shared" si="20"/>
        <v>10</v>
      </c>
      <c r="T26" s="5">
        <f t="shared" si="20"/>
        <v>10</v>
      </c>
    </row>
    <row r="27" spans="2:20" x14ac:dyDescent="0.35"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2:20" x14ac:dyDescent="0.35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2:20" x14ac:dyDescent="0.35"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2:20" x14ac:dyDescent="0.35">
      <c r="B30" s="1" t="s">
        <v>100</v>
      </c>
      <c r="H30" s="25" t="s">
        <v>54</v>
      </c>
      <c r="I30" s="4">
        <f>I31+I32</f>
        <v>190000</v>
      </c>
      <c r="J30" s="4">
        <f t="shared" ref="J30:T30" si="21">J31+J32</f>
        <v>190000</v>
      </c>
      <c r="K30" s="4">
        <f t="shared" si="21"/>
        <v>190000</v>
      </c>
      <c r="L30" s="4">
        <f t="shared" si="21"/>
        <v>190000</v>
      </c>
      <c r="M30" s="4">
        <f t="shared" si="21"/>
        <v>190000</v>
      </c>
      <c r="N30" s="4">
        <f t="shared" si="21"/>
        <v>190000</v>
      </c>
      <c r="O30" s="4">
        <f t="shared" si="21"/>
        <v>190000</v>
      </c>
      <c r="P30" s="4">
        <f t="shared" si="21"/>
        <v>190000</v>
      </c>
      <c r="Q30" s="4">
        <f t="shared" si="21"/>
        <v>190000</v>
      </c>
      <c r="R30" s="4">
        <f t="shared" si="21"/>
        <v>190000</v>
      </c>
      <c r="S30" s="4">
        <f t="shared" si="21"/>
        <v>190000</v>
      </c>
      <c r="T30" s="4">
        <f t="shared" si="21"/>
        <v>190000</v>
      </c>
    </row>
    <row r="31" spans="2:20" x14ac:dyDescent="0.35">
      <c r="C31" s="2" t="s">
        <v>74</v>
      </c>
      <c r="H31" s="25" t="s">
        <v>54</v>
      </c>
      <c r="I31" s="22">
        <v>70000</v>
      </c>
      <c r="J31" s="22">
        <v>70000</v>
      </c>
      <c r="K31" s="22">
        <v>70000</v>
      </c>
      <c r="L31" s="22">
        <v>70000</v>
      </c>
      <c r="M31" s="22">
        <v>70000</v>
      </c>
      <c r="N31" s="22">
        <v>70000</v>
      </c>
      <c r="O31" s="22">
        <v>70000</v>
      </c>
      <c r="P31" s="22">
        <v>70000</v>
      </c>
      <c r="Q31" s="22">
        <v>70000</v>
      </c>
      <c r="R31" s="22">
        <v>70000</v>
      </c>
      <c r="S31" s="22">
        <v>70000</v>
      </c>
      <c r="T31" s="22">
        <v>70000</v>
      </c>
    </row>
    <row r="32" spans="2:20" x14ac:dyDescent="0.35">
      <c r="C32" s="2" t="s">
        <v>77</v>
      </c>
      <c r="H32" s="25" t="s">
        <v>54</v>
      </c>
      <c r="I32" s="22">
        <v>120000</v>
      </c>
      <c r="J32" s="22">
        <v>120000</v>
      </c>
      <c r="K32" s="22">
        <v>120000</v>
      </c>
      <c r="L32" s="22">
        <v>120000</v>
      </c>
      <c r="M32" s="22">
        <v>120000</v>
      </c>
      <c r="N32" s="22">
        <v>120000</v>
      </c>
      <c r="O32" s="22">
        <v>120000</v>
      </c>
      <c r="P32" s="22">
        <v>120000</v>
      </c>
      <c r="Q32" s="22">
        <v>120000</v>
      </c>
      <c r="R32" s="22">
        <v>120000</v>
      </c>
      <c r="S32" s="22">
        <v>120000</v>
      </c>
      <c r="T32" s="22">
        <v>120000</v>
      </c>
    </row>
    <row r="33" spans="2:20" x14ac:dyDescent="0.35"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2:20" x14ac:dyDescent="0.35"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2:20" s="1" customFormat="1" x14ac:dyDescent="0.35">
      <c r="B35" s="1" t="s">
        <v>101</v>
      </c>
      <c r="H35" s="1" t="s">
        <v>2</v>
      </c>
      <c r="I35" s="33">
        <f t="shared" ref="I35:T35" si="22">I11/I30</f>
        <v>2.6315789473684209E-2</v>
      </c>
      <c r="J35" s="33">
        <f t="shared" si="22"/>
        <v>2.1052631578947368E-2</v>
      </c>
      <c r="K35" s="33">
        <f t="shared" si="22"/>
        <v>3.1578947368421054E-2</v>
      </c>
      <c r="L35" s="33">
        <f t="shared" si="22"/>
        <v>2.6315789473684209E-2</v>
      </c>
      <c r="M35" s="33">
        <f t="shared" si="22"/>
        <v>3.6842105263157891E-2</v>
      </c>
      <c r="N35" s="33">
        <f t="shared" si="22"/>
        <v>3.6842105263157891E-2</v>
      </c>
      <c r="O35" s="33">
        <f t="shared" si="22"/>
        <v>3.6842105263157891E-2</v>
      </c>
      <c r="P35" s="33">
        <f t="shared" si="22"/>
        <v>3.6842105263157891E-2</v>
      </c>
      <c r="Q35" s="33">
        <f t="shared" si="22"/>
        <v>2.6315789473684209E-2</v>
      </c>
      <c r="R35" s="33">
        <f t="shared" si="22"/>
        <v>2.6315789473684209E-2</v>
      </c>
      <c r="S35" s="33">
        <f t="shared" si="22"/>
        <v>2.6315789473684209E-2</v>
      </c>
      <c r="T35" s="33">
        <f t="shared" si="22"/>
        <v>2.6315789473684209E-2</v>
      </c>
    </row>
    <row r="36" spans="2:20" x14ac:dyDescent="0.35">
      <c r="C36" s="2" t="s">
        <v>74</v>
      </c>
      <c r="H36" s="1" t="s">
        <v>2</v>
      </c>
      <c r="I36" s="11">
        <f>I12/I31</f>
        <v>3.5714285714285712E-2</v>
      </c>
      <c r="J36" s="11">
        <f t="shared" ref="J36:T36" si="23">J12/J31</f>
        <v>2.8571428571428571E-2</v>
      </c>
      <c r="K36" s="11">
        <f t="shared" si="23"/>
        <v>4.2857142857142858E-2</v>
      </c>
      <c r="L36" s="11">
        <f t="shared" si="23"/>
        <v>3.5714285714285712E-2</v>
      </c>
      <c r="M36" s="11">
        <f t="shared" si="23"/>
        <v>0.05</v>
      </c>
      <c r="N36" s="11">
        <f t="shared" si="23"/>
        <v>0.05</v>
      </c>
      <c r="O36" s="11">
        <f t="shared" si="23"/>
        <v>0.05</v>
      </c>
      <c r="P36" s="11">
        <f t="shared" si="23"/>
        <v>0.05</v>
      </c>
      <c r="Q36" s="11">
        <f t="shared" si="23"/>
        <v>3.5714285714285712E-2</v>
      </c>
      <c r="R36" s="11">
        <f t="shared" si="23"/>
        <v>3.5714285714285712E-2</v>
      </c>
      <c r="S36" s="11">
        <f t="shared" si="23"/>
        <v>3.5714285714285712E-2</v>
      </c>
      <c r="T36" s="11">
        <f t="shared" si="23"/>
        <v>3.5714285714285712E-2</v>
      </c>
    </row>
    <row r="37" spans="2:20" x14ac:dyDescent="0.35">
      <c r="C37" s="2" t="s">
        <v>77</v>
      </c>
      <c r="H37" s="1" t="s">
        <v>2</v>
      </c>
      <c r="I37" s="11">
        <f t="shared" ref="I37:T37" si="24">I13/I32</f>
        <v>2.0833333333333332E-2</v>
      </c>
      <c r="J37" s="11">
        <f t="shared" si="24"/>
        <v>1.6666666666666666E-2</v>
      </c>
      <c r="K37" s="11">
        <f t="shared" si="24"/>
        <v>2.5000000000000001E-2</v>
      </c>
      <c r="L37" s="11">
        <f t="shared" si="24"/>
        <v>2.0833333333333332E-2</v>
      </c>
      <c r="M37" s="11">
        <f t="shared" si="24"/>
        <v>2.9166666666666667E-2</v>
      </c>
      <c r="N37" s="11">
        <f t="shared" si="24"/>
        <v>2.9166666666666667E-2</v>
      </c>
      <c r="O37" s="11">
        <f t="shared" si="24"/>
        <v>2.9166666666666667E-2</v>
      </c>
      <c r="P37" s="11">
        <f t="shared" si="24"/>
        <v>2.9166666666666667E-2</v>
      </c>
      <c r="Q37" s="11">
        <f t="shared" si="24"/>
        <v>2.0833333333333332E-2</v>
      </c>
      <c r="R37" s="11">
        <f t="shared" si="24"/>
        <v>2.0833333333333332E-2</v>
      </c>
      <c r="S37" s="11">
        <f t="shared" si="24"/>
        <v>2.0833333333333332E-2</v>
      </c>
      <c r="T37" s="11">
        <f t="shared" si="24"/>
        <v>2.0833333333333332E-2</v>
      </c>
    </row>
    <row r="38" spans="2:20" x14ac:dyDescent="0.35"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2:20" x14ac:dyDescent="0.35">
      <c r="B39" s="41" t="s">
        <v>122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2:20" x14ac:dyDescent="0.35">
      <c r="B40" s="41"/>
      <c r="C40" s="2" t="s">
        <v>124</v>
      </c>
      <c r="H40" s="2" t="s">
        <v>2</v>
      </c>
      <c r="I40" s="11">
        <f>I41/I$42</f>
        <v>0.5</v>
      </c>
      <c r="J40" s="11">
        <f t="shared" ref="J40:T40" si="25">J41/J$42</f>
        <v>0.5</v>
      </c>
      <c r="K40" s="11">
        <f t="shared" si="25"/>
        <v>0.5</v>
      </c>
      <c r="L40" s="11">
        <f t="shared" si="25"/>
        <v>0.5</v>
      </c>
      <c r="M40" s="11">
        <f t="shared" si="25"/>
        <v>0.5</v>
      </c>
      <c r="N40" s="11">
        <f t="shared" si="25"/>
        <v>0.5</v>
      </c>
      <c r="O40" s="11">
        <f t="shared" si="25"/>
        <v>0.5</v>
      </c>
      <c r="P40" s="11">
        <f t="shared" si="25"/>
        <v>0.5</v>
      </c>
      <c r="Q40" s="11">
        <f t="shared" si="25"/>
        <v>0.5</v>
      </c>
      <c r="R40" s="11">
        <f t="shared" si="25"/>
        <v>0.5</v>
      </c>
      <c r="S40" s="11">
        <f t="shared" si="25"/>
        <v>0.5</v>
      </c>
      <c r="T40" s="11">
        <f t="shared" si="25"/>
        <v>0.5</v>
      </c>
    </row>
    <row r="41" spans="2:20" x14ac:dyDescent="0.35">
      <c r="D41" s="2" t="s">
        <v>74</v>
      </c>
      <c r="H41" s="25" t="s">
        <v>54</v>
      </c>
      <c r="I41" s="5">
        <f>I12</f>
        <v>2500</v>
      </c>
      <c r="J41" s="5">
        <f t="shared" ref="J41:T41" si="26">J12</f>
        <v>2000</v>
      </c>
      <c r="K41" s="5">
        <f t="shared" si="26"/>
        <v>3000</v>
      </c>
      <c r="L41" s="5">
        <f t="shared" si="26"/>
        <v>2500</v>
      </c>
      <c r="M41" s="5">
        <f t="shared" si="26"/>
        <v>3500</v>
      </c>
      <c r="N41" s="5">
        <f t="shared" si="26"/>
        <v>3500</v>
      </c>
      <c r="O41" s="5">
        <f t="shared" si="26"/>
        <v>3500</v>
      </c>
      <c r="P41" s="5">
        <f t="shared" si="26"/>
        <v>3500</v>
      </c>
      <c r="Q41" s="5">
        <f t="shared" si="26"/>
        <v>2500</v>
      </c>
      <c r="R41" s="5">
        <f t="shared" si="26"/>
        <v>2500</v>
      </c>
      <c r="S41" s="5">
        <f t="shared" si="26"/>
        <v>2500</v>
      </c>
      <c r="T41" s="5">
        <f t="shared" si="26"/>
        <v>2500</v>
      </c>
    </row>
    <row r="42" spans="2:20" x14ac:dyDescent="0.35">
      <c r="D42" s="2" t="s">
        <v>123</v>
      </c>
      <c r="H42" s="25" t="s">
        <v>54</v>
      </c>
      <c r="I42" s="5">
        <f>I11</f>
        <v>5000</v>
      </c>
      <c r="J42" s="5">
        <f t="shared" ref="J42:T42" si="27">J11</f>
        <v>4000</v>
      </c>
      <c r="K42" s="5">
        <f t="shared" si="27"/>
        <v>6000</v>
      </c>
      <c r="L42" s="5">
        <f t="shared" si="27"/>
        <v>5000</v>
      </c>
      <c r="M42" s="5">
        <f t="shared" si="27"/>
        <v>7000</v>
      </c>
      <c r="N42" s="5">
        <f t="shared" si="27"/>
        <v>7000</v>
      </c>
      <c r="O42" s="5">
        <f t="shared" si="27"/>
        <v>7000</v>
      </c>
      <c r="P42" s="5">
        <f t="shared" si="27"/>
        <v>7000</v>
      </c>
      <c r="Q42" s="5">
        <f t="shared" si="27"/>
        <v>5000</v>
      </c>
      <c r="R42" s="5">
        <f t="shared" si="27"/>
        <v>5000</v>
      </c>
      <c r="S42" s="5">
        <f t="shared" si="27"/>
        <v>5000</v>
      </c>
      <c r="T42" s="5">
        <f t="shared" si="27"/>
        <v>5000</v>
      </c>
    </row>
    <row r="43" spans="2:20" x14ac:dyDescent="0.35">
      <c r="C43" s="2" t="s">
        <v>125</v>
      </c>
      <c r="H43" s="2" t="s">
        <v>2</v>
      </c>
      <c r="I43" s="11">
        <f>1-I40</f>
        <v>0.5</v>
      </c>
      <c r="J43" s="11">
        <f t="shared" ref="J43:T43" si="28">1-J40</f>
        <v>0.5</v>
      </c>
      <c r="K43" s="11">
        <f t="shared" si="28"/>
        <v>0.5</v>
      </c>
      <c r="L43" s="11">
        <f t="shared" si="28"/>
        <v>0.5</v>
      </c>
      <c r="M43" s="11">
        <f t="shared" si="28"/>
        <v>0.5</v>
      </c>
      <c r="N43" s="11">
        <f t="shared" si="28"/>
        <v>0.5</v>
      </c>
      <c r="O43" s="11">
        <f t="shared" si="28"/>
        <v>0.5</v>
      </c>
      <c r="P43" s="11">
        <f t="shared" si="28"/>
        <v>0.5</v>
      </c>
      <c r="Q43" s="11">
        <f t="shared" si="28"/>
        <v>0.5</v>
      </c>
      <c r="R43" s="11">
        <f t="shared" si="28"/>
        <v>0.5</v>
      </c>
      <c r="S43" s="11">
        <f t="shared" si="28"/>
        <v>0.5</v>
      </c>
      <c r="T43" s="11">
        <f t="shared" si="28"/>
        <v>0.5</v>
      </c>
    </row>
    <row r="44" spans="2:20" x14ac:dyDescent="0.35"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2:20" x14ac:dyDescent="0.35"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2:20" x14ac:dyDescent="0.35"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2:20" x14ac:dyDescent="0.35"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2:20" x14ac:dyDescent="0.35"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9:20" x14ac:dyDescent="0.35"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9:20" x14ac:dyDescent="0.35"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9:20" x14ac:dyDescent="0.35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9:20" x14ac:dyDescent="0.35"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9:20" x14ac:dyDescent="0.35"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9:20" x14ac:dyDescent="0.35"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9:20" x14ac:dyDescent="0.35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9:20" x14ac:dyDescent="0.35"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9:20" x14ac:dyDescent="0.35"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9:20" x14ac:dyDescent="0.35"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9:20" x14ac:dyDescent="0.35"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9:20" x14ac:dyDescent="0.35"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9:20" x14ac:dyDescent="0.35"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9:20" x14ac:dyDescent="0.35"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9:20" x14ac:dyDescent="0.35"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9:20" x14ac:dyDescent="0.35"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9:20" x14ac:dyDescent="0.35"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9:20" x14ac:dyDescent="0.35"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9:20" x14ac:dyDescent="0.35"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9:20" x14ac:dyDescent="0.35"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9:20" x14ac:dyDescent="0.35"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9:20" x14ac:dyDescent="0.35"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9:20" x14ac:dyDescent="0.35"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</sheetData>
  <hyperlinks>
    <hyperlink ref="R3" location="Master!A1" display="Back" xr:uid="{00000000-0004-0000-0800-000000000000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P&amp;L</vt:lpstr>
      <vt:lpstr>CF</vt:lpstr>
      <vt:lpstr>Head Office</vt:lpstr>
      <vt:lpstr>Debt</vt:lpstr>
      <vt:lpstr>FC</vt:lpstr>
      <vt:lpstr>VC</vt:lpstr>
      <vt:lpstr>Working Capital</vt:lpstr>
      <vt:lpstr>Sales</vt:lpstr>
      <vt:lpstr>Gross margin</vt:lpstr>
      <vt:lpstr>Net Margins</vt:lpstr>
      <vt:lpstr>Selling Costs</vt:lpstr>
      <vt:lpstr>Marketing Costs</vt:lpstr>
      <vt:lpstr>Slide</vt:lpstr>
      <vt:lpstr>Links</vt:lpstr>
      <vt:lpstr>Traffic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2023-03-27T22:16:39Z</dcterms:modified>
</cp:coreProperties>
</file>