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50CA0F35-C8E5-49D6-943A-D23F59C01E02}" xr6:coauthVersionLast="45" xr6:coauthVersionMax="45" xr10:uidLastSave="{00000000-0000-0000-0000-000000000000}"/>
  <bookViews>
    <workbookView xWindow="-110" yWindow="-110" windowWidth="19420" windowHeight="10420" tabRatio="700" activeTab="5" xr2:uid="{00000000-000D-0000-FFFF-FFFF00000000}"/>
  </bookViews>
  <sheets>
    <sheet name="Master" sheetId="7" r:id="rId1"/>
    <sheet name="Sales &amp; Margin" sheetId="4" r:id="rId2"/>
    <sheet name="HQ" sheetId="5" r:id="rId3"/>
    <sheet name="Work Cap" sheetId="11" r:id="rId4"/>
    <sheet name="Capex" sheetId="14" r:id="rId5"/>
    <sheet name="Debt" sheetId="15" r:id="rId6"/>
    <sheet name="CF" sheetId="12" r:id="rId7"/>
    <sheet name="P&amp;L" sheetId="13" r:id="rId8"/>
    <sheet name="Parameters" sheetId="9" r:id="rId9"/>
    <sheet name="Category" sheetId="16" r:id="rId10"/>
    <sheet name="Slide" sheetId="8" r:id="rId11"/>
    <sheet name="Link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7" l="1"/>
  <c r="J11" i="9" l="1"/>
  <c r="J9" i="9"/>
  <c r="J25" i="15"/>
  <c r="K24" i="15" l="1"/>
  <c r="L24" i="15" s="1"/>
  <c r="J23" i="15"/>
  <c r="K17" i="15"/>
  <c r="K16" i="15"/>
  <c r="L16" i="15" s="1"/>
  <c r="M16" i="15" s="1"/>
  <c r="J15" i="15"/>
  <c r="L17" i="15" l="1"/>
  <c r="L25" i="15" s="1"/>
  <c r="K25" i="15"/>
  <c r="K23" i="15" s="1"/>
  <c r="K15" i="15"/>
  <c r="M24" i="15"/>
  <c r="L23" i="15"/>
  <c r="N16" i="15"/>
  <c r="M17" i="15" l="1"/>
  <c r="L15" i="15"/>
  <c r="N24" i="15"/>
  <c r="O16" i="15"/>
  <c r="N17" i="15" l="1"/>
  <c r="M25" i="15"/>
  <c r="M23" i="15" s="1"/>
  <c r="M15" i="15"/>
  <c r="O24" i="15"/>
  <c r="P16" i="15"/>
  <c r="O17" i="15" l="1"/>
  <c r="N25" i="15"/>
  <c r="N23" i="15" s="1"/>
  <c r="N15" i="15"/>
  <c r="P24" i="15"/>
  <c r="Q16" i="15"/>
  <c r="P17" i="15" l="1"/>
  <c r="O25" i="15"/>
  <c r="O23" i="15" s="1"/>
  <c r="O15" i="15"/>
  <c r="Q24" i="15"/>
  <c r="R16" i="15"/>
  <c r="Q17" i="15" l="1"/>
  <c r="P25" i="15"/>
  <c r="P23" i="15" s="1"/>
  <c r="P15" i="15"/>
  <c r="R24" i="15"/>
  <c r="S16" i="15"/>
  <c r="R17" i="15" l="1"/>
  <c r="Q25" i="15"/>
  <c r="Q23" i="15" s="1"/>
  <c r="Q15" i="15"/>
  <c r="S24" i="15"/>
  <c r="T16" i="15"/>
  <c r="S17" i="15" l="1"/>
  <c r="R25" i="15"/>
  <c r="R23" i="15" s="1"/>
  <c r="R15" i="15"/>
  <c r="T24" i="15"/>
  <c r="U16" i="15"/>
  <c r="T17" i="15" l="1"/>
  <c r="S25" i="15"/>
  <c r="S23" i="15" s="1"/>
  <c r="S15" i="15"/>
  <c r="U24" i="15"/>
  <c r="U17" i="15" l="1"/>
  <c r="T25" i="15"/>
  <c r="T23" i="15" s="1"/>
  <c r="T15" i="15"/>
  <c r="K24" i="12"/>
  <c r="J24" i="12"/>
  <c r="U25" i="15" l="1"/>
  <c r="U23" i="15" s="1"/>
  <c r="U15" i="15"/>
  <c r="J21" i="15"/>
  <c r="J17" i="14"/>
  <c r="K17" i="14" s="1"/>
  <c r="L17" i="14" s="1"/>
  <c r="M17" i="14" s="1"/>
  <c r="L9" i="15"/>
  <c r="K9" i="14"/>
  <c r="K38" i="13"/>
  <c r="L38" i="13" s="1"/>
  <c r="U23" i="12"/>
  <c r="T23" i="12"/>
  <c r="S23" i="12"/>
  <c r="R23" i="12"/>
  <c r="Q23" i="12"/>
  <c r="P23" i="12"/>
  <c r="O23" i="12"/>
  <c r="N23" i="12"/>
  <c r="M23" i="12"/>
  <c r="L23" i="12"/>
  <c r="K23" i="12"/>
  <c r="J23" i="12"/>
  <c r="J13" i="15"/>
  <c r="J6" i="15"/>
  <c r="K7" i="15" s="1"/>
  <c r="K6" i="14" l="1"/>
  <c r="K15" i="12" s="1"/>
  <c r="M9" i="15"/>
  <c r="M24" i="12" s="1"/>
  <c r="L24" i="12"/>
  <c r="V23" i="12"/>
  <c r="N9" i="15"/>
  <c r="N24" i="12" s="1"/>
  <c r="K21" i="14"/>
  <c r="K13" i="14"/>
  <c r="L9" i="14"/>
  <c r="M9" i="14" s="1"/>
  <c r="N9" i="14" s="1"/>
  <c r="O9" i="14" s="1"/>
  <c r="P9" i="14" s="1"/>
  <c r="Q9" i="14" s="1"/>
  <c r="R9" i="14" s="1"/>
  <c r="S9" i="14" s="1"/>
  <c r="T9" i="14" s="1"/>
  <c r="U9" i="14" s="1"/>
  <c r="N17" i="14"/>
  <c r="O17" i="14" s="1"/>
  <c r="M38" i="13"/>
  <c r="K13" i="15"/>
  <c r="K6" i="15"/>
  <c r="J14" i="15"/>
  <c r="V9" i="14" l="1"/>
  <c r="O9" i="15"/>
  <c r="O24" i="12" s="1"/>
  <c r="P17" i="14"/>
  <c r="P9" i="15"/>
  <c r="P24" i="12" s="1"/>
  <c r="J12" i="15"/>
  <c r="J11" i="15" s="1"/>
  <c r="N38" i="13"/>
  <c r="K14" i="15"/>
  <c r="L7" i="15"/>
  <c r="J30" i="13" l="1"/>
  <c r="J25" i="12"/>
  <c r="Q17" i="14"/>
  <c r="Q9" i="15"/>
  <c r="Q24" i="12" s="1"/>
  <c r="K12" i="15"/>
  <c r="K11" i="15" s="1"/>
  <c r="O38" i="13"/>
  <c r="L6" i="15"/>
  <c r="L13" i="15"/>
  <c r="K30" i="13" l="1"/>
  <c r="K25" i="12"/>
  <c r="R17" i="14"/>
  <c r="R9" i="15"/>
  <c r="R24" i="12" s="1"/>
  <c r="P38" i="13"/>
  <c r="L14" i="15"/>
  <c r="M7" i="15"/>
  <c r="S17" i="14" l="1"/>
  <c r="S9" i="15"/>
  <c r="S24" i="12" s="1"/>
  <c r="L12" i="15"/>
  <c r="L11" i="15" s="1"/>
  <c r="Q38" i="13"/>
  <c r="M6" i="15"/>
  <c r="M13" i="15"/>
  <c r="L30" i="13" l="1"/>
  <c r="L25" i="12"/>
  <c r="T17" i="14"/>
  <c r="T9" i="15"/>
  <c r="T24" i="12" s="1"/>
  <c r="R38" i="13"/>
  <c r="N7" i="15"/>
  <c r="M14" i="15"/>
  <c r="U17" i="14" l="1"/>
  <c r="U9" i="15"/>
  <c r="U24" i="12" s="1"/>
  <c r="V24" i="12" s="1"/>
  <c r="M12" i="15"/>
  <c r="M11" i="15" s="1"/>
  <c r="S38" i="13"/>
  <c r="N6" i="15"/>
  <c r="N13" i="15"/>
  <c r="M30" i="13" l="1"/>
  <c r="M25" i="12"/>
  <c r="T38" i="13"/>
  <c r="O7" i="15"/>
  <c r="N14" i="15"/>
  <c r="N12" i="15" l="1"/>
  <c r="N11" i="15" s="1"/>
  <c r="N25" i="12" s="1"/>
  <c r="U38" i="13"/>
  <c r="O13" i="15"/>
  <c r="O6" i="15"/>
  <c r="N30" i="13" l="1"/>
  <c r="O14" i="15"/>
  <c r="P7" i="15"/>
  <c r="O12" i="15" l="1"/>
  <c r="O11" i="15" s="1"/>
  <c r="O25" i="12" s="1"/>
  <c r="P13" i="15"/>
  <c r="P6" i="15"/>
  <c r="O30" i="13" l="1"/>
  <c r="Q7" i="15"/>
  <c r="P14" i="15"/>
  <c r="P12" i="15" l="1"/>
  <c r="P11" i="15" s="1"/>
  <c r="Q6" i="15"/>
  <c r="Q13" i="15"/>
  <c r="P30" i="13" l="1"/>
  <c r="P25" i="12"/>
  <c r="Q14" i="15"/>
  <c r="R7" i="15"/>
  <c r="Q12" i="15" l="1"/>
  <c r="Q11" i="15" s="1"/>
  <c r="Q25" i="12" s="1"/>
  <c r="R6" i="15"/>
  <c r="R13" i="15"/>
  <c r="Q30" i="13" l="1"/>
  <c r="S7" i="15"/>
  <c r="R14" i="15"/>
  <c r="R12" i="15" l="1"/>
  <c r="R11" i="15" s="1"/>
  <c r="S13" i="15"/>
  <c r="S6" i="15"/>
  <c r="R30" i="13" l="1"/>
  <c r="R25" i="12"/>
  <c r="S14" i="15"/>
  <c r="T7" i="15"/>
  <c r="S12" i="15" l="1"/>
  <c r="S11" i="15" s="1"/>
  <c r="T6" i="15"/>
  <c r="T13" i="15"/>
  <c r="S30" i="13" l="1"/>
  <c r="S25" i="12"/>
  <c r="T14" i="15"/>
  <c r="U7" i="15"/>
  <c r="T12" i="15" l="1"/>
  <c r="T11" i="15" s="1"/>
  <c r="U6" i="15"/>
  <c r="U14" i="15" s="1"/>
  <c r="U13" i="15"/>
  <c r="T30" i="13" l="1"/>
  <c r="T25" i="12"/>
  <c r="U12" i="15"/>
  <c r="U11" i="15" s="1"/>
  <c r="U25" i="12" s="1"/>
  <c r="V25" i="12" l="1"/>
  <c r="U30" i="13"/>
  <c r="V30" i="13" s="1"/>
  <c r="F16" i="7" l="1"/>
  <c r="F15" i="7"/>
  <c r="F14" i="7"/>
  <c r="F13" i="7"/>
  <c r="F12" i="7"/>
  <c r="K22" i="12"/>
  <c r="L22" i="12" l="1"/>
  <c r="L8" i="14"/>
  <c r="L7" i="14"/>
  <c r="J6" i="14"/>
  <c r="K19" i="12"/>
  <c r="K18" i="12"/>
  <c r="K17" i="12"/>
  <c r="K16" i="12"/>
  <c r="L17" i="11"/>
  <c r="M17" i="11" s="1"/>
  <c r="N17" i="11" s="1"/>
  <c r="O17" i="11" s="1"/>
  <c r="P17" i="11" s="1"/>
  <c r="Q17" i="11" s="1"/>
  <c r="R17" i="11" s="1"/>
  <c r="S17" i="11" s="1"/>
  <c r="T17" i="11" s="1"/>
  <c r="U17" i="11" s="1"/>
  <c r="K17" i="11"/>
  <c r="K11" i="11"/>
  <c r="L11" i="11" s="1"/>
  <c r="M11" i="11" s="1"/>
  <c r="N11" i="11" s="1"/>
  <c r="O11" i="11" s="1"/>
  <c r="P11" i="11" s="1"/>
  <c r="Q11" i="11" s="1"/>
  <c r="R11" i="11" s="1"/>
  <c r="S11" i="11" s="1"/>
  <c r="T11" i="11" s="1"/>
  <c r="U11" i="11" s="1"/>
  <c r="L17" i="12" l="1"/>
  <c r="M17" i="12" s="1"/>
  <c r="N17" i="12" s="1"/>
  <c r="O17" i="12" s="1"/>
  <c r="P17" i="12" s="1"/>
  <c r="Q17" i="12" s="1"/>
  <c r="R17" i="12" s="1"/>
  <c r="S17" i="12" s="1"/>
  <c r="T17" i="12" s="1"/>
  <c r="U17" i="12" s="1"/>
  <c r="L18" i="12"/>
  <c r="M18" i="12" s="1"/>
  <c r="N18" i="12" s="1"/>
  <c r="O18" i="12" s="1"/>
  <c r="P18" i="12" s="1"/>
  <c r="Q18" i="12" s="1"/>
  <c r="R18" i="12" s="1"/>
  <c r="S18" i="12" s="1"/>
  <c r="T18" i="12" s="1"/>
  <c r="U18" i="12" s="1"/>
  <c r="V18" i="12"/>
  <c r="L19" i="12"/>
  <c r="M19" i="12" s="1"/>
  <c r="N19" i="12" s="1"/>
  <c r="O19" i="12" s="1"/>
  <c r="P19" i="12" s="1"/>
  <c r="Q19" i="12" s="1"/>
  <c r="R19" i="12" s="1"/>
  <c r="S19" i="12" s="1"/>
  <c r="T19" i="12" s="1"/>
  <c r="U19" i="12" s="1"/>
  <c r="V19" i="12"/>
  <c r="M8" i="14"/>
  <c r="N8" i="14" s="1"/>
  <c r="O8" i="14" s="1"/>
  <c r="P8" i="14" s="1"/>
  <c r="Q8" i="14" s="1"/>
  <c r="R8" i="14" s="1"/>
  <c r="S8" i="14" s="1"/>
  <c r="T8" i="14" s="1"/>
  <c r="U8" i="14" s="1"/>
  <c r="J15" i="12"/>
  <c r="J14" i="12" s="1"/>
  <c r="L16" i="12"/>
  <c r="M16" i="12" s="1"/>
  <c r="N16" i="12" s="1"/>
  <c r="O16" i="12" s="1"/>
  <c r="P16" i="12" s="1"/>
  <c r="Q16" i="12" s="1"/>
  <c r="R16" i="12" s="1"/>
  <c r="S16" i="12" s="1"/>
  <c r="T16" i="12" s="1"/>
  <c r="U16" i="12" s="1"/>
  <c r="K14" i="12"/>
  <c r="M7" i="14"/>
  <c r="L6" i="14"/>
  <c r="L15" i="12" s="1"/>
  <c r="J21" i="14"/>
  <c r="J13" i="14"/>
  <c r="J11" i="14" s="1"/>
  <c r="M22" i="12"/>
  <c r="V16" i="12" l="1"/>
  <c r="V17" i="12"/>
  <c r="V8" i="14"/>
  <c r="L14" i="12"/>
  <c r="L31" i="12" s="1"/>
  <c r="J31" i="12"/>
  <c r="L21" i="14"/>
  <c r="L13" i="14"/>
  <c r="K12" i="14"/>
  <c r="K11" i="14" s="1"/>
  <c r="J16" i="14"/>
  <c r="J15" i="14" s="1"/>
  <c r="N7" i="14"/>
  <c r="M6" i="14"/>
  <c r="N22" i="12"/>
  <c r="J22" i="14" l="1"/>
  <c r="J16" i="5"/>
  <c r="J8" i="12"/>
  <c r="M15" i="12"/>
  <c r="M21" i="14"/>
  <c r="M13" i="14"/>
  <c r="O7" i="14"/>
  <c r="N6" i="14"/>
  <c r="O22" i="12"/>
  <c r="J19" i="14" l="1"/>
  <c r="K20" i="14" s="1"/>
  <c r="N15" i="12"/>
  <c r="N14" i="12" s="1"/>
  <c r="N31" i="12" s="1"/>
  <c r="M14" i="12"/>
  <c r="M31" i="12" s="1"/>
  <c r="P7" i="14"/>
  <c r="O6" i="14"/>
  <c r="N21" i="14"/>
  <c r="N13" i="14"/>
  <c r="P22" i="12"/>
  <c r="O15" i="12" l="1"/>
  <c r="O21" i="14"/>
  <c r="O13" i="14"/>
  <c r="Q7" i="14"/>
  <c r="P6" i="14"/>
  <c r="Q22" i="12"/>
  <c r="O14" i="12" l="1"/>
  <c r="O31" i="12" s="1"/>
  <c r="P15" i="12"/>
  <c r="P14" i="12" s="1"/>
  <c r="P31" i="12" s="1"/>
  <c r="R7" i="14"/>
  <c r="Q6" i="14"/>
  <c r="P21" i="14"/>
  <c r="P13" i="14"/>
  <c r="R22" i="12"/>
  <c r="Q15" i="12" l="1"/>
  <c r="Q14" i="12" s="1"/>
  <c r="Q31" i="12" s="1"/>
  <c r="Q21" i="14"/>
  <c r="Q13" i="14"/>
  <c r="S7" i="14"/>
  <c r="R6" i="14"/>
  <c r="S22" i="12"/>
  <c r="R15" i="12" l="1"/>
  <c r="R14" i="12" s="1"/>
  <c r="R31" i="12" s="1"/>
  <c r="T7" i="14"/>
  <c r="S6" i="14"/>
  <c r="R21" i="14"/>
  <c r="R13" i="14"/>
  <c r="T22" i="12"/>
  <c r="K7" i="11"/>
  <c r="S15" i="12" l="1"/>
  <c r="S14" i="12" s="1"/>
  <c r="S31" i="12" s="1"/>
  <c r="S21" i="14"/>
  <c r="S13" i="14"/>
  <c r="U7" i="14"/>
  <c r="T6" i="14"/>
  <c r="T15" i="12" s="1"/>
  <c r="T14" i="12" s="1"/>
  <c r="U22" i="12"/>
  <c r="V22" i="12" s="1"/>
  <c r="L7" i="11"/>
  <c r="F11" i="7"/>
  <c r="F10" i="7"/>
  <c r="U6" i="14" l="1"/>
  <c r="V7" i="14"/>
  <c r="U21" i="14"/>
  <c r="U13" i="14"/>
  <c r="T21" i="14"/>
  <c r="T13" i="14"/>
  <c r="T31" i="12"/>
  <c r="M7" i="11"/>
  <c r="F20" i="7"/>
  <c r="F18" i="7"/>
  <c r="F17" i="7"/>
  <c r="U15" i="12" l="1"/>
  <c r="V6" i="14"/>
  <c r="N7" i="11"/>
  <c r="J13" i="5"/>
  <c r="J7" i="5"/>
  <c r="J7" i="4"/>
  <c r="J42" i="4" s="1"/>
  <c r="J41" i="4" s="1"/>
  <c r="U14" i="12" l="1"/>
  <c r="U31" i="12" s="1"/>
  <c r="V15" i="12"/>
  <c r="J12" i="13"/>
  <c r="J19" i="13" s="1"/>
  <c r="O7" i="11"/>
  <c r="D25" i="4"/>
  <c r="D24" i="4"/>
  <c r="D23" i="4"/>
  <c r="D22" i="4"/>
  <c r="D21" i="4"/>
  <c r="D20" i="4"/>
  <c r="D19" i="4"/>
  <c r="D18" i="4"/>
  <c r="P7" i="11" l="1"/>
  <c r="K17" i="5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K47" i="4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K15" i="5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K14" i="5"/>
  <c r="L14" i="5" s="1"/>
  <c r="K12" i="5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K11" i="5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K43" i="4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K10" i="5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K8" i="5"/>
  <c r="K9" i="5"/>
  <c r="L9" i="5" s="1"/>
  <c r="M9" i="5" s="1"/>
  <c r="N9" i="5" s="1"/>
  <c r="O9" i="5" s="1"/>
  <c r="P9" i="5" s="1"/>
  <c r="Q9" i="5" s="1"/>
  <c r="R9" i="5" s="1"/>
  <c r="S9" i="5" s="1"/>
  <c r="T9" i="5" s="1"/>
  <c r="U9" i="5" s="1"/>
  <c r="K25" i="4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K24" i="4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K23" i="4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K22" i="4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K21" i="4"/>
  <c r="K20" i="4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K19" i="4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K18" i="4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K33" i="4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K32" i="4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K31" i="4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K30" i="4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K29" i="4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K28" i="4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K27" i="4"/>
  <c r="L27" i="4" s="1"/>
  <c r="M27" i="4" s="1"/>
  <c r="J39" i="4"/>
  <c r="J34" i="4"/>
  <c r="J16" i="4" s="1"/>
  <c r="J38" i="4" s="1"/>
  <c r="K14" i="4"/>
  <c r="L14" i="4" s="1"/>
  <c r="M14" i="4" s="1"/>
  <c r="K10" i="4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K9" i="4"/>
  <c r="K8" i="4"/>
  <c r="K39" i="4" s="1"/>
  <c r="J6" i="4"/>
  <c r="J15" i="11" l="1"/>
  <c r="J6" i="11"/>
  <c r="J10" i="11"/>
  <c r="L8" i="5"/>
  <c r="K7" i="5"/>
  <c r="J37" i="4"/>
  <c r="J10" i="13" s="1"/>
  <c r="L21" i="4"/>
  <c r="J13" i="4"/>
  <c r="J12" i="4" s="1"/>
  <c r="J6" i="13"/>
  <c r="Q7" i="11"/>
  <c r="K34" i="4"/>
  <c r="J46" i="4"/>
  <c r="J45" i="4" s="1"/>
  <c r="K13" i="5"/>
  <c r="L13" i="5"/>
  <c r="M14" i="5"/>
  <c r="K7" i="4"/>
  <c r="L8" i="4"/>
  <c r="N27" i="4"/>
  <c r="L9" i="4"/>
  <c r="M9" i="4" s="1"/>
  <c r="N9" i="4" s="1"/>
  <c r="O9" i="4" s="1"/>
  <c r="P9" i="4" s="1"/>
  <c r="Q9" i="4" s="1"/>
  <c r="R9" i="4" s="1"/>
  <c r="S9" i="4" s="1"/>
  <c r="T9" i="4" s="1"/>
  <c r="U9" i="4" s="1"/>
  <c r="N14" i="4"/>
  <c r="M8" i="5" l="1"/>
  <c r="L7" i="5"/>
  <c r="J18" i="13"/>
  <c r="K16" i="4"/>
  <c r="K38" i="4" s="1"/>
  <c r="K37" i="4" s="1"/>
  <c r="K51" i="4" s="1"/>
  <c r="M21" i="4"/>
  <c r="J51" i="4"/>
  <c r="J45" i="13"/>
  <c r="J54" i="13"/>
  <c r="J5" i="11"/>
  <c r="J20" i="11" s="1"/>
  <c r="J9" i="11"/>
  <c r="J21" i="11" s="1"/>
  <c r="J53" i="4"/>
  <c r="J14" i="13"/>
  <c r="J53" i="13"/>
  <c r="J50" i="4"/>
  <c r="J8" i="13"/>
  <c r="R7" i="11"/>
  <c r="L34" i="4"/>
  <c r="M34" i="4" s="1"/>
  <c r="N34" i="4" s="1"/>
  <c r="O34" i="4" s="1"/>
  <c r="P34" i="4" s="1"/>
  <c r="Q34" i="4" s="1"/>
  <c r="R34" i="4" s="1"/>
  <c r="S34" i="4" s="1"/>
  <c r="T34" i="4" s="1"/>
  <c r="U34" i="4" s="1"/>
  <c r="J6" i="5"/>
  <c r="J22" i="13" s="1"/>
  <c r="M13" i="5"/>
  <c r="N14" i="5"/>
  <c r="K42" i="4"/>
  <c r="K6" i="4"/>
  <c r="M8" i="4"/>
  <c r="L39" i="4"/>
  <c r="O27" i="4"/>
  <c r="L7" i="4"/>
  <c r="O14" i="4"/>
  <c r="K15" i="11" l="1"/>
  <c r="K10" i="11"/>
  <c r="K6" i="11"/>
  <c r="M7" i="5"/>
  <c r="N8" i="5"/>
  <c r="J46" i="13"/>
  <c r="J26" i="13"/>
  <c r="J56" i="13"/>
  <c r="K10" i="13"/>
  <c r="L16" i="4"/>
  <c r="L38" i="4" s="1"/>
  <c r="L37" i="4" s="1"/>
  <c r="L51" i="4" s="1"/>
  <c r="N21" i="4"/>
  <c r="M16" i="4"/>
  <c r="M38" i="4" s="1"/>
  <c r="K6" i="13"/>
  <c r="J20" i="13"/>
  <c r="J55" i="13"/>
  <c r="J52" i="13"/>
  <c r="J17" i="13"/>
  <c r="J16" i="11"/>
  <c r="J14" i="11" s="1"/>
  <c r="S7" i="11"/>
  <c r="K13" i="4"/>
  <c r="K12" i="4" s="1"/>
  <c r="K46" i="4"/>
  <c r="K45" i="4" s="1"/>
  <c r="O14" i="5"/>
  <c r="N13" i="5"/>
  <c r="L6" i="4"/>
  <c r="L42" i="4"/>
  <c r="M39" i="4"/>
  <c r="M7" i="4"/>
  <c r="N8" i="4"/>
  <c r="P27" i="4"/>
  <c r="P14" i="4"/>
  <c r="L15" i="11" l="1"/>
  <c r="L10" i="11"/>
  <c r="L6" i="11"/>
  <c r="N7" i="5"/>
  <c r="O8" i="5"/>
  <c r="K18" i="13"/>
  <c r="K53" i="13"/>
  <c r="M37" i="4"/>
  <c r="M51" i="4" s="1"/>
  <c r="L10" i="13"/>
  <c r="L18" i="13" s="1"/>
  <c r="O21" i="4"/>
  <c r="N16" i="4"/>
  <c r="N38" i="4" s="1"/>
  <c r="J51" i="13"/>
  <c r="L6" i="13"/>
  <c r="K5" i="11"/>
  <c r="K9" i="11"/>
  <c r="J13" i="11"/>
  <c r="J22" i="11" s="1"/>
  <c r="J19" i="11" s="1"/>
  <c r="K53" i="4"/>
  <c r="K14" i="13"/>
  <c r="J16" i="13"/>
  <c r="K45" i="13"/>
  <c r="K50" i="4"/>
  <c r="K8" i="13"/>
  <c r="T7" i="11"/>
  <c r="L13" i="4"/>
  <c r="L12" i="4" s="1"/>
  <c r="L46" i="4"/>
  <c r="L45" i="4" s="1"/>
  <c r="P14" i="5"/>
  <c r="O13" i="5"/>
  <c r="N39" i="4"/>
  <c r="N7" i="4"/>
  <c r="M6" i="4"/>
  <c r="M42" i="4"/>
  <c r="Q27" i="4"/>
  <c r="Q14" i="4"/>
  <c r="M15" i="11" l="1"/>
  <c r="M10" i="11"/>
  <c r="M6" i="11"/>
  <c r="O7" i="5"/>
  <c r="P8" i="5"/>
  <c r="M10" i="13"/>
  <c r="N37" i="4"/>
  <c r="N51" i="4" s="1"/>
  <c r="K46" i="13"/>
  <c r="J47" i="13"/>
  <c r="P21" i="4"/>
  <c r="O16" i="4"/>
  <c r="O38" i="4" s="1"/>
  <c r="J25" i="13"/>
  <c r="L45" i="13"/>
  <c r="M6" i="13"/>
  <c r="K52" i="13"/>
  <c r="K11" i="12"/>
  <c r="K21" i="11"/>
  <c r="L53" i="4"/>
  <c r="L14" i="13"/>
  <c r="K20" i="13"/>
  <c r="K55" i="13"/>
  <c r="M18" i="13"/>
  <c r="K10" i="12"/>
  <c r="K20" i="11"/>
  <c r="L53" i="13"/>
  <c r="L5" i="11"/>
  <c r="L9" i="11"/>
  <c r="K16" i="11"/>
  <c r="K14" i="11" s="1"/>
  <c r="K13" i="11" s="1"/>
  <c r="K12" i="12" s="1"/>
  <c r="K17" i="13"/>
  <c r="L50" i="4"/>
  <c r="L8" i="13"/>
  <c r="L46" i="13" s="1"/>
  <c r="U7" i="11"/>
  <c r="M13" i="4"/>
  <c r="M12" i="4" s="1"/>
  <c r="M46" i="4"/>
  <c r="M45" i="4" s="1"/>
  <c r="P13" i="5"/>
  <c r="Q14" i="5"/>
  <c r="N6" i="4"/>
  <c r="N42" i="4"/>
  <c r="O39" i="4"/>
  <c r="P8" i="4"/>
  <c r="O7" i="4"/>
  <c r="R27" i="4"/>
  <c r="R14" i="4"/>
  <c r="N10" i="13" l="1"/>
  <c r="N10" i="11"/>
  <c r="N15" i="11"/>
  <c r="N6" i="11"/>
  <c r="P7" i="5"/>
  <c r="Q8" i="5"/>
  <c r="J24" i="13"/>
  <c r="J33" i="13" s="1"/>
  <c r="O37" i="4"/>
  <c r="O10" i="13" s="1"/>
  <c r="Q21" i="4"/>
  <c r="P16" i="4"/>
  <c r="P38" i="4" s="1"/>
  <c r="L11" i="12"/>
  <c r="L21" i="11"/>
  <c r="M45" i="13"/>
  <c r="L10" i="12"/>
  <c r="L20" i="11"/>
  <c r="M5" i="11"/>
  <c r="M9" i="11"/>
  <c r="L52" i="13"/>
  <c r="M53" i="4"/>
  <c r="M14" i="13"/>
  <c r="N6" i="13"/>
  <c r="N53" i="13" s="1"/>
  <c r="N18" i="13"/>
  <c r="M53" i="13"/>
  <c r="L20" i="13"/>
  <c r="L55" i="13"/>
  <c r="L16" i="11"/>
  <c r="L14" i="11" s="1"/>
  <c r="L13" i="11" s="1"/>
  <c r="L12" i="12" s="1"/>
  <c r="L17" i="13"/>
  <c r="M50" i="4"/>
  <c r="M8" i="13"/>
  <c r="M46" i="13" s="1"/>
  <c r="K22" i="11"/>
  <c r="K19" i="11" s="1"/>
  <c r="N13" i="4"/>
  <c r="N12" i="4" s="1"/>
  <c r="N46" i="4"/>
  <c r="N45" i="4" s="1"/>
  <c r="Q13" i="5"/>
  <c r="R14" i="5"/>
  <c r="O6" i="4"/>
  <c r="O42" i="4"/>
  <c r="P39" i="4"/>
  <c r="Q8" i="4"/>
  <c r="P7" i="4"/>
  <c r="S27" i="4"/>
  <c r="S14" i="4"/>
  <c r="O51" i="4" l="1"/>
  <c r="O15" i="11"/>
  <c r="O10" i="11"/>
  <c r="O6" i="11"/>
  <c r="O5" i="11" s="1"/>
  <c r="Q7" i="5"/>
  <c r="R8" i="5"/>
  <c r="J48" i="13"/>
  <c r="P37" i="4"/>
  <c r="P10" i="13" s="1"/>
  <c r="R21" i="4"/>
  <c r="Q16" i="4"/>
  <c r="Q38" i="4" s="1"/>
  <c r="N53" i="4"/>
  <c r="N14" i="13"/>
  <c r="M20" i="13"/>
  <c r="M55" i="13"/>
  <c r="M52" i="13"/>
  <c r="M10" i="12"/>
  <c r="M20" i="11"/>
  <c r="O18" i="13"/>
  <c r="N45" i="13"/>
  <c r="N5" i="11"/>
  <c r="N9" i="11"/>
  <c r="M11" i="12"/>
  <c r="M21" i="11"/>
  <c r="M16" i="11"/>
  <c r="M14" i="11" s="1"/>
  <c r="M13" i="11" s="1"/>
  <c r="M12" i="12" s="1"/>
  <c r="M17" i="13"/>
  <c r="N50" i="4"/>
  <c r="N8" i="13"/>
  <c r="N46" i="13" s="1"/>
  <c r="L22" i="11"/>
  <c r="L19" i="11" s="1"/>
  <c r="O6" i="13"/>
  <c r="O13" i="4"/>
  <c r="O12" i="4" s="1"/>
  <c r="O46" i="4"/>
  <c r="O45" i="4" s="1"/>
  <c r="S14" i="5"/>
  <c r="R13" i="5"/>
  <c r="P6" i="4"/>
  <c r="P42" i="4"/>
  <c r="Q39" i="4"/>
  <c r="Q7" i="4"/>
  <c r="T27" i="4"/>
  <c r="T14" i="4"/>
  <c r="P51" i="4" l="1"/>
  <c r="P15" i="11"/>
  <c r="P10" i="11"/>
  <c r="P6" i="11"/>
  <c r="P5" i="11" s="1"/>
  <c r="P10" i="12" s="1"/>
  <c r="R7" i="5"/>
  <c r="S8" i="5"/>
  <c r="Q37" i="4"/>
  <c r="S21" i="4"/>
  <c r="R16" i="4"/>
  <c r="R38" i="4" s="1"/>
  <c r="N52" i="13"/>
  <c r="O10" i="12"/>
  <c r="N10" i="12"/>
  <c r="N20" i="11"/>
  <c r="O45" i="13"/>
  <c r="N20" i="13"/>
  <c r="N55" i="13"/>
  <c r="P18" i="13"/>
  <c r="N11" i="12"/>
  <c r="N21" i="11"/>
  <c r="O53" i="13"/>
  <c r="N16" i="11"/>
  <c r="N14" i="11" s="1"/>
  <c r="N13" i="11" s="1"/>
  <c r="N12" i="12" s="1"/>
  <c r="N17" i="13"/>
  <c r="M22" i="11"/>
  <c r="M19" i="11" s="1"/>
  <c r="O53" i="4"/>
  <c r="O14" i="13"/>
  <c r="O9" i="11"/>
  <c r="O11" i="12" s="1"/>
  <c r="Q51" i="4"/>
  <c r="Q10" i="13"/>
  <c r="P6" i="13"/>
  <c r="P53" i="13" s="1"/>
  <c r="O50" i="4"/>
  <c r="O8" i="13"/>
  <c r="P13" i="4"/>
  <c r="P12" i="4" s="1"/>
  <c r="P46" i="4"/>
  <c r="P45" i="4" s="1"/>
  <c r="T14" i="5"/>
  <c r="S13" i="5"/>
  <c r="R39" i="4"/>
  <c r="S8" i="4"/>
  <c r="R7" i="4"/>
  <c r="Q6" i="4"/>
  <c r="Q42" i="4"/>
  <c r="U27" i="4"/>
  <c r="U14" i="4"/>
  <c r="Q15" i="11" l="1"/>
  <c r="Q10" i="11"/>
  <c r="Q6" i="11"/>
  <c r="Q5" i="11" s="1"/>
  <c r="Q10" i="12" s="1"/>
  <c r="S7" i="5"/>
  <c r="T8" i="5"/>
  <c r="O46" i="13"/>
  <c r="R37" i="4"/>
  <c r="R51" i="4" s="1"/>
  <c r="T21" i="4"/>
  <c r="S16" i="4"/>
  <c r="S38" i="4" s="1"/>
  <c r="Q18" i="13"/>
  <c r="O52" i="13"/>
  <c r="P45" i="13"/>
  <c r="O20" i="13"/>
  <c r="O55" i="13"/>
  <c r="N22" i="11"/>
  <c r="N19" i="11" s="1"/>
  <c r="P50" i="4"/>
  <c r="P8" i="13"/>
  <c r="P46" i="13" s="1"/>
  <c r="Q6" i="13"/>
  <c r="O17" i="13"/>
  <c r="O16" i="11"/>
  <c r="O14" i="11" s="1"/>
  <c r="O13" i="11" s="1"/>
  <c r="O12" i="12" s="1"/>
  <c r="P53" i="4"/>
  <c r="P14" i="13"/>
  <c r="O20" i="11"/>
  <c r="P9" i="11"/>
  <c r="P11" i="12" s="1"/>
  <c r="O21" i="11"/>
  <c r="Q13" i="4"/>
  <c r="Q12" i="4" s="1"/>
  <c r="Q46" i="4"/>
  <c r="Q45" i="4" s="1"/>
  <c r="T13" i="5"/>
  <c r="U14" i="5"/>
  <c r="U13" i="5" s="1"/>
  <c r="R6" i="4"/>
  <c r="R42" i="4"/>
  <c r="S39" i="4"/>
  <c r="S7" i="4"/>
  <c r="T8" i="4"/>
  <c r="R15" i="11" l="1"/>
  <c r="R6" i="11"/>
  <c r="R10" i="11"/>
  <c r="R10" i="13"/>
  <c r="R18" i="13" s="1"/>
  <c r="T7" i="5"/>
  <c r="U8" i="5"/>
  <c r="U7" i="5" s="1"/>
  <c r="S37" i="4"/>
  <c r="S51" i="4" s="1"/>
  <c r="U21" i="4"/>
  <c r="U16" i="4" s="1"/>
  <c r="U38" i="4" s="1"/>
  <c r="T16" i="4"/>
  <c r="T38" i="4" s="1"/>
  <c r="P52" i="13"/>
  <c r="P20" i="13"/>
  <c r="P55" i="13"/>
  <c r="Q45" i="13"/>
  <c r="Q53" i="13"/>
  <c r="O22" i="11"/>
  <c r="O19" i="11" s="1"/>
  <c r="P21" i="11"/>
  <c r="Q53" i="4"/>
  <c r="Q14" i="13"/>
  <c r="Q9" i="11"/>
  <c r="Q11" i="12" s="1"/>
  <c r="P17" i="13"/>
  <c r="P16" i="11"/>
  <c r="P14" i="11" s="1"/>
  <c r="P13" i="11" s="1"/>
  <c r="P12" i="12" s="1"/>
  <c r="R5" i="11"/>
  <c r="R10" i="12" s="1"/>
  <c r="R6" i="13"/>
  <c r="Q50" i="4"/>
  <c r="Q8" i="13"/>
  <c r="Q46" i="13" s="1"/>
  <c r="P20" i="11"/>
  <c r="R13" i="4"/>
  <c r="R12" i="4" s="1"/>
  <c r="R46" i="4"/>
  <c r="R45" i="4" s="1"/>
  <c r="S6" i="4"/>
  <c r="S42" i="4"/>
  <c r="T39" i="4"/>
  <c r="U8" i="4"/>
  <c r="T7" i="4"/>
  <c r="R53" i="13" l="1"/>
  <c r="S10" i="11"/>
  <c r="S6" i="11"/>
  <c r="S15" i="11"/>
  <c r="S10" i="13"/>
  <c r="T37" i="4"/>
  <c r="T10" i="13" s="1"/>
  <c r="Q52" i="13"/>
  <c r="R45" i="13"/>
  <c r="Q20" i="13"/>
  <c r="Q55" i="13"/>
  <c r="P22" i="11"/>
  <c r="P19" i="11" s="1"/>
  <c r="Q17" i="13"/>
  <c r="Q16" i="11"/>
  <c r="Q14" i="11" s="1"/>
  <c r="Q13" i="11" s="1"/>
  <c r="Q12" i="12" s="1"/>
  <c r="R50" i="4"/>
  <c r="R8" i="13"/>
  <c r="R46" i="13" s="1"/>
  <c r="Q20" i="11"/>
  <c r="Q21" i="11"/>
  <c r="R53" i="4"/>
  <c r="R14" i="13"/>
  <c r="S5" i="11"/>
  <c r="S10" i="12" s="1"/>
  <c r="S6" i="13"/>
  <c r="R9" i="11"/>
  <c r="R11" i="12" s="1"/>
  <c r="S13" i="4"/>
  <c r="S12" i="4" s="1"/>
  <c r="S46" i="4"/>
  <c r="S45" i="4" s="1"/>
  <c r="T6" i="4"/>
  <c r="T42" i="4"/>
  <c r="U7" i="4"/>
  <c r="U39" i="4"/>
  <c r="U37" i="4" s="1"/>
  <c r="V37" i="4" l="1"/>
  <c r="T15" i="11"/>
  <c r="T10" i="11"/>
  <c r="T6" i="11"/>
  <c r="T51" i="4"/>
  <c r="S18" i="13"/>
  <c r="R20" i="13"/>
  <c r="R55" i="13"/>
  <c r="S45" i="13"/>
  <c r="T18" i="13"/>
  <c r="S53" i="13"/>
  <c r="R52" i="13"/>
  <c r="Q22" i="11"/>
  <c r="Q19" i="11" s="1"/>
  <c r="R17" i="13"/>
  <c r="R16" i="11"/>
  <c r="R14" i="11" s="1"/>
  <c r="R13" i="11" s="1"/>
  <c r="R12" i="12" s="1"/>
  <c r="T5" i="11"/>
  <c r="T10" i="12" s="1"/>
  <c r="T6" i="13"/>
  <c r="R20" i="11"/>
  <c r="S9" i="11"/>
  <c r="S11" i="12" s="1"/>
  <c r="S53" i="4"/>
  <c r="S14" i="13"/>
  <c r="U51" i="4"/>
  <c r="U10" i="13"/>
  <c r="V10" i="13" s="1"/>
  <c r="R21" i="11"/>
  <c r="S50" i="4"/>
  <c r="S8" i="13"/>
  <c r="S46" i="13" s="1"/>
  <c r="T13" i="4"/>
  <c r="T12" i="4" s="1"/>
  <c r="T46" i="4"/>
  <c r="T45" i="4" s="1"/>
  <c r="U6" i="4"/>
  <c r="U42" i="4"/>
  <c r="V51" i="4" l="1"/>
  <c r="U15" i="11"/>
  <c r="U10" i="11"/>
  <c r="U6" i="11"/>
  <c r="U5" i="11" s="1"/>
  <c r="V6" i="4"/>
  <c r="T45" i="13"/>
  <c r="T53" i="13"/>
  <c r="S52" i="13"/>
  <c r="S20" i="13"/>
  <c r="S55" i="13"/>
  <c r="U18" i="13"/>
  <c r="V18" i="13" s="1"/>
  <c r="R22" i="11"/>
  <c r="R19" i="11" s="1"/>
  <c r="U6" i="13"/>
  <c r="S20" i="11"/>
  <c r="T50" i="4"/>
  <c r="T8" i="13"/>
  <c r="T46" i="13" s="1"/>
  <c r="T9" i="11"/>
  <c r="T11" i="12" s="1"/>
  <c r="T53" i="4"/>
  <c r="T14" i="13"/>
  <c r="S21" i="11"/>
  <c r="S17" i="13"/>
  <c r="S16" i="11"/>
  <c r="S14" i="11" s="1"/>
  <c r="S13" i="11" s="1"/>
  <c r="S12" i="12" s="1"/>
  <c r="U13" i="4"/>
  <c r="U12" i="4" s="1"/>
  <c r="V12" i="4" s="1"/>
  <c r="U46" i="4"/>
  <c r="U45" i="4" s="1"/>
  <c r="V45" i="4" s="1"/>
  <c r="U53" i="13" l="1"/>
  <c r="V6" i="13"/>
  <c r="U45" i="13"/>
  <c r="T20" i="13"/>
  <c r="T55" i="13"/>
  <c r="U10" i="12"/>
  <c r="V10" i="12" s="1"/>
  <c r="T52" i="13"/>
  <c r="S22" i="11"/>
  <c r="S19" i="11" s="1"/>
  <c r="U53" i="4"/>
  <c r="V53" i="4" s="1"/>
  <c r="U14" i="13"/>
  <c r="V14" i="13" s="1"/>
  <c r="V55" i="13" s="1"/>
  <c r="T21" i="11"/>
  <c r="U50" i="4"/>
  <c r="V50" i="4" s="1"/>
  <c r="U8" i="13"/>
  <c r="T17" i="13"/>
  <c r="T16" i="11"/>
  <c r="T14" i="11" s="1"/>
  <c r="T13" i="11" s="1"/>
  <c r="T12" i="12" s="1"/>
  <c r="T20" i="11"/>
  <c r="U9" i="11"/>
  <c r="J52" i="4"/>
  <c r="N41" i="4"/>
  <c r="P41" i="4"/>
  <c r="L41" i="4"/>
  <c r="O41" i="4"/>
  <c r="Q41" i="4"/>
  <c r="S41" i="4"/>
  <c r="T41" i="4"/>
  <c r="M41" i="4"/>
  <c r="U41" i="4"/>
  <c r="K41" i="4"/>
  <c r="R41" i="4"/>
  <c r="V45" i="13" l="1"/>
  <c r="V53" i="13"/>
  <c r="J49" i="4"/>
  <c r="V41" i="4"/>
  <c r="U46" i="13"/>
  <c r="V8" i="13"/>
  <c r="V46" i="13" s="1"/>
  <c r="U11" i="12"/>
  <c r="V11" i="12" s="1"/>
  <c r="U20" i="13"/>
  <c r="V20" i="13" s="1"/>
  <c r="U55" i="13"/>
  <c r="U52" i="13"/>
  <c r="K52" i="4"/>
  <c r="K49" i="4" s="1"/>
  <c r="K12" i="13"/>
  <c r="N52" i="4"/>
  <c r="N49" i="4" s="1"/>
  <c r="N12" i="13"/>
  <c r="M52" i="4"/>
  <c r="M49" i="4" s="1"/>
  <c r="M12" i="13"/>
  <c r="L52" i="4"/>
  <c r="L49" i="4" s="1"/>
  <c r="L12" i="13"/>
  <c r="T22" i="11"/>
  <c r="T19" i="11" s="1"/>
  <c r="U52" i="4"/>
  <c r="U49" i="4" s="1"/>
  <c r="U12" i="13"/>
  <c r="T52" i="4"/>
  <c r="T49" i="4" s="1"/>
  <c r="T12" i="13"/>
  <c r="Q52" i="4"/>
  <c r="Q49" i="4" s="1"/>
  <c r="Q12" i="13"/>
  <c r="O52" i="4"/>
  <c r="O49" i="4" s="1"/>
  <c r="O12" i="13"/>
  <c r="R52" i="4"/>
  <c r="R49" i="4" s="1"/>
  <c r="R12" i="13"/>
  <c r="U20" i="11"/>
  <c r="S52" i="4"/>
  <c r="S49" i="4" s="1"/>
  <c r="S12" i="13"/>
  <c r="P52" i="4"/>
  <c r="P49" i="4" s="1"/>
  <c r="P12" i="13"/>
  <c r="U21" i="11"/>
  <c r="U17" i="13"/>
  <c r="V17" i="13" s="1"/>
  <c r="U16" i="11"/>
  <c r="U14" i="11" s="1"/>
  <c r="U13" i="11" s="1"/>
  <c r="U12" i="12" s="1"/>
  <c r="V12" i="12" s="1"/>
  <c r="V52" i="13" l="1"/>
  <c r="V49" i="4"/>
  <c r="V52" i="4"/>
  <c r="V12" i="13"/>
  <c r="V54" i="13" s="1"/>
  <c r="R19" i="13"/>
  <c r="R16" i="13" s="1"/>
  <c r="R47" i="13" s="1"/>
  <c r="R54" i="13"/>
  <c r="Q19" i="13"/>
  <c r="Q16" i="13" s="1"/>
  <c r="Q47" i="13" s="1"/>
  <c r="Q54" i="13"/>
  <c r="U19" i="13"/>
  <c r="U16" i="13" s="1"/>
  <c r="U54" i="13"/>
  <c r="M19" i="13"/>
  <c r="M16" i="13" s="1"/>
  <c r="M25" i="13" s="1"/>
  <c r="M54" i="13"/>
  <c r="K19" i="13"/>
  <c r="K54" i="13"/>
  <c r="S19" i="13"/>
  <c r="S16" i="13" s="1"/>
  <c r="S47" i="13" s="1"/>
  <c r="S54" i="13"/>
  <c r="O19" i="13"/>
  <c r="O16" i="13" s="1"/>
  <c r="O25" i="13" s="1"/>
  <c r="O54" i="13"/>
  <c r="T19" i="13"/>
  <c r="T16" i="13" s="1"/>
  <c r="T25" i="13" s="1"/>
  <c r="T54" i="13"/>
  <c r="P19" i="13"/>
  <c r="P16" i="13" s="1"/>
  <c r="P25" i="13" s="1"/>
  <c r="P54" i="13"/>
  <c r="L19" i="13"/>
  <c r="L16" i="13" s="1"/>
  <c r="L25" i="13" s="1"/>
  <c r="L54" i="13"/>
  <c r="N19" i="13"/>
  <c r="N16" i="13" s="1"/>
  <c r="N25" i="13" s="1"/>
  <c r="N54" i="13"/>
  <c r="U22" i="11"/>
  <c r="U19" i="11" s="1"/>
  <c r="K16" i="13" l="1"/>
  <c r="V19" i="13"/>
  <c r="K25" i="13"/>
  <c r="V16" i="13"/>
  <c r="V47" i="13" s="1"/>
  <c r="S25" i="13"/>
  <c r="L47" i="13"/>
  <c r="R25" i="13"/>
  <c r="N47" i="13"/>
  <c r="Q25" i="13"/>
  <c r="T47" i="13"/>
  <c r="M47" i="13"/>
  <c r="P47" i="13"/>
  <c r="K47" i="13"/>
  <c r="O47" i="13"/>
  <c r="U25" i="13"/>
  <c r="U47" i="13"/>
  <c r="J28" i="13"/>
  <c r="V25" i="13" l="1"/>
  <c r="J34" i="13"/>
  <c r="J9" i="12"/>
  <c r="J32" i="13" l="1"/>
  <c r="J37" i="13" s="1"/>
  <c r="J36" i="13" s="1"/>
  <c r="J42" i="13" s="1"/>
  <c r="J41" i="13"/>
  <c r="J40" i="13" l="1"/>
  <c r="J49" i="13" l="1"/>
  <c r="J7" i="12"/>
  <c r="J6" i="12" s="1"/>
  <c r="J30" i="12" s="1"/>
  <c r="K31" i="12"/>
  <c r="V31" i="12" s="1"/>
  <c r="V14" i="12"/>
  <c r="L12" i="14"/>
  <c r="L11" i="14" s="1"/>
  <c r="K16" i="14"/>
  <c r="K15" i="14" s="1"/>
  <c r="K22" i="14" l="1"/>
  <c r="K16" i="5"/>
  <c r="K8" i="12"/>
  <c r="M12" i="14"/>
  <c r="M11" i="14" s="1"/>
  <c r="L16" i="14"/>
  <c r="L15" i="14" s="1"/>
  <c r="K6" i="5" l="1"/>
  <c r="K22" i="13" s="1"/>
  <c r="K19" i="14"/>
  <c r="L20" i="14" s="1"/>
  <c r="L19" i="14" s="1"/>
  <c r="L22" i="14"/>
  <c r="L8" i="12"/>
  <c r="L16" i="5"/>
  <c r="N12" i="14"/>
  <c r="N11" i="14" s="1"/>
  <c r="M16" i="14"/>
  <c r="M15" i="14" s="1"/>
  <c r="K56" i="13" l="1"/>
  <c r="K51" i="13" s="1"/>
  <c r="K26" i="13"/>
  <c r="M20" i="14"/>
  <c r="L6" i="5"/>
  <c r="L22" i="13" s="1"/>
  <c r="K24" i="13"/>
  <c r="K33" i="13" s="1"/>
  <c r="M22" i="14"/>
  <c r="M8" i="12"/>
  <c r="M16" i="5"/>
  <c r="O12" i="14"/>
  <c r="O11" i="14" s="1"/>
  <c r="N16" i="14"/>
  <c r="N15" i="14" s="1"/>
  <c r="L26" i="13" l="1"/>
  <c r="L24" i="13" s="1"/>
  <c r="L56" i="13"/>
  <c r="L51" i="13" s="1"/>
  <c r="N20" i="14"/>
  <c r="N19" i="14" s="1"/>
  <c r="M19" i="14"/>
  <c r="M6" i="5"/>
  <c r="M22" i="13" s="1"/>
  <c r="K48" i="13"/>
  <c r="L33" i="13"/>
  <c r="L48" i="13"/>
  <c r="N22" i="14"/>
  <c r="N8" i="12"/>
  <c r="N16" i="5"/>
  <c r="P12" i="14"/>
  <c r="P11" i="14" s="1"/>
  <c r="O16" i="14"/>
  <c r="O15" i="14" s="1"/>
  <c r="M56" i="13" l="1"/>
  <c r="M51" i="13" s="1"/>
  <c r="M26" i="13"/>
  <c r="M24" i="13" s="1"/>
  <c r="N22" i="13"/>
  <c r="N6" i="5"/>
  <c r="O20" i="14"/>
  <c r="N26" i="13"/>
  <c r="N24" i="13" s="1"/>
  <c r="N56" i="13"/>
  <c r="N51" i="13" s="1"/>
  <c r="O22" i="14"/>
  <c r="O16" i="5"/>
  <c r="O8" i="12"/>
  <c r="M33" i="13"/>
  <c r="M48" i="13"/>
  <c r="Q12" i="14"/>
  <c r="Q11" i="14" s="1"/>
  <c r="P16" i="14"/>
  <c r="P15" i="14" s="1"/>
  <c r="O19" i="14" l="1"/>
  <c r="P20" i="14" s="1"/>
  <c r="P19" i="14" s="1"/>
  <c r="O22" i="13"/>
  <c r="O26" i="13" s="1"/>
  <c r="O24" i="13" s="1"/>
  <c r="O6" i="5"/>
  <c r="P22" i="14"/>
  <c r="P8" i="12"/>
  <c r="P16" i="5"/>
  <c r="N33" i="13"/>
  <c r="N48" i="13"/>
  <c r="O56" i="13"/>
  <c r="O51" i="13" s="1"/>
  <c r="R12" i="14"/>
  <c r="R11" i="14" s="1"/>
  <c r="Q16" i="14"/>
  <c r="Q15" i="14" s="1"/>
  <c r="Q20" i="14" l="1"/>
  <c r="P6" i="5"/>
  <c r="P22" i="13" s="1"/>
  <c r="O33" i="13"/>
  <c r="O48" i="13"/>
  <c r="Q22" i="14"/>
  <c r="Q8" i="12"/>
  <c r="Q16" i="5"/>
  <c r="S12" i="14"/>
  <c r="S11" i="14" s="1"/>
  <c r="R16" i="14"/>
  <c r="R15" i="14" s="1"/>
  <c r="P56" i="13" l="1"/>
  <c r="P51" i="13" s="1"/>
  <c r="P26" i="13"/>
  <c r="P24" i="13" s="1"/>
  <c r="Q6" i="5"/>
  <c r="Q22" i="13" s="1"/>
  <c r="Q19" i="14"/>
  <c r="R20" i="14" s="1"/>
  <c r="R19" i="14" s="1"/>
  <c r="R22" i="14"/>
  <c r="R8" i="12"/>
  <c r="R16" i="5"/>
  <c r="P48" i="13"/>
  <c r="P33" i="13"/>
  <c r="T12" i="14"/>
  <c r="T11" i="14" s="1"/>
  <c r="S16" i="14"/>
  <c r="S15" i="14" s="1"/>
  <c r="Q56" i="13" l="1"/>
  <c r="Q51" i="13" s="1"/>
  <c r="Q26" i="13"/>
  <c r="Q24" i="13" s="1"/>
  <c r="R22" i="13"/>
  <c r="R26" i="13" s="1"/>
  <c r="R24" i="13" s="1"/>
  <c r="R6" i="5"/>
  <c r="S20" i="14"/>
  <c r="S22" i="14"/>
  <c r="S8" i="12"/>
  <c r="S16" i="5"/>
  <c r="Q33" i="13"/>
  <c r="Q48" i="13"/>
  <c r="U12" i="14"/>
  <c r="U11" i="14" s="1"/>
  <c r="T16" i="14"/>
  <c r="T15" i="14" s="1"/>
  <c r="S19" i="14" l="1"/>
  <c r="S6" i="5"/>
  <c r="S22" i="13" s="1"/>
  <c r="T20" i="14"/>
  <c r="T19" i="14" s="1"/>
  <c r="R56" i="13"/>
  <c r="R51" i="13" s="1"/>
  <c r="R33" i="13"/>
  <c r="R48" i="13"/>
  <c r="T22" i="14"/>
  <c r="T8" i="12"/>
  <c r="T16" i="5"/>
  <c r="U16" i="14"/>
  <c r="U15" i="14" s="1"/>
  <c r="V15" i="14" s="1"/>
  <c r="S56" i="13" l="1"/>
  <c r="S51" i="13" s="1"/>
  <c r="S26" i="13"/>
  <c r="S24" i="13" s="1"/>
  <c r="T6" i="5"/>
  <c r="T22" i="13" s="1"/>
  <c r="U20" i="14"/>
  <c r="U22" i="14"/>
  <c r="U8" i="12"/>
  <c r="V8" i="12" s="1"/>
  <c r="U16" i="5"/>
  <c r="S33" i="13"/>
  <c r="S48" i="13"/>
  <c r="T26" i="13" l="1"/>
  <c r="T24" i="13" s="1"/>
  <c r="T56" i="13"/>
  <c r="T51" i="13" s="1"/>
  <c r="U19" i="14"/>
  <c r="U6" i="5"/>
  <c r="U22" i="13" s="1"/>
  <c r="T33" i="13"/>
  <c r="T48" i="13"/>
  <c r="V22" i="13" l="1"/>
  <c r="V56" i="13" s="1"/>
  <c r="V51" i="13" s="1"/>
  <c r="U56" i="13"/>
  <c r="U51" i="13" s="1"/>
  <c r="U26" i="13"/>
  <c r="U24" i="13" s="1"/>
  <c r="V24" i="13" s="1"/>
  <c r="V48" i="13" s="1"/>
  <c r="V26" i="13"/>
  <c r="U33" i="13" l="1"/>
  <c r="V33" i="13" s="1"/>
  <c r="U48" i="13"/>
  <c r="J21" i="12" l="1"/>
  <c r="J32" i="12" s="1"/>
  <c r="J29" i="12" s="1"/>
  <c r="J36" i="12" l="1"/>
  <c r="J34" i="12" s="1"/>
  <c r="J22" i="15" l="1"/>
  <c r="J20" i="15" s="1"/>
  <c r="K35" i="12"/>
  <c r="K21" i="15" l="1"/>
  <c r="J19" i="15"/>
  <c r="K26" i="12" l="1"/>
  <c r="K21" i="12" s="1"/>
  <c r="K29" i="13"/>
  <c r="K28" i="13" l="1"/>
  <c r="K9" i="12" s="1"/>
  <c r="K34" i="13" l="1"/>
  <c r="K32" i="12"/>
  <c r="K32" i="13" l="1"/>
  <c r="K37" i="13" s="1"/>
  <c r="K36" i="13" s="1"/>
  <c r="K42" i="13" l="1"/>
  <c r="K41" i="13"/>
  <c r="K40" i="13" l="1"/>
  <c r="K7" i="12" l="1"/>
  <c r="K6" i="12" s="1"/>
  <c r="K30" i="12" s="1"/>
  <c r="K29" i="12" s="1"/>
  <c r="K49" i="13"/>
  <c r="K36" i="12" l="1"/>
  <c r="K34" i="12" s="1"/>
  <c r="L35" i="12" l="1"/>
  <c r="K22" i="15"/>
  <c r="L21" i="15" l="1"/>
  <c r="K20" i="15"/>
  <c r="K19" i="15" s="1"/>
  <c r="L26" i="12" l="1"/>
  <c r="L29" i="13"/>
  <c r="L28" i="13" l="1"/>
  <c r="L21" i="12"/>
  <c r="L34" i="13" l="1"/>
  <c r="L9" i="12"/>
  <c r="L32" i="12"/>
  <c r="L32" i="13" l="1"/>
  <c r="L37" i="13" s="1"/>
  <c r="L36" i="13" s="1"/>
  <c r="L42" i="13" s="1"/>
  <c r="L41" i="13" l="1"/>
  <c r="L40" i="13" l="1"/>
  <c r="L7" i="12" l="1"/>
  <c r="L6" i="12" s="1"/>
  <c r="L30" i="12" s="1"/>
  <c r="L29" i="12" s="1"/>
  <c r="L36" i="12" s="1"/>
  <c r="L34" i="12" s="1"/>
  <c r="L49" i="13"/>
  <c r="L22" i="15" l="1"/>
  <c r="M35" i="12"/>
  <c r="M21" i="15" l="1"/>
  <c r="L20" i="15"/>
  <c r="L19" i="15" s="1"/>
  <c r="M29" i="13" l="1"/>
  <c r="M26" i="12"/>
  <c r="M28" i="13" l="1"/>
  <c r="M9" i="12" s="1"/>
  <c r="M21" i="12"/>
  <c r="M34" i="13" l="1"/>
  <c r="M32" i="13" s="1"/>
  <c r="M37" i="13" s="1"/>
  <c r="M36" i="13"/>
  <c r="M32" i="12"/>
  <c r="M41" i="13" l="1"/>
  <c r="M42" i="13"/>
  <c r="M40" i="13" l="1"/>
  <c r="M49" i="13" l="1"/>
  <c r="M7" i="12"/>
  <c r="M6" i="12" s="1"/>
  <c r="M30" i="12" s="1"/>
  <c r="M29" i="12" l="1"/>
  <c r="M36" i="12" l="1"/>
  <c r="M34" i="12" s="1"/>
  <c r="N35" i="12" l="1"/>
  <c r="M22" i="15"/>
  <c r="M20" i="15" l="1"/>
  <c r="M19" i="15" s="1"/>
  <c r="N21" i="15"/>
  <c r="N26" i="12" l="1"/>
  <c r="N29" i="13"/>
  <c r="N28" i="13" l="1"/>
  <c r="N34" i="13" s="1"/>
  <c r="N21" i="12"/>
  <c r="N9" i="12" l="1"/>
  <c r="N32" i="13"/>
  <c r="N37" i="13" s="1"/>
  <c r="N32" i="12"/>
  <c r="N41" i="13" l="1"/>
  <c r="N36" i="13"/>
  <c r="N42" i="13" l="1"/>
  <c r="N40" i="13" s="1"/>
  <c r="N49" i="13" l="1"/>
  <c r="N7" i="12"/>
  <c r="N6" i="12" s="1"/>
  <c r="N30" i="12" s="1"/>
  <c r="N29" i="12" l="1"/>
  <c r="N36" i="12" l="1"/>
  <c r="N34" i="12" s="1"/>
  <c r="N22" i="15" l="1"/>
  <c r="O35" i="12"/>
  <c r="O21" i="15" l="1"/>
  <c r="N20" i="15"/>
  <c r="N19" i="15" s="1"/>
  <c r="O29" i="13" l="1"/>
  <c r="O26" i="12"/>
  <c r="O28" i="13" l="1"/>
  <c r="O34" i="13" s="1"/>
  <c r="O21" i="12"/>
  <c r="O9" i="12" l="1"/>
  <c r="O32" i="13"/>
  <c r="O32" i="12"/>
  <c r="O41" i="13" l="1"/>
  <c r="O37" i="13"/>
  <c r="O36" i="13" s="1"/>
  <c r="O42" i="13" s="1"/>
  <c r="O40" i="13" s="1"/>
  <c r="O49" i="13" s="1"/>
  <c r="O7" i="12" l="1"/>
  <c r="O6" i="12" s="1"/>
  <c r="O30" i="12" l="1"/>
  <c r="O29" i="12" l="1"/>
  <c r="O36" i="12" s="1"/>
  <c r="O34" i="12" s="1"/>
  <c r="O22" i="15" l="1"/>
  <c r="P35" i="12"/>
  <c r="O20" i="15" l="1"/>
  <c r="O19" i="15" s="1"/>
  <c r="P21" i="15"/>
  <c r="P26" i="12" l="1"/>
  <c r="P21" i="12" s="1"/>
  <c r="P32" i="12" s="1"/>
  <c r="P29" i="13"/>
  <c r="P28" i="13" s="1"/>
  <c r="P9" i="12" l="1"/>
  <c r="P34" i="13"/>
  <c r="P32" i="13" s="1"/>
  <c r="P41" i="13" l="1"/>
  <c r="P37" i="13"/>
  <c r="P36" i="13" s="1"/>
  <c r="P42" i="13" s="1"/>
  <c r="P40" i="13" s="1"/>
  <c r="P49" i="13" l="1"/>
  <c r="P7" i="12"/>
  <c r="P6" i="12" s="1"/>
  <c r="P30" i="12" s="1"/>
  <c r="P29" i="12" s="1"/>
  <c r="P36" i="12" s="1"/>
  <c r="P34" i="12" s="1"/>
  <c r="P22" i="15" l="1"/>
  <c r="Q35" i="12"/>
  <c r="Q21" i="15" l="1"/>
  <c r="P20" i="15"/>
  <c r="P19" i="15" s="1"/>
  <c r="Q26" i="12" l="1"/>
  <c r="Q21" i="12" s="1"/>
  <c r="Q32" i="12" s="1"/>
  <c r="Q29" i="13"/>
  <c r="Q28" i="13" s="1"/>
  <c r="Q9" i="12" l="1"/>
  <c r="Q34" i="13"/>
  <c r="Q32" i="13" s="1"/>
  <c r="Q41" i="13" l="1"/>
  <c r="Q37" i="13"/>
  <c r="Q36" i="13" s="1"/>
  <c r="Q42" i="13" s="1"/>
  <c r="Q40" i="13" s="1"/>
  <c r="Q7" i="12" l="1"/>
  <c r="Q6" i="12" s="1"/>
  <c r="Q30" i="12" s="1"/>
  <c r="Q29" i="12" s="1"/>
  <c r="Q36" i="12" s="1"/>
  <c r="Q34" i="12" s="1"/>
  <c r="Q49" i="13"/>
  <c r="Q22" i="15" l="1"/>
  <c r="R35" i="12"/>
  <c r="R21" i="15" l="1"/>
  <c r="Q20" i="15"/>
  <c r="Q19" i="15" s="1"/>
  <c r="R29" i="13" l="1"/>
  <c r="R28" i="13" s="1"/>
  <c r="R26" i="12"/>
  <c r="R21" i="12" s="1"/>
  <c r="R32" i="12" s="1"/>
  <c r="R9" i="12" l="1"/>
  <c r="R34" i="13"/>
  <c r="R32" i="13" s="1"/>
  <c r="R41" i="13" l="1"/>
  <c r="R37" i="13"/>
  <c r="R36" i="13" s="1"/>
  <c r="R42" i="13" s="1"/>
  <c r="R40" i="13" s="1"/>
  <c r="R49" i="13" s="1"/>
  <c r="R7" i="12" l="1"/>
  <c r="R6" i="12" s="1"/>
  <c r="R30" i="12" s="1"/>
  <c r="R29" i="12" s="1"/>
  <c r="R36" i="12" s="1"/>
  <c r="R34" i="12" s="1"/>
  <c r="R22" i="15" s="1"/>
  <c r="S35" i="12" l="1"/>
  <c r="S21" i="15"/>
  <c r="R20" i="15"/>
  <c r="R19" i="15" s="1"/>
  <c r="S29" i="13" l="1"/>
  <c r="S28" i="13" s="1"/>
  <c r="S26" i="12"/>
  <c r="S21" i="12" s="1"/>
  <c r="S32" i="12" s="1"/>
  <c r="S9" i="12" l="1"/>
  <c r="S34" i="13"/>
  <c r="S32" i="13" s="1"/>
  <c r="S41" i="13" l="1"/>
  <c r="S37" i="13"/>
  <c r="S36" i="13" s="1"/>
  <c r="S42" i="13" s="1"/>
  <c r="S40" i="13" s="1"/>
  <c r="S49" i="13" l="1"/>
  <c r="S7" i="12"/>
  <c r="S6" i="12" s="1"/>
  <c r="S30" i="12" s="1"/>
  <c r="S29" i="12" s="1"/>
  <c r="S36" i="12" s="1"/>
  <c r="S34" i="12" s="1"/>
  <c r="T35" i="12" l="1"/>
  <c r="S22" i="15"/>
  <c r="T21" i="15" l="1"/>
  <c r="S20" i="15"/>
  <c r="S19" i="15" s="1"/>
  <c r="T26" i="12" l="1"/>
  <c r="T21" i="12" s="1"/>
  <c r="T32" i="12" s="1"/>
  <c r="T29" i="13"/>
  <c r="T28" i="13" s="1"/>
  <c r="T34" i="13" l="1"/>
  <c r="T32" i="13" s="1"/>
  <c r="T9" i="12"/>
  <c r="T41" i="13" l="1"/>
  <c r="T37" i="13"/>
  <c r="T36" i="13" s="1"/>
  <c r="T42" i="13" s="1"/>
  <c r="T40" i="13" l="1"/>
  <c r="T49" i="13" s="1"/>
  <c r="T7" i="12" l="1"/>
  <c r="T6" i="12" s="1"/>
  <c r="T30" i="12" s="1"/>
  <c r="T29" i="12" s="1"/>
  <c r="T36" i="12" s="1"/>
  <c r="T34" i="12" s="1"/>
  <c r="U35" i="12" s="1"/>
  <c r="T22" i="15" l="1"/>
  <c r="U21" i="15" s="1"/>
  <c r="T20" i="15" l="1"/>
  <c r="T19" i="15" s="1"/>
  <c r="U29" i="13" s="1"/>
  <c r="U28" i="13" s="1"/>
  <c r="V28" i="13" s="1"/>
  <c r="V29" i="13"/>
  <c r="U26" i="12"/>
  <c r="U21" i="12" s="1"/>
  <c r="U34" i="13" l="1"/>
  <c r="V34" i="13" s="1"/>
  <c r="U9" i="12"/>
  <c r="V9" i="12" s="1"/>
  <c r="V26" i="12"/>
  <c r="U32" i="12"/>
  <c r="V32" i="12" s="1"/>
  <c r="V21" i="12"/>
  <c r="U32" i="13" l="1"/>
  <c r="U41" i="13" l="1"/>
  <c r="V41" i="13" s="1"/>
  <c r="U37" i="13"/>
  <c r="V32" i="13"/>
  <c r="U36" i="13" l="1"/>
  <c r="V37" i="13"/>
  <c r="U42" i="13" l="1"/>
  <c r="V36" i="13"/>
  <c r="V42" i="13" l="1"/>
  <c r="U40" i="13"/>
  <c r="V40" i="13" l="1"/>
  <c r="V49" i="13" s="1"/>
  <c r="U7" i="12"/>
  <c r="U49" i="13"/>
  <c r="U6" i="12" l="1"/>
  <c r="V7" i="12"/>
  <c r="V6" i="12" s="1"/>
  <c r="U30" i="12" l="1"/>
  <c r="V30" i="12" l="1"/>
  <c r="U29" i="12"/>
  <c r="U36" i="12" l="1"/>
  <c r="U34" i="12" s="1"/>
  <c r="U22" i="15" s="1"/>
  <c r="U20" i="15" s="1"/>
  <c r="U19" i="15" s="1"/>
  <c r="V29" i="12"/>
</calcChain>
</file>

<file path=xl/sharedStrings.xml><?xml version="1.0" encoding="utf-8"?>
<sst xmlns="http://schemas.openxmlformats.org/spreadsheetml/2006/main" count="368" uniqueCount="145">
  <si>
    <t>Conversion rate</t>
  </si>
  <si>
    <t>[%]</t>
  </si>
  <si>
    <t>Google Adwords</t>
  </si>
  <si>
    <t>[m2]</t>
  </si>
  <si>
    <t>Net Margin</t>
  </si>
  <si>
    <t>Sales / Revenues</t>
  </si>
  <si>
    <t>['000 transactions]</t>
  </si>
  <si>
    <t>['000 visits]</t>
  </si>
  <si>
    <t># of visits</t>
  </si>
  <si>
    <t>Average transaction value (ATV)</t>
  </si>
  <si>
    <t># of transactions</t>
  </si>
  <si>
    <t>Gross Margin</t>
  </si>
  <si>
    <t>% Gross Margin</t>
  </si>
  <si>
    <t>Sales and revenues</t>
  </si>
  <si>
    <t>Cost of traffic</t>
  </si>
  <si>
    <t>% of total generated traffic</t>
  </si>
  <si>
    <t>Direct</t>
  </si>
  <si>
    <t>Organic search</t>
  </si>
  <si>
    <t>Newsletters / emailing</t>
  </si>
  <si>
    <t>Affiliations</t>
  </si>
  <si>
    <t>Display Ads</t>
  </si>
  <si>
    <t>Facebook Ads</t>
  </si>
  <si>
    <t>Cost per visit</t>
  </si>
  <si>
    <t>Cost of logistics</t>
  </si>
  <si>
    <t>Sale, margin, cost of sales development</t>
  </si>
  <si>
    <t>Cost of delivery per transaction</t>
  </si>
  <si>
    <t>Transaction fees</t>
  </si>
  <si>
    <t>% transaction fee</t>
  </si>
  <si>
    <t>Sales</t>
  </si>
  <si>
    <t>Salaries</t>
  </si>
  <si>
    <t># of Full Time Equivalent (FTE)</t>
  </si>
  <si>
    <t>Average salary per FTE</t>
  </si>
  <si>
    <t>Social securities as % of Salary</t>
  </si>
  <si>
    <t>Rent (offices and warehouse)</t>
  </si>
  <si>
    <t>Depreciation and amortization</t>
  </si>
  <si>
    <t>External Services</t>
  </si>
  <si>
    <t>Total Fixed costs</t>
  </si>
  <si>
    <t># of sq m</t>
  </si>
  <si>
    <t>Cost per sq m</t>
  </si>
  <si>
    <t>Materials and utilities</t>
  </si>
  <si>
    <t>Maintenace</t>
  </si>
  <si>
    <t>Others</t>
  </si>
  <si>
    <t>Available info</t>
  </si>
  <si>
    <t>Data for the slide</t>
  </si>
  <si>
    <t>back</t>
  </si>
  <si>
    <t>Parameters</t>
  </si>
  <si>
    <t>Revenues</t>
  </si>
  <si>
    <t>Useful for the case links</t>
  </si>
  <si>
    <t>Topic</t>
  </si>
  <si>
    <t>Working Capital</t>
  </si>
  <si>
    <t>Inventory</t>
  </si>
  <si>
    <t>['000 USD]</t>
  </si>
  <si>
    <t>Inventory conversion period</t>
  </si>
  <si>
    <t>[day]</t>
  </si>
  <si>
    <t>Receivables</t>
  </si>
  <si>
    <t>Receivables conversion period</t>
  </si>
  <si>
    <t>Payables</t>
  </si>
  <si>
    <t>COGS</t>
  </si>
  <si>
    <t>Payables conversion period</t>
  </si>
  <si>
    <t>CF From Operating Activities</t>
  </si>
  <si>
    <t>Depreciation &amp; Amortization</t>
  </si>
  <si>
    <t>Interest Expenses Net</t>
  </si>
  <si>
    <t>Change in Inventory</t>
  </si>
  <si>
    <t>Change in Receivables</t>
  </si>
  <si>
    <t>Change in Payables</t>
  </si>
  <si>
    <t>CF from Investing</t>
  </si>
  <si>
    <t>Capex</t>
  </si>
  <si>
    <t>Acquisitions, net of cash acquired</t>
  </si>
  <si>
    <t>Purchases of short-term investments</t>
  </si>
  <si>
    <t>Other</t>
  </si>
  <si>
    <t>CF from Financing</t>
  </si>
  <si>
    <t>Loan Increase</t>
  </si>
  <si>
    <t>Interest Paid</t>
  </si>
  <si>
    <t>Interest Received</t>
  </si>
  <si>
    <t>Repayment of the Loan</t>
  </si>
  <si>
    <t>Cash Invested by owners - Equity</t>
  </si>
  <si>
    <t>Total CF</t>
  </si>
  <si>
    <t>Cash Position at the end of the period</t>
  </si>
  <si>
    <t>Cash Position at the beginning of the period</t>
  </si>
  <si>
    <t>Change in CF</t>
  </si>
  <si>
    <t>Head Office fixed costs</t>
  </si>
  <si>
    <t>Selling &amp; Marketing costs</t>
  </si>
  <si>
    <t>Logistic Costs</t>
  </si>
  <si>
    <t>Transactional Fees</t>
  </si>
  <si>
    <t>Headoffice Costs</t>
  </si>
  <si>
    <t>Operating Profit</t>
  </si>
  <si>
    <t>Pre-Tax Profit</t>
  </si>
  <si>
    <t>Net Income</t>
  </si>
  <si>
    <t>As a % of Sales margin evolution</t>
  </si>
  <si>
    <t>Operational profit</t>
  </si>
  <si>
    <t>Opearting Profit (EBIT)</t>
  </si>
  <si>
    <t>Profit &amp; Loss</t>
  </si>
  <si>
    <t>Interest Received (interest income)</t>
  </si>
  <si>
    <t>Interest Paid (Interest expences)</t>
  </si>
  <si>
    <t>[FTE]</t>
  </si>
  <si>
    <t>['000 USD/FTE]</t>
  </si>
  <si>
    <t>Net Profit (Net Income)</t>
  </si>
  <si>
    <t xml:space="preserve"> </t>
  </si>
  <si>
    <t>Softwer development</t>
  </si>
  <si>
    <t>Warehouse</t>
  </si>
  <si>
    <t>Debt</t>
  </si>
  <si>
    <t>Cash Flow</t>
  </si>
  <si>
    <t>[USD / transaction]</t>
  </si>
  <si>
    <t>[USD / visit]</t>
  </si>
  <si>
    <t>Increase of the Debt</t>
  </si>
  <si>
    <t>Repayment of the Debt</t>
  </si>
  <si>
    <t>Average Debt</t>
  </si>
  <si>
    <t>Interest Rate</t>
  </si>
  <si>
    <t>Corporate Tax (CIT)</t>
  </si>
  <si>
    <t>% CIT Tax</t>
  </si>
  <si>
    <t>Average Cash</t>
  </si>
  <si>
    <t>Depreciation</t>
  </si>
  <si>
    <t>% Depreciation</t>
  </si>
  <si>
    <t>Capex (Increase in Net Book Value)</t>
  </si>
  <si>
    <t>Total</t>
  </si>
  <si>
    <t>Annual Interest rate</t>
  </si>
  <si>
    <t># of months</t>
  </si>
  <si>
    <t>Net (Sales) Margin</t>
  </si>
  <si>
    <t>Costs as % of Sales</t>
  </si>
  <si>
    <t>Finace &amp; Accounting - Essential Terms</t>
  </si>
  <si>
    <t>https://www2.slideshare.net/AsenGyczew/essential-finance-accounting-for-management-consultants-and-business-analysts</t>
  </si>
  <si>
    <t>E-commerce basic model</t>
  </si>
  <si>
    <t>https://www.youtube.com/watch?v=NjQrW--dfm0</t>
  </si>
  <si>
    <t>['000 transaction]</t>
  </si>
  <si>
    <t>[month]</t>
  </si>
  <si>
    <t>What kind of model it is</t>
  </si>
  <si>
    <t>Monthly</t>
  </si>
  <si>
    <t>Number of days used for Working Capital Calculations</t>
  </si>
  <si>
    <t>Number of months used for Interest calculation</t>
  </si>
  <si>
    <t>Categories used</t>
  </si>
  <si>
    <t>E-commerce finacial model for a Cosmetics firm with Cash Flow</t>
  </si>
  <si>
    <t>Averaged Weighted Cost of 1 visit</t>
  </si>
  <si>
    <t>['000 visit]</t>
  </si>
  <si>
    <t>Selling &amp; Marketing costs (Cost of traffic)</t>
  </si>
  <si>
    <t>Proceeds from assets sold</t>
  </si>
  <si>
    <t>[USD / m2]</t>
  </si>
  <si>
    <t>Gross Book Value of Asssets at the end of the period</t>
  </si>
  <si>
    <t>Gross Book Value of Asssets - at the beginning of the period</t>
  </si>
  <si>
    <t>Net Book Value of Assets at the end of the period</t>
  </si>
  <si>
    <t>Net Book Value of Assets at the beginning of the period</t>
  </si>
  <si>
    <t>Debt at the end of the period</t>
  </si>
  <si>
    <t>Debt at the beginning of the period</t>
  </si>
  <si>
    <t>Cash at the beginning of the period</t>
  </si>
  <si>
    <t>Cash at the end of the period</t>
  </si>
  <si>
    <t>periodly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</si>
</sst>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u/>
      <sz val="8"/>
      <color rgb="FF0000F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/>
    <xf numFmtId="0" fontId="14" fillId="0" borderId="0" applyNumberFormat="0" applyFill="0" applyBorder="0" applyAlignment="0" applyProtection="0"/>
  </cellStyleXfs>
  <cellXfs count="56">
    <xf numFmtId="0" fontId="0" fillId="0" borderId="0" xfId="0"/>
    <xf numFmtId="0" fontId="9" fillId="2" borderId="0" xfId="0" applyFont="1" applyFill="1"/>
    <xf numFmtId="0" fontId="0" fillId="2" borderId="0" xfId="0" applyFill="1"/>
    <xf numFmtId="0" fontId="0" fillId="3" borderId="0" xfId="0" applyFill="1"/>
    <xf numFmtId="3" fontId="9" fillId="2" borderId="0" xfId="0" applyNumberFormat="1" applyFont="1" applyFill="1"/>
    <xf numFmtId="3" fontId="0" fillId="2" borderId="0" xfId="0" applyNumberFormat="1" applyFill="1"/>
    <xf numFmtId="9" fontId="0" fillId="3" borderId="0" xfId="0" applyNumberFormat="1" applyFill="1"/>
    <xf numFmtId="3" fontId="0" fillId="3" borderId="0" xfId="0" applyNumberFormat="1" applyFill="1"/>
    <xf numFmtId="10" fontId="0" fillId="2" borderId="0" xfId="0" applyNumberFormat="1" applyFill="1"/>
    <xf numFmtId="2" fontId="0" fillId="3" borderId="0" xfId="0" applyNumberFormat="1" applyFill="1"/>
    <xf numFmtId="9" fontId="0" fillId="2" borderId="0" xfId="0" applyNumberFormat="1" applyFill="1"/>
    <xf numFmtId="9" fontId="0" fillId="2" borderId="0" xfId="1" applyFont="1" applyFill="1"/>
    <xf numFmtId="4" fontId="0" fillId="2" borderId="0" xfId="0" applyNumberFormat="1" applyFill="1"/>
    <xf numFmtId="0" fontId="8" fillId="2" borderId="0" xfId="0" applyFont="1" applyFill="1"/>
    <xf numFmtId="10" fontId="0" fillId="3" borderId="0" xfId="1" applyNumberFormat="1" applyFont="1" applyFill="1"/>
    <xf numFmtId="3" fontId="8" fillId="2" borderId="0" xfId="0" applyNumberFormat="1" applyFont="1" applyFill="1"/>
    <xf numFmtId="0" fontId="8" fillId="3" borderId="0" xfId="0" applyFont="1" applyFill="1"/>
    <xf numFmtId="9" fontId="8" fillId="3" borderId="0" xfId="0" applyNumberFormat="1" applyFont="1" applyFill="1"/>
    <xf numFmtId="9" fontId="8" fillId="2" borderId="0" xfId="1" applyFont="1" applyFill="1"/>
    <xf numFmtId="0" fontId="7" fillId="2" borderId="0" xfId="0" applyFont="1" applyFill="1"/>
    <xf numFmtId="0" fontId="11" fillId="2" borderId="0" xfId="2" applyFill="1"/>
    <xf numFmtId="0" fontId="12" fillId="2" borderId="0" xfId="3" applyFont="1" applyFill="1"/>
    <xf numFmtId="0" fontId="10" fillId="2" borderId="0" xfId="3" applyFill="1"/>
    <xf numFmtId="0" fontId="9" fillId="2" borderId="0" xfId="3" applyFont="1" applyFill="1"/>
    <xf numFmtId="0" fontId="13" fillId="2" borderId="0" xfId="0" applyFont="1" applyFill="1"/>
    <xf numFmtId="0" fontId="11" fillId="2" borderId="0" xfId="2" applyFill="1" applyAlignment="1">
      <alignment wrapText="1"/>
    </xf>
    <xf numFmtId="1" fontId="13" fillId="2" borderId="0" xfId="0" applyNumberFormat="1" applyFont="1" applyFill="1" applyAlignment="1">
      <alignment wrapText="1"/>
    </xf>
    <xf numFmtId="3" fontId="0" fillId="2" borderId="0" xfId="0" applyNumberFormat="1" applyFill="1" applyAlignment="1">
      <alignment wrapText="1"/>
    </xf>
    <xf numFmtId="3" fontId="9" fillId="2" borderId="0" xfId="0" applyNumberFormat="1" applyFont="1" applyFill="1" applyAlignment="1">
      <alignment wrapText="1"/>
    </xf>
    <xf numFmtId="0" fontId="6" fillId="2" borderId="0" xfId="0" applyFont="1" applyFill="1"/>
    <xf numFmtId="3" fontId="13" fillId="2" borderId="0" xfId="0" applyNumberFormat="1" applyFont="1" applyFill="1"/>
    <xf numFmtId="3" fontId="11" fillId="2" borderId="0" xfId="2" applyNumberFormat="1" applyFill="1" applyAlignment="1">
      <alignment wrapText="1"/>
    </xf>
    <xf numFmtId="3" fontId="11" fillId="2" borderId="0" xfId="2" applyNumberFormat="1" applyFill="1" applyBorder="1" applyAlignment="1">
      <alignment wrapText="1"/>
    </xf>
    <xf numFmtId="3" fontId="0" fillId="2" borderId="0" xfId="0" applyNumberFormat="1" applyFill="1" applyBorder="1" applyAlignment="1">
      <alignment wrapText="1"/>
    </xf>
    <xf numFmtId="0" fontId="0" fillId="2" borderId="0" xfId="3" applyFont="1" applyFill="1"/>
    <xf numFmtId="9" fontId="0" fillId="3" borderId="0" xfId="1" applyFont="1" applyFill="1"/>
    <xf numFmtId="164" fontId="0" fillId="2" borderId="0" xfId="0" applyNumberFormat="1" applyFill="1"/>
    <xf numFmtId="0" fontId="0" fillId="2" borderId="0" xfId="0" applyFill="1"/>
    <xf numFmtId="0" fontId="9" fillId="2" borderId="0" xfId="0" applyFont="1" applyFill="1"/>
    <xf numFmtId="0" fontId="10" fillId="2" borderId="0" xfId="3" applyFill="1"/>
    <xf numFmtId="0" fontId="9" fillId="2" borderId="0" xfId="3" applyFont="1" applyFill="1"/>
    <xf numFmtId="0" fontId="5" fillId="2" borderId="0" xfId="0" applyFont="1" applyFill="1"/>
    <xf numFmtId="3" fontId="11" fillId="2" borderId="0" xfId="2" applyNumberFormat="1" applyFill="1"/>
    <xf numFmtId="3" fontId="4" fillId="2" borderId="0" xfId="0" applyNumberFormat="1" applyFont="1" applyFill="1"/>
    <xf numFmtId="0" fontId="4" fillId="2" borderId="0" xfId="0" applyFont="1" applyFill="1"/>
    <xf numFmtId="3" fontId="3" fillId="2" borderId="0" xfId="0" applyNumberFormat="1" applyFont="1" applyFill="1"/>
    <xf numFmtId="0" fontId="3" fillId="2" borderId="0" xfId="0" applyFont="1" applyFill="1"/>
    <xf numFmtId="9" fontId="9" fillId="2" borderId="0" xfId="1" applyFont="1" applyFill="1"/>
    <xf numFmtId="3" fontId="0" fillId="3" borderId="0" xfId="0" applyNumberFormat="1" applyFill="1" applyAlignment="1">
      <alignment wrapText="1"/>
    </xf>
    <xf numFmtId="3" fontId="3" fillId="3" borderId="0" xfId="0" applyNumberFormat="1" applyFont="1" applyFill="1" applyAlignment="1">
      <alignment wrapText="1"/>
    </xf>
    <xf numFmtId="2" fontId="0" fillId="2" borderId="0" xfId="0" applyNumberFormat="1" applyFill="1"/>
    <xf numFmtId="4" fontId="2" fillId="2" borderId="0" xfId="0" applyNumberFormat="1" applyFont="1" applyFill="1"/>
    <xf numFmtId="0" fontId="2" fillId="2" borderId="0" xfId="0" applyFont="1" applyFill="1"/>
    <xf numFmtId="3" fontId="2" fillId="2" borderId="0" xfId="0" applyNumberFormat="1" applyFont="1" applyFill="1"/>
    <xf numFmtId="3" fontId="9" fillId="2" borderId="0" xfId="0" applyNumberFormat="1" applyFont="1" applyFill="1" applyAlignment="1"/>
    <xf numFmtId="0" fontId="1" fillId="2" borderId="0" xfId="0" applyFont="1" applyFill="1"/>
  </cellXfs>
  <cellStyles count="5">
    <cellStyle name="Hyperlink" xfId="2" builtinId="8"/>
    <cellStyle name="Hyperlink 2" xfId="4" xr:uid="{00000000-0005-0000-0000-000001000000}"/>
    <cellStyle name="Normal" xfId="0" builtinId="0"/>
    <cellStyle name="Normal 2" xfId="3" xr:uid="{00000000-0005-0000-0000-000003000000}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2</xdr:col>
      <xdr:colOff>408518</xdr:colOff>
      <xdr:row>4</xdr:row>
      <xdr:rowOff>171519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E30726-CD1B-49C5-8AF4-E3FFEAFAE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691217" cy="908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youtube.com/watch?v=NjQrW--dfm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D5:F26"/>
  <sheetViews>
    <sheetView zoomScale="80" zoomScaleNormal="80" workbookViewId="0">
      <selection activeCell="E6" sqref="E6"/>
    </sheetView>
  </sheetViews>
  <sheetFormatPr defaultColWidth="9.1796875" defaultRowHeight="14.5" x14ac:dyDescent="0.35"/>
  <cols>
    <col min="1" max="4" width="9.1796875" style="22"/>
    <col min="5" max="5" width="3.90625" style="22" customWidth="1"/>
    <col min="6" max="16384" width="9.1796875" style="22"/>
  </cols>
  <sheetData>
    <row r="5" spans="5:6" x14ac:dyDescent="0.35">
      <c r="E5" s="21" t="s">
        <v>130</v>
      </c>
    </row>
    <row r="9" spans="5:6" x14ac:dyDescent="0.35">
      <c r="E9" s="23" t="s">
        <v>42</v>
      </c>
    </row>
    <row r="10" spans="5:6" x14ac:dyDescent="0.35">
      <c r="E10" s="23"/>
      <c r="F10" s="20" t="str">
        <f>'Sales &amp; Margin'!A1</f>
        <v>Sale, margin, cost of sales development</v>
      </c>
    </row>
    <row r="11" spans="5:6" x14ac:dyDescent="0.35">
      <c r="E11" s="23"/>
      <c r="F11" s="20" t="str">
        <f>HQ!A1</f>
        <v>Head Office fixed costs</v>
      </c>
    </row>
    <row r="12" spans="5:6" s="39" customFormat="1" x14ac:dyDescent="0.35">
      <c r="E12" s="40"/>
      <c r="F12" s="42" t="str">
        <f>'P&amp;L'!A1</f>
        <v>Profit &amp; Loss</v>
      </c>
    </row>
    <row r="13" spans="5:6" s="39" customFormat="1" x14ac:dyDescent="0.35">
      <c r="E13" s="40"/>
      <c r="F13" s="42" t="str">
        <f>'Work Cap'!A1</f>
        <v>Working Capital</v>
      </c>
    </row>
    <row r="14" spans="5:6" s="39" customFormat="1" x14ac:dyDescent="0.35">
      <c r="E14" s="40"/>
      <c r="F14" s="42" t="str">
        <f>CF!A1</f>
        <v>Cash Flow</v>
      </c>
    </row>
    <row r="15" spans="5:6" s="39" customFormat="1" x14ac:dyDescent="0.35">
      <c r="E15" s="40"/>
      <c r="F15" s="42" t="str">
        <f>Capex!A1</f>
        <v>Capex</v>
      </c>
    </row>
    <row r="16" spans="5:6" s="39" customFormat="1" x14ac:dyDescent="0.35">
      <c r="E16" s="40"/>
      <c r="F16" s="42" t="str">
        <f>Debt!A1</f>
        <v>Debt</v>
      </c>
    </row>
    <row r="17" spans="4:6" x14ac:dyDescent="0.35">
      <c r="F17" s="20" t="str">
        <f>Slide!A1</f>
        <v>Data for the slide</v>
      </c>
    </row>
    <row r="18" spans="4:6" x14ac:dyDescent="0.35">
      <c r="F18" s="20" t="str">
        <f>Parameters!A1</f>
        <v>Parameters</v>
      </c>
    </row>
    <row r="19" spans="4:6" s="39" customFormat="1" x14ac:dyDescent="0.35">
      <c r="F19" s="20" t="str">
        <f>Category!A1</f>
        <v>Categories used</v>
      </c>
    </row>
    <row r="20" spans="4:6" x14ac:dyDescent="0.35">
      <c r="F20" s="20" t="str">
        <f>Links!A1</f>
        <v>Useful for the case links</v>
      </c>
    </row>
    <row r="24" spans="4:6" x14ac:dyDescent="0.35">
      <c r="D24" s="34"/>
    </row>
    <row r="25" spans="4:6" x14ac:dyDescent="0.35">
      <c r="D25" s="34"/>
    </row>
    <row r="26" spans="4:6" x14ac:dyDescent="0.35">
      <c r="D26" s="34"/>
    </row>
  </sheetData>
  <hyperlinks>
    <hyperlink ref="F17" location="Slide!A1" display="Slide!A1" xr:uid="{00000000-0004-0000-0000-000000000000}"/>
    <hyperlink ref="F20" location="Links!A1" display="Links!A1" xr:uid="{00000000-0004-0000-0000-000001000000}"/>
    <hyperlink ref="F18" location="Parameters!A1" display="Parameters!A1" xr:uid="{00000000-0004-0000-0000-000002000000}"/>
    <hyperlink ref="F10" location="'Sales &amp; Margin'!A1" display="'Sales &amp; Margin'!A1" xr:uid="{00000000-0004-0000-0000-000003000000}"/>
    <hyperlink ref="F11" location="HQ!A1" display="HQ!A1" xr:uid="{00000000-0004-0000-0000-000004000000}"/>
    <hyperlink ref="F12" location="'P&amp;L'!A1" display="'P&amp;L'!A1" xr:uid="{00000000-0004-0000-0000-000005000000}"/>
    <hyperlink ref="F13" location="'Work Cap'!A1" display="'Work Cap'!A1" xr:uid="{00000000-0004-0000-0000-000006000000}"/>
    <hyperlink ref="F14" location="CF!A1" display="CF!A1" xr:uid="{00000000-0004-0000-0000-000007000000}"/>
    <hyperlink ref="F15" location="Capex!A1" display="Capex!A1" xr:uid="{00000000-0004-0000-0000-000008000000}"/>
    <hyperlink ref="F16" location="Debt!A1" display="Debt!A1" xr:uid="{00000000-0004-0000-0000-000009000000}"/>
    <hyperlink ref="F19" location="Category!A1" display="Category!A1" xr:uid="{00000000-0004-0000-0000-00000A00000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K14"/>
  <sheetViews>
    <sheetView zoomScale="70" zoomScaleNormal="70" workbookViewId="0">
      <pane xSplit="9" ySplit="4" topLeftCell="J5" activePane="bottomRight" state="frozen"/>
      <selection activeCell="E6" sqref="E6"/>
      <selection pane="topRight" activeCell="E6" sqref="E6"/>
      <selection pane="bottomLeft" activeCell="E6" sqref="E6"/>
      <selection pane="bottomRight" activeCell="I6" sqref="A1:XFD1048576"/>
    </sheetView>
  </sheetViews>
  <sheetFormatPr defaultColWidth="8.7265625" defaultRowHeight="14.5" x14ac:dyDescent="0.35"/>
  <cols>
    <col min="1" max="1" width="8.7265625" style="37"/>
    <col min="2" max="2" width="4.81640625" style="37" customWidth="1"/>
    <col min="3" max="3" width="6.453125" style="24" customWidth="1"/>
    <col min="4" max="4" width="3.453125" style="37" customWidth="1"/>
    <col min="5" max="5" width="5.7265625" style="37" customWidth="1"/>
    <col min="6" max="6" width="3" style="37" customWidth="1"/>
    <col min="7" max="7" width="8.7265625" style="37"/>
    <col min="8" max="8" width="15.08984375" style="37" customWidth="1"/>
    <col min="9" max="9" width="26.1796875" style="37" customWidth="1"/>
    <col min="10" max="10" width="23.26953125" style="27" customWidth="1"/>
    <col min="11" max="11" width="22.7265625" style="37" customWidth="1"/>
    <col min="12" max="16384" width="8.7265625" style="37"/>
  </cols>
  <sheetData>
    <row r="1" spans="1:11" x14ac:dyDescent="0.35">
      <c r="A1" s="38" t="s">
        <v>129</v>
      </c>
      <c r="J1" s="25" t="s">
        <v>44</v>
      </c>
    </row>
    <row r="4" spans="1:11" x14ac:dyDescent="0.35">
      <c r="J4" s="26"/>
      <c r="K4" s="26"/>
    </row>
    <row r="6" spans="1:11" ht="43.5" x14ac:dyDescent="0.35">
      <c r="J6" s="27" t="s">
        <v>127</v>
      </c>
      <c r="K6" s="27" t="s">
        <v>128</v>
      </c>
    </row>
    <row r="7" spans="1:11" x14ac:dyDescent="0.35">
      <c r="F7" s="38"/>
      <c r="I7" s="46" t="s">
        <v>126</v>
      </c>
      <c r="J7" s="49">
        <v>30</v>
      </c>
      <c r="K7" s="49">
        <v>12</v>
      </c>
    </row>
    <row r="8" spans="1:11" x14ac:dyDescent="0.35">
      <c r="G8" s="29"/>
      <c r="I8" s="37" t="s">
        <v>144</v>
      </c>
      <c r="J8" s="48">
        <v>365</v>
      </c>
      <c r="K8" s="48">
        <v>1</v>
      </c>
    </row>
    <row r="9" spans="1:11" x14ac:dyDescent="0.35">
      <c r="I9" s="29"/>
    </row>
    <row r="11" spans="1:11" x14ac:dyDescent="0.35">
      <c r="F11" s="38"/>
      <c r="I11" s="38"/>
    </row>
    <row r="14" spans="1:11" x14ac:dyDescent="0.35">
      <c r="F14" s="38"/>
      <c r="J14" s="10"/>
    </row>
  </sheetData>
  <hyperlinks>
    <hyperlink ref="J1" location="Master!A1" display="back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K4"/>
  <sheetViews>
    <sheetView zoomScale="70" zoomScaleNormal="70" workbookViewId="0">
      <pane xSplit="9" ySplit="4" topLeftCell="J5" activePane="bottomRight" state="frozen"/>
      <selection activeCell="E6" sqref="E6"/>
      <selection pane="topRight" activeCell="E6" sqref="E6"/>
      <selection pane="bottomLeft" activeCell="E6" sqref="E6"/>
      <selection pane="bottomRight" activeCell="J1" sqref="J1"/>
    </sheetView>
  </sheetViews>
  <sheetFormatPr defaultColWidth="8.7265625" defaultRowHeight="14.5" x14ac:dyDescent="0.35"/>
  <cols>
    <col min="1" max="1" width="8.7265625" style="2"/>
    <col min="2" max="2" width="4.81640625" style="2" customWidth="1"/>
    <col min="3" max="3" width="6.453125" style="24" customWidth="1"/>
    <col min="4" max="4" width="3.453125" style="2" customWidth="1"/>
    <col min="5" max="5" width="5.7265625" style="2" customWidth="1"/>
    <col min="6" max="8" width="8.7265625" style="2"/>
    <col min="9" max="9" width="20.81640625" style="2" bestFit="1" customWidth="1"/>
    <col min="10" max="10" width="13.26953125" style="27" customWidth="1"/>
    <col min="11" max="11" width="14.81640625" style="2" customWidth="1"/>
    <col min="12" max="16384" width="8.7265625" style="2"/>
  </cols>
  <sheetData>
    <row r="1" spans="1:11" x14ac:dyDescent="0.35">
      <c r="A1" s="1" t="s">
        <v>43</v>
      </c>
      <c r="J1" s="25" t="s">
        <v>44</v>
      </c>
    </row>
    <row r="4" spans="1:11" x14ac:dyDescent="0.35">
      <c r="J4" s="26"/>
      <c r="K4" s="26"/>
    </row>
  </sheetData>
  <hyperlinks>
    <hyperlink ref="J1" location="Master!A1" display="back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E7"/>
  <sheetViews>
    <sheetView zoomScale="70" zoomScaleNormal="70" workbookViewId="0">
      <selection activeCell="E8" sqref="E8"/>
    </sheetView>
  </sheetViews>
  <sheetFormatPr defaultRowHeight="14.5" x14ac:dyDescent="0.35"/>
  <cols>
    <col min="1" max="3" width="8.7265625" style="2"/>
    <col min="4" max="4" width="28.08984375" style="2" bestFit="1" customWidth="1"/>
    <col min="5" max="16384" width="8.7265625" style="2"/>
  </cols>
  <sheetData>
    <row r="1" spans="1:5" x14ac:dyDescent="0.35">
      <c r="A1" s="1" t="s">
        <v>47</v>
      </c>
    </row>
    <row r="2" spans="1:5" x14ac:dyDescent="0.35">
      <c r="E2" s="25" t="s">
        <v>44</v>
      </c>
    </row>
    <row r="5" spans="1:5" x14ac:dyDescent="0.35">
      <c r="D5" s="1" t="s">
        <v>48</v>
      </c>
      <c r="E5" s="1" t="s">
        <v>48</v>
      </c>
    </row>
    <row r="6" spans="1:5" x14ac:dyDescent="0.35">
      <c r="D6" s="2" t="s">
        <v>119</v>
      </c>
      <c r="E6" s="20" t="s">
        <v>120</v>
      </c>
    </row>
    <row r="7" spans="1:5" x14ac:dyDescent="0.35">
      <c r="D7" s="2" t="s">
        <v>121</v>
      </c>
      <c r="E7" s="20" t="s">
        <v>122</v>
      </c>
    </row>
  </sheetData>
  <hyperlinks>
    <hyperlink ref="E2" location="Master!A1" display="back" xr:uid="{00000000-0004-0000-0B00-000000000000}"/>
    <hyperlink ref="E7" r:id="rId1" xr:uid="{00000000-0004-0000-0B00-000001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V54"/>
  <sheetViews>
    <sheetView zoomScale="70" zoomScaleNormal="70" workbookViewId="0">
      <pane xSplit="9" ySplit="4" topLeftCell="J5" activePane="bottomRight" state="frozen"/>
      <selection activeCell="I10" sqref="I10"/>
      <selection pane="topRight" activeCell="I10" sqref="I10"/>
      <selection pane="bottomLeft" activeCell="I10" sqref="I10"/>
      <selection pane="bottomRight" activeCell="J11" sqref="J11"/>
    </sheetView>
  </sheetViews>
  <sheetFormatPr defaultColWidth="9.1796875" defaultRowHeight="14.5" outlineLevelRow="1" x14ac:dyDescent="0.35"/>
  <cols>
    <col min="1" max="1" width="12.90625" style="2" customWidth="1"/>
    <col min="2" max="2" width="3.7265625" style="2" customWidth="1"/>
    <col min="3" max="3" width="3" style="2" customWidth="1"/>
    <col min="4" max="4" width="2.1796875" style="2" customWidth="1"/>
    <col min="5" max="5" width="3.453125" style="4" customWidth="1"/>
    <col min="6" max="7" width="9.1796875" style="2"/>
    <col min="8" max="8" width="7.81640625" style="2" customWidth="1"/>
    <col min="9" max="9" width="16.26953125" style="2" bestFit="1" customWidth="1"/>
    <col min="10" max="16384" width="9.1796875" style="2"/>
  </cols>
  <sheetData>
    <row r="1" spans="1:22" x14ac:dyDescent="0.35">
      <c r="A1" s="1" t="s">
        <v>24</v>
      </c>
    </row>
    <row r="2" spans="1:22" x14ac:dyDescent="0.35">
      <c r="R2" s="31" t="s">
        <v>44</v>
      </c>
    </row>
    <row r="4" spans="1:22" x14ac:dyDescent="0.35">
      <c r="J4" s="1">
        <v>1</v>
      </c>
      <c r="K4" s="1">
        <v>2</v>
      </c>
      <c r="L4" s="1">
        <v>3</v>
      </c>
      <c r="M4" s="1">
        <v>4</v>
      </c>
      <c r="N4" s="1">
        <v>5</v>
      </c>
      <c r="O4" s="1">
        <v>6</v>
      </c>
      <c r="P4" s="1">
        <v>7</v>
      </c>
      <c r="Q4" s="1">
        <v>8</v>
      </c>
      <c r="R4" s="1">
        <v>9</v>
      </c>
      <c r="S4" s="1">
        <v>10</v>
      </c>
      <c r="T4" s="1">
        <v>11</v>
      </c>
      <c r="U4" s="1">
        <v>12</v>
      </c>
      <c r="V4" s="38" t="s">
        <v>114</v>
      </c>
    </row>
    <row r="6" spans="1:22" x14ac:dyDescent="0.35">
      <c r="B6" s="1" t="s">
        <v>5</v>
      </c>
      <c r="I6" s="1" t="s">
        <v>51</v>
      </c>
      <c r="J6" s="4">
        <f>J7*J10</f>
        <v>1000</v>
      </c>
      <c r="K6" s="4">
        <f>K7*K10</f>
        <v>1000</v>
      </c>
      <c r="L6" s="4">
        <f t="shared" ref="L6:U6" si="0">L7*L10</f>
        <v>1000</v>
      </c>
      <c r="M6" s="4">
        <f t="shared" si="0"/>
        <v>1000</v>
      </c>
      <c r="N6" s="4">
        <f t="shared" si="0"/>
        <v>1000</v>
      </c>
      <c r="O6" s="4">
        <f t="shared" si="0"/>
        <v>2000</v>
      </c>
      <c r="P6" s="4">
        <f t="shared" si="0"/>
        <v>2000</v>
      </c>
      <c r="Q6" s="4">
        <f t="shared" si="0"/>
        <v>2000</v>
      </c>
      <c r="R6" s="4">
        <f t="shared" si="0"/>
        <v>1200</v>
      </c>
      <c r="S6" s="4">
        <f t="shared" si="0"/>
        <v>1200</v>
      </c>
      <c r="T6" s="4">
        <f t="shared" si="0"/>
        <v>1200</v>
      </c>
      <c r="U6" s="4">
        <f t="shared" si="0"/>
        <v>1200</v>
      </c>
      <c r="V6" s="4">
        <f>SUM(J6:U6)</f>
        <v>15800</v>
      </c>
    </row>
    <row r="7" spans="1:22" x14ac:dyDescent="0.35">
      <c r="C7" s="2" t="s">
        <v>10</v>
      </c>
      <c r="I7" s="2" t="s">
        <v>6</v>
      </c>
      <c r="J7" s="5">
        <f>J8*J9</f>
        <v>20</v>
      </c>
      <c r="K7" s="5">
        <f>K8*K9</f>
        <v>20</v>
      </c>
      <c r="L7" s="5">
        <f t="shared" ref="L7:U7" si="1">L8*L9</f>
        <v>20</v>
      </c>
      <c r="M7" s="5">
        <f t="shared" si="1"/>
        <v>20</v>
      </c>
      <c r="N7" s="5">
        <f t="shared" si="1"/>
        <v>20</v>
      </c>
      <c r="O7" s="5">
        <f t="shared" si="1"/>
        <v>40</v>
      </c>
      <c r="P7" s="5">
        <f t="shared" si="1"/>
        <v>40</v>
      </c>
      <c r="Q7" s="5">
        <f t="shared" si="1"/>
        <v>40</v>
      </c>
      <c r="R7" s="5">
        <f t="shared" si="1"/>
        <v>24</v>
      </c>
      <c r="S7" s="5">
        <f t="shared" si="1"/>
        <v>24</v>
      </c>
      <c r="T7" s="5">
        <f t="shared" si="1"/>
        <v>24</v>
      </c>
      <c r="U7" s="5">
        <f t="shared" si="1"/>
        <v>24</v>
      </c>
    </row>
    <row r="8" spans="1:22" outlineLevel="1" x14ac:dyDescent="0.35">
      <c r="D8" s="2" t="s">
        <v>8</v>
      </c>
      <c r="I8" s="2" t="s">
        <v>7</v>
      </c>
      <c r="J8" s="7">
        <v>500</v>
      </c>
      <c r="K8" s="5">
        <f>J8</f>
        <v>500</v>
      </c>
      <c r="L8" s="5">
        <f t="shared" ref="L8:U8" si="2">K8</f>
        <v>500</v>
      </c>
      <c r="M8" s="5">
        <f t="shared" si="2"/>
        <v>500</v>
      </c>
      <c r="N8" s="5">
        <f t="shared" si="2"/>
        <v>500</v>
      </c>
      <c r="O8" s="7">
        <v>1000</v>
      </c>
      <c r="P8" s="5">
        <f t="shared" si="2"/>
        <v>1000</v>
      </c>
      <c r="Q8" s="5">
        <f t="shared" si="2"/>
        <v>1000</v>
      </c>
      <c r="R8" s="7">
        <v>600</v>
      </c>
      <c r="S8" s="5">
        <f t="shared" si="2"/>
        <v>600</v>
      </c>
      <c r="T8" s="5">
        <f t="shared" si="2"/>
        <v>600</v>
      </c>
      <c r="U8" s="5">
        <f t="shared" si="2"/>
        <v>600</v>
      </c>
    </row>
    <row r="9" spans="1:22" outlineLevel="1" x14ac:dyDescent="0.35">
      <c r="D9" s="2" t="s">
        <v>0</v>
      </c>
      <c r="I9" s="2" t="s">
        <v>1</v>
      </c>
      <c r="J9" s="6">
        <v>0.04</v>
      </c>
      <c r="K9" s="11">
        <f>J9</f>
        <v>0.04</v>
      </c>
      <c r="L9" s="11">
        <f t="shared" ref="L9:U9" si="3">K9</f>
        <v>0.04</v>
      </c>
      <c r="M9" s="11">
        <f t="shared" si="3"/>
        <v>0.04</v>
      </c>
      <c r="N9" s="11">
        <f t="shared" si="3"/>
        <v>0.04</v>
      </c>
      <c r="O9" s="11">
        <f t="shared" si="3"/>
        <v>0.04</v>
      </c>
      <c r="P9" s="11">
        <f t="shared" si="3"/>
        <v>0.04</v>
      </c>
      <c r="Q9" s="11">
        <f t="shared" si="3"/>
        <v>0.04</v>
      </c>
      <c r="R9" s="11">
        <f t="shared" si="3"/>
        <v>0.04</v>
      </c>
      <c r="S9" s="11">
        <f t="shared" si="3"/>
        <v>0.04</v>
      </c>
      <c r="T9" s="11">
        <f t="shared" si="3"/>
        <v>0.04</v>
      </c>
      <c r="U9" s="11">
        <f t="shared" si="3"/>
        <v>0.04</v>
      </c>
    </row>
    <row r="10" spans="1:22" x14ac:dyDescent="0.35">
      <c r="C10" s="2" t="s">
        <v>9</v>
      </c>
      <c r="I10" s="2" t="s">
        <v>102</v>
      </c>
      <c r="J10" s="3">
        <v>50</v>
      </c>
      <c r="K10" s="2">
        <f>J10</f>
        <v>50</v>
      </c>
      <c r="L10" s="2">
        <f t="shared" ref="L10:U10" si="4">K10</f>
        <v>50</v>
      </c>
      <c r="M10" s="2">
        <f t="shared" si="4"/>
        <v>50</v>
      </c>
      <c r="N10" s="2">
        <f t="shared" si="4"/>
        <v>50</v>
      </c>
      <c r="O10" s="2">
        <f t="shared" si="4"/>
        <v>50</v>
      </c>
      <c r="P10" s="2">
        <f t="shared" si="4"/>
        <v>50</v>
      </c>
      <c r="Q10" s="2">
        <f t="shared" si="4"/>
        <v>50</v>
      </c>
      <c r="R10" s="2">
        <f t="shared" si="4"/>
        <v>50</v>
      </c>
      <c r="S10" s="2">
        <f t="shared" si="4"/>
        <v>50</v>
      </c>
      <c r="T10" s="2">
        <f t="shared" si="4"/>
        <v>50</v>
      </c>
      <c r="U10" s="2">
        <f t="shared" si="4"/>
        <v>50</v>
      </c>
    </row>
    <row r="12" spans="1:22" s="1" customFormat="1" x14ac:dyDescent="0.35">
      <c r="B12" s="1" t="s">
        <v>11</v>
      </c>
      <c r="E12" s="4"/>
      <c r="I12" s="1" t="s">
        <v>51</v>
      </c>
      <c r="J12" s="1">
        <f>J13*J14</f>
        <v>400</v>
      </c>
      <c r="K12" s="1">
        <f t="shared" ref="K12:U12" si="5">K13*K14</f>
        <v>400</v>
      </c>
      <c r="L12" s="1">
        <f t="shared" si="5"/>
        <v>400</v>
      </c>
      <c r="M12" s="1">
        <f t="shared" si="5"/>
        <v>400</v>
      </c>
      <c r="N12" s="1">
        <f t="shared" si="5"/>
        <v>400</v>
      </c>
      <c r="O12" s="1">
        <f t="shared" si="5"/>
        <v>800</v>
      </c>
      <c r="P12" s="1">
        <f t="shared" si="5"/>
        <v>800</v>
      </c>
      <c r="Q12" s="1">
        <f t="shared" si="5"/>
        <v>800</v>
      </c>
      <c r="R12" s="1">
        <f t="shared" si="5"/>
        <v>480</v>
      </c>
      <c r="S12" s="1">
        <f t="shared" si="5"/>
        <v>480</v>
      </c>
      <c r="T12" s="1">
        <f t="shared" si="5"/>
        <v>480</v>
      </c>
      <c r="U12" s="1">
        <f t="shared" si="5"/>
        <v>480</v>
      </c>
      <c r="V12" s="4">
        <f>SUM(J12:U12)</f>
        <v>6320</v>
      </c>
    </row>
    <row r="13" spans="1:22" x14ac:dyDescent="0.35">
      <c r="C13" s="2" t="s">
        <v>13</v>
      </c>
      <c r="I13" s="2" t="s">
        <v>51</v>
      </c>
      <c r="J13" s="2">
        <f>J6</f>
        <v>1000</v>
      </c>
      <c r="K13" s="2">
        <f>K6</f>
        <v>1000</v>
      </c>
      <c r="L13" s="2">
        <f t="shared" ref="L13:U13" si="6">L6</f>
        <v>1000</v>
      </c>
      <c r="M13" s="2">
        <f t="shared" si="6"/>
        <v>1000</v>
      </c>
      <c r="N13" s="2">
        <f t="shared" si="6"/>
        <v>1000</v>
      </c>
      <c r="O13" s="2">
        <f t="shared" si="6"/>
        <v>2000</v>
      </c>
      <c r="P13" s="2">
        <f t="shared" si="6"/>
        <v>2000</v>
      </c>
      <c r="Q13" s="2">
        <f t="shared" si="6"/>
        <v>2000</v>
      </c>
      <c r="R13" s="2">
        <f t="shared" si="6"/>
        <v>1200</v>
      </c>
      <c r="S13" s="2">
        <f t="shared" si="6"/>
        <v>1200</v>
      </c>
      <c r="T13" s="2">
        <f t="shared" si="6"/>
        <v>1200</v>
      </c>
      <c r="U13" s="2">
        <f t="shared" si="6"/>
        <v>1200</v>
      </c>
    </row>
    <row r="14" spans="1:22" x14ac:dyDescent="0.35">
      <c r="C14" s="2" t="s">
        <v>12</v>
      </c>
      <c r="I14" s="2" t="s">
        <v>1</v>
      </c>
      <c r="J14" s="6">
        <v>0.4</v>
      </c>
      <c r="K14" s="10">
        <f>J14</f>
        <v>0.4</v>
      </c>
      <c r="L14" s="10">
        <f t="shared" ref="L14:U14" si="7">K14</f>
        <v>0.4</v>
      </c>
      <c r="M14" s="10">
        <f t="shared" si="7"/>
        <v>0.4</v>
      </c>
      <c r="N14" s="10">
        <f t="shared" si="7"/>
        <v>0.4</v>
      </c>
      <c r="O14" s="10">
        <f t="shared" si="7"/>
        <v>0.4</v>
      </c>
      <c r="P14" s="10">
        <f t="shared" si="7"/>
        <v>0.4</v>
      </c>
      <c r="Q14" s="10">
        <f t="shared" si="7"/>
        <v>0.4</v>
      </c>
      <c r="R14" s="10">
        <f t="shared" si="7"/>
        <v>0.4</v>
      </c>
      <c r="S14" s="10">
        <f t="shared" si="7"/>
        <v>0.4</v>
      </c>
      <c r="T14" s="10">
        <f t="shared" si="7"/>
        <v>0.4</v>
      </c>
      <c r="U14" s="10">
        <f t="shared" si="7"/>
        <v>0.4</v>
      </c>
    </row>
    <row r="16" spans="1:22" s="37" customFormat="1" x14ac:dyDescent="0.35">
      <c r="B16" s="38" t="s">
        <v>131</v>
      </c>
      <c r="E16" s="4"/>
      <c r="I16" s="37" t="s">
        <v>103</v>
      </c>
      <c r="J16" s="50">
        <f>SUMPRODUCT(J27:J34,J18:J25)</f>
        <v>0.37750000000000006</v>
      </c>
      <c r="K16" s="50">
        <f t="shared" ref="K16:U16" si="8">SUMPRODUCT(K27:K34,K18:K25)</f>
        <v>0.37750000000000006</v>
      </c>
      <c r="L16" s="50">
        <f t="shared" si="8"/>
        <v>0.37750000000000006</v>
      </c>
      <c r="M16" s="50">
        <f t="shared" si="8"/>
        <v>0.37750000000000006</v>
      </c>
      <c r="N16" s="50">
        <f t="shared" si="8"/>
        <v>0.37750000000000006</v>
      </c>
      <c r="O16" s="50">
        <f t="shared" si="8"/>
        <v>0.37750000000000006</v>
      </c>
      <c r="P16" s="50">
        <f t="shared" si="8"/>
        <v>0.37750000000000006</v>
      </c>
      <c r="Q16" s="50">
        <f t="shared" si="8"/>
        <v>0.37750000000000006</v>
      </c>
      <c r="R16" s="50">
        <f t="shared" si="8"/>
        <v>0.37750000000000006</v>
      </c>
      <c r="S16" s="50">
        <f t="shared" si="8"/>
        <v>0.37750000000000006</v>
      </c>
      <c r="T16" s="50">
        <f t="shared" si="8"/>
        <v>0.37750000000000006</v>
      </c>
      <c r="U16" s="50">
        <f t="shared" si="8"/>
        <v>0.37750000000000006</v>
      </c>
    </row>
    <row r="17" spans="2:21" x14ac:dyDescent="0.35">
      <c r="C17" s="2" t="s">
        <v>22</v>
      </c>
      <c r="I17" s="37" t="s">
        <v>103</v>
      </c>
    </row>
    <row r="18" spans="2:21" outlineLevel="1" x14ac:dyDescent="0.35">
      <c r="D18" s="2" t="str">
        <f t="shared" ref="D18:D25" si="9">D27</f>
        <v>Direct</v>
      </c>
      <c r="I18" s="2" t="s">
        <v>103</v>
      </c>
      <c r="J18" s="9">
        <v>0</v>
      </c>
      <c r="K18" s="12">
        <f t="shared" ref="K18:U25" si="10">J18</f>
        <v>0</v>
      </c>
      <c r="L18" s="12">
        <f t="shared" si="10"/>
        <v>0</v>
      </c>
      <c r="M18" s="12">
        <f t="shared" si="10"/>
        <v>0</v>
      </c>
      <c r="N18" s="12">
        <f t="shared" si="10"/>
        <v>0</v>
      </c>
      <c r="O18" s="12">
        <f t="shared" si="10"/>
        <v>0</v>
      </c>
      <c r="P18" s="12">
        <f t="shared" si="10"/>
        <v>0</v>
      </c>
      <c r="Q18" s="12">
        <f t="shared" si="10"/>
        <v>0</v>
      </c>
      <c r="R18" s="12">
        <f t="shared" si="10"/>
        <v>0</v>
      </c>
      <c r="S18" s="12">
        <f t="shared" si="10"/>
        <v>0</v>
      </c>
      <c r="T18" s="12">
        <f t="shared" si="10"/>
        <v>0</v>
      </c>
      <c r="U18" s="12">
        <f t="shared" si="10"/>
        <v>0</v>
      </c>
    </row>
    <row r="19" spans="2:21" outlineLevel="1" x14ac:dyDescent="0.35">
      <c r="D19" s="2" t="str">
        <f t="shared" si="9"/>
        <v>Organic search</v>
      </c>
      <c r="I19" s="37" t="s">
        <v>103</v>
      </c>
      <c r="J19" s="9">
        <v>0</v>
      </c>
      <c r="K19" s="12">
        <f t="shared" si="10"/>
        <v>0</v>
      </c>
      <c r="L19" s="12">
        <f t="shared" si="10"/>
        <v>0</v>
      </c>
      <c r="M19" s="12">
        <f t="shared" si="10"/>
        <v>0</v>
      </c>
      <c r="N19" s="12">
        <f t="shared" si="10"/>
        <v>0</v>
      </c>
      <c r="O19" s="12">
        <f t="shared" si="10"/>
        <v>0</v>
      </c>
      <c r="P19" s="12">
        <f t="shared" si="10"/>
        <v>0</v>
      </c>
      <c r="Q19" s="12">
        <f t="shared" si="10"/>
        <v>0</v>
      </c>
      <c r="R19" s="12">
        <f t="shared" si="10"/>
        <v>0</v>
      </c>
      <c r="S19" s="12">
        <f t="shared" si="10"/>
        <v>0</v>
      </c>
      <c r="T19" s="12">
        <f t="shared" si="10"/>
        <v>0</v>
      </c>
      <c r="U19" s="12">
        <f t="shared" si="10"/>
        <v>0</v>
      </c>
    </row>
    <row r="20" spans="2:21" outlineLevel="1" x14ac:dyDescent="0.35">
      <c r="D20" s="2" t="str">
        <f t="shared" si="9"/>
        <v>Newsletters / emailing</v>
      </c>
      <c r="I20" s="37" t="s">
        <v>103</v>
      </c>
      <c r="J20" s="9">
        <v>0.01</v>
      </c>
      <c r="K20" s="12">
        <f t="shared" si="10"/>
        <v>0.01</v>
      </c>
      <c r="L20" s="12">
        <f t="shared" si="10"/>
        <v>0.01</v>
      </c>
      <c r="M20" s="12">
        <f t="shared" si="10"/>
        <v>0.01</v>
      </c>
      <c r="N20" s="12">
        <f t="shared" si="10"/>
        <v>0.01</v>
      </c>
      <c r="O20" s="12">
        <f t="shared" si="10"/>
        <v>0.01</v>
      </c>
      <c r="P20" s="12">
        <f t="shared" si="10"/>
        <v>0.01</v>
      </c>
      <c r="Q20" s="12">
        <f t="shared" si="10"/>
        <v>0.01</v>
      </c>
      <c r="R20" s="12">
        <f t="shared" si="10"/>
        <v>0.01</v>
      </c>
      <c r="S20" s="12">
        <f t="shared" si="10"/>
        <v>0.01</v>
      </c>
      <c r="T20" s="12">
        <f t="shared" si="10"/>
        <v>0.01</v>
      </c>
      <c r="U20" s="12">
        <f t="shared" si="10"/>
        <v>0.01</v>
      </c>
    </row>
    <row r="21" spans="2:21" outlineLevel="1" x14ac:dyDescent="0.35">
      <c r="D21" s="2" t="str">
        <f t="shared" si="9"/>
        <v>Google Adwords</v>
      </c>
      <c r="I21" s="37" t="s">
        <v>103</v>
      </c>
      <c r="J21" s="9">
        <v>1.5</v>
      </c>
      <c r="K21" s="12">
        <f t="shared" si="10"/>
        <v>1.5</v>
      </c>
      <c r="L21" s="12">
        <f t="shared" si="10"/>
        <v>1.5</v>
      </c>
      <c r="M21" s="12">
        <f t="shared" si="10"/>
        <v>1.5</v>
      </c>
      <c r="N21" s="12">
        <f t="shared" si="10"/>
        <v>1.5</v>
      </c>
      <c r="O21" s="12">
        <f t="shared" si="10"/>
        <v>1.5</v>
      </c>
      <c r="P21" s="12">
        <f t="shared" si="10"/>
        <v>1.5</v>
      </c>
      <c r="Q21" s="12">
        <f t="shared" si="10"/>
        <v>1.5</v>
      </c>
      <c r="R21" s="12">
        <f t="shared" si="10"/>
        <v>1.5</v>
      </c>
      <c r="S21" s="12">
        <f t="shared" si="10"/>
        <v>1.5</v>
      </c>
      <c r="T21" s="12">
        <f t="shared" si="10"/>
        <v>1.5</v>
      </c>
      <c r="U21" s="12">
        <f t="shared" si="10"/>
        <v>1.5</v>
      </c>
    </row>
    <row r="22" spans="2:21" outlineLevel="1" x14ac:dyDescent="0.35">
      <c r="D22" s="2" t="str">
        <f t="shared" si="9"/>
        <v>Affiliations</v>
      </c>
      <c r="I22" s="37" t="s">
        <v>103</v>
      </c>
      <c r="J22" s="9">
        <v>1</v>
      </c>
      <c r="K22" s="12">
        <f t="shared" si="10"/>
        <v>1</v>
      </c>
      <c r="L22" s="12">
        <f t="shared" si="10"/>
        <v>1</v>
      </c>
      <c r="M22" s="12">
        <f t="shared" si="10"/>
        <v>1</v>
      </c>
      <c r="N22" s="12">
        <f t="shared" si="10"/>
        <v>1</v>
      </c>
      <c r="O22" s="12">
        <f t="shared" si="10"/>
        <v>1</v>
      </c>
      <c r="P22" s="12">
        <f t="shared" si="10"/>
        <v>1</v>
      </c>
      <c r="Q22" s="12">
        <f t="shared" si="10"/>
        <v>1</v>
      </c>
      <c r="R22" s="12">
        <f t="shared" si="10"/>
        <v>1</v>
      </c>
      <c r="S22" s="12">
        <f t="shared" si="10"/>
        <v>1</v>
      </c>
      <c r="T22" s="12">
        <f t="shared" si="10"/>
        <v>1</v>
      </c>
      <c r="U22" s="12">
        <f t="shared" si="10"/>
        <v>1</v>
      </c>
    </row>
    <row r="23" spans="2:21" outlineLevel="1" x14ac:dyDescent="0.35">
      <c r="D23" s="2" t="str">
        <f t="shared" si="9"/>
        <v>Display Ads</v>
      </c>
      <c r="I23" s="37" t="s">
        <v>103</v>
      </c>
      <c r="J23" s="9">
        <v>0.5</v>
      </c>
      <c r="K23" s="12">
        <f t="shared" si="10"/>
        <v>0.5</v>
      </c>
      <c r="L23" s="12">
        <f t="shared" si="10"/>
        <v>0.5</v>
      </c>
      <c r="M23" s="12">
        <f t="shared" si="10"/>
        <v>0.5</v>
      </c>
      <c r="N23" s="12">
        <f t="shared" si="10"/>
        <v>0.5</v>
      </c>
      <c r="O23" s="12">
        <f t="shared" si="10"/>
        <v>0.5</v>
      </c>
      <c r="P23" s="12">
        <f t="shared" si="10"/>
        <v>0.5</v>
      </c>
      <c r="Q23" s="12">
        <f t="shared" si="10"/>
        <v>0.5</v>
      </c>
      <c r="R23" s="12">
        <f t="shared" si="10"/>
        <v>0.5</v>
      </c>
      <c r="S23" s="12">
        <f t="shared" si="10"/>
        <v>0.5</v>
      </c>
      <c r="T23" s="12">
        <f t="shared" si="10"/>
        <v>0.5</v>
      </c>
      <c r="U23" s="12">
        <f t="shared" si="10"/>
        <v>0.5</v>
      </c>
    </row>
    <row r="24" spans="2:21" outlineLevel="1" x14ac:dyDescent="0.35">
      <c r="D24" s="2" t="str">
        <f t="shared" si="9"/>
        <v>Facebook Ads</v>
      </c>
      <c r="I24" s="37" t="s">
        <v>103</v>
      </c>
      <c r="J24" s="9">
        <v>2</v>
      </c>
      <c r="K24" s="12">
        <f t="shared" si="10"/>
        <v>2</v>
      </c>
      <c r="L24" s="12">
        <f t="shared" si="10"/>
        <v>2</v>
      </c>
      <c r="M24" s="12">
        <f t="shared" si="10"/>
        <v>2</v>
      </c>
      <c r="N24" s="12">
        <f t="shared" si="10"/>
        <v>2</v>
      </c>
      <c r="O24" s="12">
        <f t="shared" si="10"/>
        <v>2</v>
      </c>
      <c r="P24" s="12">
        <f t="shared" si="10"/>
        <v>2</v>
      </c>
      <c r="Q24" s="12">
        <f t="shared" si="10"/>
        <v>2</v>
      </c>
      <c r="R24" s="12">
        <f t="shared" si="10"/>
        <v>2</v>
      </c>
      <c r="S24" s="12">
        <f t="shared" si="10"/>
        <v>2</v>
      </c>
      <c r="T24" s="12">
        <f t="shared" si="10"/>
        <v>2</v>
      </c>
      <c r="U24" s="12">
        <f t="shared" si="10"/>
        <v>2</v>
      </c>
    </row>
    <row r="25" spans="2:21" outlineLevel="1" x14ac:dyDescent="0.35">
      <c r="D25" s="2" t="str">
        <f t="shared" si="9"/>
        <v>Others</v>
      </c>
      <c r="I25" s="37" t="s">
        <v>103</v>
      </c>
      <c r="J25" s="9">
        <v>1</v>
      </c>
      <c r="K25" s="12">
        <f t="shared" si="10"/>
        <v>1</v>
      </c>
      <c r="L25" s="12">
        <f t="shared" si="10"/>
        <v>1</v>
      </c>
      <c r="M25" s="12">
        <f t="shared" si="10"/>
        <v>1</v>
      </c>
      <c r="N25" s="12">
        <f t="shared" si="10"/>
        <v>1</v>
      </c>
      <c r="O25" s="12">
        <f t="shared" si="10"/>
        <v>1</v>
      </c>
      <c r="P25" s="12">
        <f t="shared" si="10"/>
        <v>1</v>
      </c>
      <c r="Q25" s="12">
        <f t="shared" si="10"/>
        <v>1</v>
      </c>
      <c r="R25" s="12">
        <f t="shared" si="10"/>
        <v>1</v>
      </c>
      <c r="S25" s="12">
        <f t="shared" si="10"/>
        <v>1</v>
      </c>
      <c r="T25" s="12">
        <f t="shared" si="10"/>
        <v>1</v>
      </c>
      <c r="U25" s="12">
        <f t="shared" si="10"/>
        <v>1</v>
      </c>
    </row>
    <row r="26" spans="2:21" x14ac:dyDescent="0.35">
      <c r="B26" s="1"/>
      <c r="C26" s="2" t="s">
        <v>15</v>
      </c>
      <c r="I26" s="2" t="s">
        <v>1</v>
      </c>
    </row>
    <row r="27" spans="2:21" outlineLevel="1" x14ac:dyDescent="0.35">
      <c r="B27" s="1"/>
      <c r="D27" s="2" t="s">
        <v>16</v>
      </c>
      <c r="I27" s="2" t="s">
        <v>1</v>
      </c>
      <c r="J27" s="6">
        <v>0.2</v>
      </c>
      <c r="K27" s="10">
        <f>J27</f>
        <v>0.2</v>
      </c>
      <c r="L27" s="10">
        <f t="shared" ref="L27:U27" si="11">K27</f>
        <v>0.2</v>
      </c>
      <c r="M27" s="10">
        <f t="shared" si="11"/>
        <v>0.2</v>
      </c>
      <c r="N27" s="10">
        <f t="shared" si="11"/>
        <v>0.2</v>
      </c>
      <c r="O27" s="10">
        <f t="shared" si="11"/>
        <v>0.2</v>
      </c>
      <c r="P27" s="10">
        <f t="shared" si="11"/>
        <v>0.2</v>
      </c>
      <c r="Q27" s="10">
        <f t="shared" si="11"/>
        <v>0.2</v>
      </c>
      <c r="R27" s="10">
        <f t="shared" si="11"/>
        <v>0.2</v>
      </c>
      <c r="S27" s="10">
        <f t="shared" si="11"/>
        <v>0.2</v>
      </c>
      <c r="T27" s="10">
        <f t="shared" si="11"/>
        <v>0.2</v>
      </c>
      <c r="U27" s="10">
        <f t="shared" si="11"/>
        <v>0.2</v>
      </c>
    </row>
    <row r="28" spans="2:21" outlineLevel="1" x14ac:dyDescent="0.35">
      <c r="D28" s="2" t="s">
        <v>17</v>
      </c>
      <c r="I28" s="2" t="s">
        <v>1</v>
      </c>
      <c r="J28" s="6">
        <v>0.25</v>
      </c>
      <c r="K28" s="10">
        <f t="shared" ref="K28:U34" si="12">J28</f>
        <v>0.25</v>
      </c>
      <c r="L28" s="10">
        <f t="shared" si="12"/>
        <v>0.25</v>
      </c>
      <c r="M28" s="10">
        <f t="shared" si="12"/>
        <v>0.25</v>
      </c>
      <c r="N28" s="10">
        <f t="shared" si="12"/>
        <v>0.25</v>
      </c>
      <c r="O28" s="10">
        <f t="shared" si="12"/>
        <v>0.25</v>
      </c>
      <c r="P28" s="10">
        <f t="shared" si="12"/>
        <v>0.25</v>
      </c>
      <c r="Q28" s="10">
        <f t="shared" si="12"/>
        <v>0.25</v>
      </c>
      <c r="R28" s="10">
        <f t="shared" si="12"/>
        <v>0.25</v>
      </c>
      <c r="S28" s="10">
        <f t="shared" si="12"/>
        <v>0.25</v>
      </c>
      <c r="T28" s="10">
        <f t="shared" si="12"/>
        <v>0.25</v>
      </c>
      <c r="U28" s="10">
        <f t="shared" si="12"/>
        <v>0.25</v>
      </c>
    </row>
    <row r="29" spans="2:21" outlineLevel="1" x14ac:dyDescent="0.35">
      <c r="D29" s="2" t="s">
        <v>18</v>
      </c>
      <c r="I29" s="2" t="s">
        <v>1</v>
      </c>
      <c r="J29" s="6">
        <v>0.25</v>
      </c>
      <c r="K29" s="10">
        <f t="shared" si="12"/>
        <v>0.25</v>
      </c>
      <c r="L29" s="10">
        <f t="shared" si="12"/>
        <v>0.25</v>
      </c>
      <c r="M29" s="10">
        <f t="shared" si="12"/>
        <v>0.25</v>
      </c>
      <c r="N29" s="10">
        <f t="shared" si="12"/>
        <v>0.25</v>
      </c>
      <c r="O29" s="10">
        <f t="shared" si="12"/>
        <v>0.25</v>
      </c>
      <c r="P29" s="10">
        <f t="shared" si="12"/>
        <v>0.25</v>
      </c>
      <c r="Q29" s="10">
        <f t="shared" si="12"/>
        <v>0.25</v>
      </c>
      <c r="R29" s="10">
        <f t="shared" si="12"/>
        <v>0.25</v>
      </c>
      <c r="S29" s="10">
        <f t="shared" si="12"/>
        <v>0.25</v>
      </c>
      <c r="T29" s="10">
        <f t="shared" si="12"/>
        <v>0.25</v>
      </c>
      <c r="U29" s="10">
        <f t="shared" si="12"/>
        <v>0.25</v>
      </c>
    </row>
    <row r="30" spans="2:21" outlineLevel="1" x14ac:dyDescent="0.35">
      <c r="D30" s="2" t="s">
        <v>2</v>
      </c>
      <c r="I30" s="2" t="s">
        <v>1</v>
      </c>
      <c r="J30" s="6">
        <v>0.1</v>
      </c>
      <c r="K30" s="10">
        <f t="shared" si="12"/>
        <v>0.1</v>
      </c>
      <c r="L30" s="10">
        <f t="shared" si="12"/>
        <v>0.1</v>
      </c>
      <c r="M30" s="10">
        <f t="shared" si="12"/>
        <v>0.1</v>
      </c>
      <c r="N30" s="10">
        <f t="shared" si="12"/>
        <v>0.1</v>
      </c>
      <c r="O30" s="10">
        <f t="shared" si="12"/>
        <v>0.1</v>
      </c>
      <c r="P30" s="10">
        <f t="shared" si="12"/>
        <v>0.1</v>
      </c>
      <c r="Q30" s="10">
        <f t="shared" si="12"/>
        <v>0.1</v>
      </c>
      <c r="R30" s="10">
        <f t="shared" si="12"/>
        <v>0.1</v>
      </c>
      <c r="S30" s="10">
        <f t="shared" si="12"/>
        <v>0.1</v>
      </c>
      <c r="T30" s="10">
        <f t="shared" si="12"/>
        <v>0.1</v>
      </c>
      <c r="U30" s="10">
        <f t="shared" si="12"/>
        <v>0.1</v>
      </c>
    </row>
    <row r="31" spans="2:21" outlineLevel="1" x14ac:dyDescent="0.35">
      <c r="D31" s="2" t="s">
        <v>19</v>
      </c>
      <c r="I31" s="2" t="s">
        <v>1</v>
      </c>
      <c r="J31" s="6">
        <v>0.1</v>
      </c>
      <c r="K31" s="10">
        <f t="shared" si="12"/>
        <v>0.1</v>
      </c>
      <c r="L31" s="10">
        <f t="shared" si="12"/>
        <v>0.1</v>
      </c>
      <c r="M31" s="10">
        <f t="shared" si="12"/>
        <v>0.1</v>
      </c>
      <c r="N31" s="10">
        <f t="shared" si="12"/>
        <v>0.1</v>
      </c>
      <c r="O31" s="10">
        <f t="shared" si="12"/>
        <v>0.1</v>
      </c>
      <c r="P31" s="10">
        <f t="shared" si="12"/>
        <v>0.1</v>
      </c>
      <c r="Q31" s="10">
        <f t="shared" si="12"/>
        <v>0.1</v>
      </c>
      <c r="R31" s="10">
        <f t="shared" si="12"/>
        <v>0.1</v>
      </c>
      <c r="S31" s="10">
        <f t="shared" si="12"/>
        <v>0.1</v>
      </c>
      <c r="T31" s="10">
        <f t="shared" si="12"/>
        <v>0.1</v>
      </c>
      <c r="U31" s="10">
        <f t="shared" si="12"/>
        <v>0.1</v>
      </c>
    </row>
    <row r="32" spans="2:21" outlineLevel="1" x14ac:dyDescent="0.35">
      <c r="D32" s="2" t="s">
        <v>20</v>
      </c>
      <c r="I32" s="2" t="s">
        <v>1</v>
      </c>
      <c r="J32" s="6">
        <v>0.05</v>
      </c>
      <c r="K32" s="10">
        <f t="shared" si="12"/>
        <v>0.05</v>
      </c>
      <c r="L32" s="10">
        <f t="shared" si="12"/>
        <v>0.05</v>
      </c>
      <c r="M32" s="10">
        <f t="shared" si="12"/>
        <v>0.05</v>
      </c>
      <c r="N32" s="10">
        <f t="shared" si="12"/>
        <v>0.05</v>
      </c>
      <c r="O32" s="10">
        <f t="shared" si="12"/>
        <v>0.05</v>
      </c>
      <c r="P32" s="10">
        <f t="shared" si="12"/>
        <v>0.05</v>
      </c>
      <c r="Q32" s="10">
        <f t="shared" si="12"/>
        <v>0.05</v>
      </c>
      <c r="R32" s="10">
        <f t="shared" si="12"/>
        <v>0.05</v>
      </c>
      <c r="S32" s="10">
        <f t="shared" si="12"/>
        <v>0.05</v>
      </c>
      <c r="T32" s="10">
        <f t="shared" si="12"/>
        <v>0.05</v>
      </c>
      <c r="U32" s="10">
        <f t="shared" si="12"/>
        <v>0.05</v>
      </c>
    </row>
    <row r="33" spans="2:22" outlineLevel="1" x14ac:dyDescent="0.35">
      <c r="D33" s="2" t="s">
        <v>21</v>
      </c>
      <c r="I33" s="2" t="s">
        <v>1</v>
      </c>
      <c r="J33" s="6">
        <v>0.05</v>
      </c>
      <c r="K33" s="10">
        <f t="shared" si="12"/>
        <v>0.05</v>
      </c>
      <c r="L33" s="10">
        <f t="shared" si="12"/>
        <v>0.05</v>
      </c>
      <c r="M33" s="10">
        <f t="shared" si="12"/>
        <v>0.05</v>
      </c>
      <c r="N33" s="10">
        <f t="shared" si="12"/>
        <v>0.05</v>
      </c>
      <c r="O33" s="10">
        <f t="shared" si="12"/>
        <v>0.05</v>
      </c>
      <c r="P33" s="10">
        <f t="shared" si="12"/>
        <v>0.05</v>
      </c>
      <c r="Q33" s="10">
        <f t="shared" si="12"/>
        <v>0.05</v>
      </c>
      <c r="R33" s="10">
        <f t="shared" si="12"/>
        <v>0.05</v>
      </c>
      <c r="S33" s="10">
        <f t="shared" si="12"/>
        <v>0.05</v>
      </c>
      <c r="T33" s="10">
        <f t="shared" si="12"/>
        <v>0.05</v>
      </c>
      <c r="U33" s="10">
        <f t="shared" si="12"/>
        <v>0.05</v>
      </c>
    </row>
    <row r="34" spans="2:22" outlineLevel="1" x14ac:dyDescent="0.35">
      <c r="D34" s="2" t="s">
        <v>41</v>
      </c>
      <c r="I34" s="2" t="s">
        <v>1</v>
      </c>
      <c r="J34" s="10">
        <f>1-SUM(J27:J33)</f>
        <v>0</v>
      </c>
      <c r="K34" s="10">
        <f t="shared" si="12"/>
        <v>0</v>
      </c>
      <c r="L34" s="10">
        <f t="shared" si="12"/>
        <v>0</v>
      </c>
      <c r="M34" s="10">
        <f t="shared" si="12"/>
        <v>0</v>
      </c>
      <c r="N34" s="10">
        <f t="shared" si="12"/>
        <v>0</v>
      </c>
      <c r="O34" s="10">
        <f t="shared" si="12"/>
        <v>0</v>
      </c>
      <c r="P34" s="10">
        <f t="shared" si="12"/>
        <v>0</v>
      </c>
      <c r="Q34" s="10">
        <f t="shared" si="12"/>
        <v>0</v>
      </c>
      <c r="R34" s="10">
        <f t="shared" si="12"/>
        <v>0</v>
      </c>
      <c r="S34" s="10">
        <f t="shared" si="12"/>
        <v>0</v>
      </c>
      <c r="T34" s="10">
        <f t="shared" si="12"/>
        <v>0</v>
      </c>
      <c r="U34" s="10">
        <f t="shared" si="12"/>
        <v>0</v>
      </c>
    </row>
    <row r="35" spans="2:22" s="37" customFormat="1" x14ac:dyDescent="0.35">
      <c r="E35" s="4"/>
    </row>
    <row r="36" spans="2:22" s="37" customFormat="1" x14ac:dyDescent="0.35">
      <c r="E36" s="4"/>
    </row>
    <row r="37" spans="2:22" x14ac:dyDescent="0.35">
      <c r="B37" s="1" t="s">
        <v>14</v>
      </c>
      <c r="I37" s="1" t="s">
        <v>51</v>
      </c>
      <c r="J37" s="4">
        <f>J38*J39</f>
        <v>188.75000000000003</v>
      </c>
      <c r="K37" s="4">
        <f t="shared" ref="K37:U37" si="13">K38*K39</f>
        <v>188.75000000000003</v>
      </c>
      <c r="L37" s="4">
        <f t="shared" si="13"/>
        <v>188.75000000000003</v>
      </c>
      <c r="M37" s="4">
        <f t="shared" si="13"/>
        <v>188.75000000000003</v>
      </c>
      <c r="N37" s="4">
        <f t="shared" si="13"/>
        <v>188.75000000000003</v>
      </c>
      <c r="O37" s="4">
        <f t="shared" si="13"/>
        <v>377.50000000000006</v>
      </c>
      <c r="P37" s="4">
        <f t="shared" si="13"/>
        <v>377.50000000000006</v>
      </c>
      <c r="Q37" s="4">
        <f t="shared" si="13"/>
        <v>377.50000000000006</v>
      </c>
      <c r="R37" s="4">
        <f t="shared" si="13"/>
        <v>226.50000000000003</v>
      </c>
      <c r="S37" s="4">
        <f t="shared" si="13"/>
        <v>226.50000000000003</v>
      </c>
      <c r="T37" s="4">
        <f t="shared" si="13"/>
        <v>226.50000000000003</v>
      </c>
      <c r="U37" s="4">
        <f t="shared" si="13"/>
        <v>226.50000000000003</v>
      </c>
      <c r="V37" s="4">
        <f>SUM(J37:U37)</f>
        <v>2982.2500000000005</v>
      </c>
    </row>
    <row r="38" spans="2:22" s="37" customFormat="1" x14ac:dyDescent="0.35">
      <c r="B38" s="38"/>
      <c r="C38" s="52" t="s">
        <v>131</v>
      </c>
      <c r="E38" s="4"/>
      <c r="I38" s="37" t="s">
        <v>103</v>
      </c>
      <c r="J38" s="51">
        <f>J16</f>
        <v>0.37750000000000006</v>
      </c>
      <c r="K38" s="51">
        <f t="shared" ref="K38:U38" si="14">K16</f>
        <v>0.37750000000000006</v>
      </c>
      <c r="L38" s="51">
        <f t="shared" si="14"/>
        <v>0.37750000000000006</v>
      </c>
      <c r="M38" s="51">
        <f t="shared" si="14"/>
        <v>0.37750000000000006</v>
      </c>
      <c r="N38" s="51">
        <f t="shared" si="14"/>
        <v>0.37750000000000006</v>
      </c>
      <c r="O38" s="51">
        <f t="shared" si="14"/>
        <v>0.37750000000000006</v>
      </c>
      <c r="P38" s="51">
        <f t="shared" si="14"/>
        <v>0.37750000000000006</v>
      </c>
      <c r="Q38" s="51">
        <f t="shared" si="14"/>
        <v>0.37750000000000006</v>
      </c>
      <c r="R38" s="51">
        <f t="shared" si="14"/>
        <v>0.37750000000000006</v>
      </c>
      <c r="S38" s="51">
        <f t="shared" si="14"/>
        <v>0.37750000000000006</v>
      </c>
      <c r="T38" s="51">
        <f t="shared" si="14"/>
        <v>0.37750000000000006</v>
      </c>
      <c r="U38" s="51">
        <f t="shared" si="14"/>
        <v>0.37750000000000006</v>
      </c>
    </row>
    <row r="39" spans="2:22" x14ac:dyDescent="0.35">
      <c r="C39" s="2" t="s">
        <v>8</v>
      </c>
      <c r="I39" s="37" t="s">
        <v>132</v>
      </c>
      <c r="J39" s="5">
        <f t="shared" ref="J39:U39" si="15">J8</f>
        <v>500</v>
      </c>
      <c r="K39" s="5">
        <f t="shared" si="15"/>
        <v>500</v>
      </c>
      <c r="L39" s="5">
        <f t="shared" si="15"/>
        <v>500</v>
      </c>
      <c r="M39" s="5">
        <f t="shared" si="15"/>
        <v>500</v>
      </c>
      <c r="N39" s="5">
        <f t="shared" si="15"/>
        <v>500</v>
      </c>
      <c r="O39" s="5">
        <f t="shared" si="15"/>
        <v>1000</v>
      </c>
      <c r="P39" s="5">
        <f t="shared" si="15"/>
        <v>1000</v>
      </c>
      <c r="Q39" s="5">
        <f t="shared" si="15"/>
        <v>1000</v>
      </c>
      <c r="R39" s="5">
        <f t="shared" si="15"/>
        <v>600</v>
      </c>
      <c r="S39" s="5">
        <f t="shared" si="15"/>
        <v>600</v>
      </c>
      <c r="T39" s="5">
        <f t="shared" si="15"/>
        <v>600</v>
      </c>
      <c r="U39" s="5">
        <f t="shared" si="15"/>
        <v>600</v>
      </c>
    </row>
    <row r="41" spans="2:22" x14ac:dyDescent="0.35">
      <c r="B41" s="1" t="s">
        <v>23</v>
      </c>
      <c r="I41" s="1" t="s">
        <v>51</v>
      </c>
      <c r="J41" s="1">
        <f>J42*J43</f>
        <v>40</v>
      </c>
      <c r="K41" s="1">
        <f t="shared" ref="K41:U41" si="16">K42*K43</f>
        <v>40</v>
      </c>
      <c r="L41" s="1">
        <f t="shared" si="16"/>
        <v>40</v>
      </c>
      <c r="M41" s="1">
        <f t="shared" si="16"/>
        <v>40</v>
      </c>
      <c r="N41" s="1">
        <f t="shared" si="16"/>
        <v>40</v>
      </c>
      <c r="O41" s="1">
        <f t="shared" si="16"/>
        <v>80</v>
      </c>
      <c r="P41" s="1">
        <f t="shared" si="16"/>
        <v>80</v>
      </c>
      <c r="Q41" s="1">
        <f t="shared" si="16"/>
        <v>80</v>
      </c>
      <c r="R41" s="1">
        <f t="shared" si="16"/>
        <v>48</v>
      </c>
      <c r="S41" s="1">
        <f t="shared" si="16"/>
        <v>48</v>
      </c>
      <c r="T41" s="1">
        <f t="shared" si="16"/>
        <v>48</v>
      </c>
      <c r="U41" s="1">
        <f t="shared" si="16"/>
        <v>48</v>
      </c>
      <c r="V41" s="4">
        <f>SUM(J41:U41)</f>
        <v>632</v>
      </c>
    </row>
    <row r="42" spans="2:22" outlineLevel="1" x14ac:dyDescent="0.35">
      <c r="C42" s="2" t="s">
        <v>10</v>
      </c>
      <c r="I42" s="2" t="s">
        <v>123</v>
      </c>
      <c r="J42" s="5">
        <f t="shared" ref="J42:U42" si="17">J7</f>
        <v>20</v>
      </c>
      <c r="K42" s="2">
        <f t="shared" si="17"/>
        <v>20</v>
      </c>
      <c r="L42" s="2">
        <f t="shared" si="17"/>
        <v>20</v>
      </c>
      <c r="M42" s="2">
        <f t="shared" si="17"/>
        <v>20</v>
      </c>
      <c r="N42" s="2">
        <f t="shared" si="17"/>
        <v>20</v>
      </c>
      <c r="O42" s="2">
        <f t="shared" si="17"/>
        <v>40</v>
      </c>
      <c r="P42" s="2">
        <f t="shared" si="17"/>
        <v>40</v>
      </c>
      <c r="Q42" s="2">
        <f t="shared" si="17"/>
        <v>40</v>
      </c>
      <c r="R42" s="2">
        <f t="shared" si="17"/>
        <v>24</v>
      </c>
      <c r="S42" s="2">
        <f t="shared" si="17"/>
        <v>24</v>
      </c>
      <c r="T42" s="2">
        <f t="shared" si="17"/>
        <v>24</v>
      </c>
      <c r="U42" s="2">
        <f t="shared" si="17"/>
        <v>24</v>
      </c>
    </row>
    <row r="43" spans="2:22" outlineLevel="1" x14ac:dyDescent="0.35">
      <c r="C43" s="2" t="s">
        <v>25</v>
      </c>
      <c r="I43" s="2" t="s">
        <v>102</v>
      </c>
      <c r="J43" s="3">
        <v>2</v>
      </c>
      <c r="K43" s="2">
        <f>J43</f>
        <v>2</v>
      </c>
      <c r="L43" s="2">
        <f t="shared" ref="L43:U43" si="18">K43</f>
        <v>2</v>
      </c>
      <c r="M43" s="2">
        <f t="shared" si="18"/>
        <v>2</v>
      </c>
      <c r="N43" s="2">
        <f t="shared" si="18"/>
        <v>2</v>
      </c>
      <c r="O43" s="2">
        <f t="shared" si="18"/>
        <v>2</v>
      </c>
      <c r="P43" s="2">
        <f t="shared" si="18"/>
        <v>2</v>
      </c>
      <c r="Q43" s="2">
        <f t="shared" si="18"/>
        <v>2</v>
      </c>
      <c r="R43" s="2">
        <f t="shared" si="18"/>
        <v>2</v>
      </c>
      <c r="S43" s="2">
        <f t="shared" si="18"/>
        <v>2</v>
      </c>
      <c r="T43" s="2">
        <f t="shared" si="18"/>
        <v>2</v>
      </c>
      <c r="U43" s="2">
        <f t="shared" si="18"/>
        <v>2</v>
      </c>
    </row>
    <row r="45" spans="2:22" x14ac:dyDescent="0.35">
      <c r="B45" s="1" t="s">
        <v>26</v>
      </c>
      <c r="I45" s="1" t="s">
        <v>51</v>
      </c>
      <c r="J45" s="4">
        <f>J46*J47</f>
        <v>4.5</v>
      </c>
      <c r="K45" s="4">
        <f>K46*K47</f>
        <v>4.5</v>
      </c>
      <c r="L45" s="4">
        <f t="shared" ref="L45:U45" si="19">L46*L47</f>
        <v>4.5</v>
      </c>
      <c r="M45" s="4">
        <f t="shared" si="19"/>
        <v>4.5</v>
      </c>
      <c r="N45" s="4">
        <f t="shared" si="19"/>
        <v>4.5</v>
      </c>
      <c r="O45" s="4">
        <f t="shared" si="19"/>
        <v>9</v>
      </c>
      <c r="P45" s="4">
        <f t="shared" si="19"/>
        <v>9</v>
      </c>
      <c r="Q45" s="4">
        <f t="shared" si="19"/>
        <v>9</v>
      </c>
      <c r="R45" s="4">
        <f t="shared" si="19"/>
        <v>5.3999999999999995</v>
      </c>
      <c r="S45" s="4">
        <f t="shared" si="19"/>
        <v>5.3999999999999995</v>
      </c>
      <c r="T45" s="4">
        <f t="shared" si="19"/>
        <v>5.3999999999999995</v>
      </c>
      <c r="U45" s="4">
        <f t="shared" si="19"/>
        <v>5.3999999999999995</v>
      </c>
      <c r="V45" s="4">
        <f>SUM(J45:U45)</f>
        <v>71.100000000000009</v>
      </c>
    </row>
    <row r="46" spans="2:22" outlineLevel="1" x14ac:dyDescent="0.35">
      <c r="C46" s="19" t="s">
        <v>28</v>
      </c>
      <c r="E46" s="1"/>
      <c r="I46" s="2" t="s">
        <v>51</v>
      </c>
      <c r="J46" s="5">
        <f t="shared" ref="J46:U46" si="20">J6</f>
        <v>1000</v>
      </c>
      <c r="K46" s="5">
        <f t="shared" si="20"/>
        <v>1000</v>
      </c>
      <c r="L46" s="5">
        <f t="shared" si="20"/>
        <v>1000</v>
      </c>
      <c r="M46" s="5">
        <f t="shared" si="20"/>
        <v>1000</v>
      </c>
      <c r="N46" s="5">
        <f t="shared" si="20"/>
        <v>1000</v>
      </c>
      <c r="O46" s="5">
        <f t="shared" si="20"/>
        <v>2000</v>
      </c>
      <c r="P46" s="5">
        <f t="shared" si="20"/>
        <v>2000</v>
      </c>
      <c r="Q46" s="5">
        <f t="shared" si="20"/>
        <v>2000</v>
      </c>
      <c r="R46" s="5">
        <f t="shared" si="20"/>
        <v>1200</v>
      </c>
      <c r="S46" s="5">
        <f t="shared" si="20"/>
        <v>1200</v>
      </c>
      <c r="T46" s="5">
        <f t="shared" si="20"/>
        <v>1200</v>
      </c>
      <c r="U46" s="5">
        <f t="shared" si="20"/>
        <v>1200</v>
      </c>
    </row>
    <row r="47" spans="2:22" outlineLevel="1" x14ac:dyDescent="0.35">
      <c r="C47" s="2" t="s">
        <v>27</v>
      </c>
      <c r="I47" s="2" t="s">
        <v>1</v>
      </c>
      <c r="J47" s="14">
        <v>4.4999999999999997E-3</v>
      </c>
      <c r="K47" s="8">
        <f>J47</f>
        <v>4.4999999999999997E-3</v>
      </c>
      <c r="L47" s="8">
        <f t="shared" ref="L47:U47" si="21">K47</f>
        <v>4.4999999999999997E-3</v>
      </c>
      <c r="M47" s="8">
        <f t="shared" si="21"/>
        <v>4.4999999999999997E-3</v>
      </c>
      <c r="N47" s="8">
        <f t="shared" si="21"/>
        <v>4.4999999999999997E-3</v>
      </c>
      <c r="O47" s="8">
        <f t="shared" si="21"/>
        <v>4.4999999999999997E-3</v>
      </c>
      <c r="P47" s="8">
        <f t="shared" si="21"/>
        <v>4.4999999999999997E-3</v>
      </c>
      <c r="Q47" s="8">
        <f t="shared" si="21"/>
        <v>4.4999999999999997E-3</v>
      </c>
      <c r="R47" s="8">
        <f t="shared" si="21"/>
        <v>4.4999999999999997E-3</v>
      </c>
      <c r="S47" s="8">
        <f t="shared" si="21"/>
        <v>4.4999999999999997E-3</v>
      </c>
      <c r="T47" s="8">
        <f t="shared" si="21"/>
        <v>4.4999999999999997E-3</v>
      </c>
      <c r="U47" s="8">
        <f t="shared" si="21"/>
        <v>4.4999999999999997E-3</v>
      </c>
    </row>
    <row r="49" spans="2:22" x14ac:dyDescent="0.35">
      <c r="B49" s="1" t="s">
        <v>117</v>
      </c>
      <c r="I49" s="1" t="s">
        <v>51</v>
      </c>
      <c r="J49" s="4">
        <f>J50-J51-J52-J53</f>
        <v>166.74999999999997</v>
      </c>
      <c r="K49" s="4">
        <f t="shared" ref="K49:U49" si="22">K50-K51-K52-K53</f>
        <v>166.74999999999997</v>
      </c>
      <c r="L49" s="4">
        <f t="shared" si="22"/>
        <v>166.74999999999997</v>
      </c>
      <c r="M49" s="4">
        <f t="shared" si="22"/>
        <v>166.74999999999997</v>
      </c>
      <c r="N49" s="4">
        <f t="shared" si="22"/>
        <v>166.74999999999997</v>
      </c>
      <c r="O49" s="4">
        <f t="shared" si="22"/>
        <v>333.49999999999994</v>
      </c>
      <c r="P49" s="4">
        <f t="shared" si="22"/>
        <v>333.49999999999994</v>
      </c>
      <c r="Q49" s="4">
        <f t="shared" si="22"/>
        <v>333.49999999999994</v>
      </c>
      <c r="R49" s="4">
        <f t="shared" si="22"/>
        <v>200.09999999999997</v>
      </c>
      <c r="S49" s="4">
        <f t="shared" si="22"/>
        <v>200.09999999999997</v>
      </c>
      <c r="T49" s="4">
        <f t="shared" si="22"/>
        <v>200.09999999999997</v>
      </c>
      <c r="U49" s="4">
        <f t="shared" si="22"/>
        <v>200.09999999999997</v>
      </c>
      <c r="V49" s="4">
        <f>SUM(J49:U49)</f>
        <v>2634.6499999999996</v>
      </c>
    </row>
    <row r="50" spans="2:22" outlineLevel="1" x14ac:dyDescent="0.35">
      <c r="C50" s="19" t="s">
        <v>11</v>
      </c>
      <c r="E50" s="1"/>
      <c r="I50" s="2" t="s">
        <v>51</v>
      </c>
      <c r="J50" s="5">
        <f t="shared" ref="J50:U50" si="23">J12</f>
        <v>400</v>
      </c>
      <c r="K50" s="5">
        <f t="shared" si="23"/>
        <v>400</v>
      </c>
      <c r="L50" s="5">
        <f t="shared" si="23"/>
        <v>400</v>
      </c>
      <c r="M50" s="5">
        <f t="shared" si="23"/>
        <v>400</v>
      </c>
      <c r="N50" s="5">
        <f t="shared" si="23"/>
        <v>400</v>
      </c>
      <c r="O50" s="5">
        <f t="shared" si="23"/>
        <v>800</v>
      </c>
      <c r="P50" s="5">
        <f t="shared" si="23"/>
        <v>800</v>
      </c>
      <c r="Q50" s="5">
        <f t="shared" si="23"/>
        <v>800</v>
      </c>
      <c r="R50" s="5">
        <f t="shared" si="23"/>
        <v>480</v>
      </c>
      <c r="S50" s="5">
        <f t="shared" si="23"/>
        <v>480</v>
      </c>
      <c r="T50" s="5">
        <f t="shared" si="23"/>
        <v>480</v>
      </c>
      <c r="U50" s="5">
        <f t="shared" si="23"/>
        <v>480</v>
      </c>
      <c r="V50" s="53">
        <f>SUM(J50:U50)</f>
        <v>6320</v>
      </c>
    </row>
    <row r="51" spans="2:22" outlineLevel="1" x14ac:dyDescent="0.35">
      <c r="C51" s="19" t="s">
        <v>14</v>
      </c>
      <c r="E51" s="1"/>
      <c r="I51" s="2" t="s">
        <v>51</v>
      </c>
      <c r="J51" s="5">
        <f t="shared" ref="J51:U51" si="24">J37</f>
        <v>188.75000000000003</v>
      </c>
      <c r="K51" s="5">
        <f t="shared" si="24"/>
        <v>188.75000000000003</v>
      </c>
      <c r="L51" s="5">
        <f t="shared" si="24"/>
        <v>188.75000000000003</v>
      </c>
      <c r="M51" s="5">
        <f t="shared" si="24"/>
        <v>188.75000000000003</v>
      </c>
      <c r="N51" s="5">
        <f t="shared" si="24"/>
        <v>188.75000000000003</v>
      </c>
      <c r="O51" s="5">
        <f t="shared" si="24"/>
        <v>377.50000000000006</v>
      </c>
      <c r="P51" s="5">
        <f t="shared" si="24"/>
        <v>377.50000000000006</v>
      </c>
      <c r="Q51" s="5">
        <f t="shared" si="24"/>
        <v>377.50000000000006</v>
      </c>
      <c r="R51" s="5">
        <f t="shared" si="24"/>
        <v>226.50000000000003</v>
      </c>
      <c r="S51" s="5">
        <f t="shared" si="24"/>
        <v>226.50000000000003</v>
      </c>
      <c r="T51" s="5">
        <f t="shared" si="24"/>
        <v>226.50000000000003</v>
      </c>
      <c r="U51" s="5">
        <f t="shared" si="24"/>
        <v>226.50000000000003</v>
      </c>
      <c r="V51" s="53">
        <f>SUM(J51:U51)</f>
        <v>2982.2500000000005</v>
      </c>
    </row>
    <row r="52" spans="2:22" outlineLevel="1" x14ac:dyDescent="0.35">
      <c r="C52" s="19" t="s">
        <v>23</v>
      </c>
      <c r="E52" s="1"/>
      <c r="I52" s="2" t="s">
        <v>51</v>
      </c>
      <c r="J52" s="2">
        <f>J41</f>
        <v>40</v>
      </c>
      <c r="K52" s="2">
        <f t="shared" ref="K52:U52" si="25">K41</f>
        <v>40</v>
      </c>
      <c r="L52" s="2">
        <f t="shared" si="25"/>
        <v>40</v>
      </c>
      <c r="M52" s="2">
        <f t="shared" si="25"/>
        <v>40</v>
      </c>
      <c r="N52" s="2">
        <f t="shared" si="25"/>
        <v>40</v>
      </c>
      <c r="O52" s="2">
        <f t="shared" si="25"/>
        <v>80</v>
      </c>
      <c r="P52" s="2">
        <f t="shared" si="25"/>
        <v>80</v>
      </c>
      <c r="Q52" s="2">
        <f t="shared" si="25"/>
        <v>80</v>
      </c>
      <c r="R52" s="2">
        <f t="shared" si="25"/>
        <v>48</v>
      </c>
      <c r="S52" s="2">
        <f t="shared" si="25"/>
        <v>48</v>
      </c>
      <c r="T52" s="2">
        <f t="shared" si="25"/>
        <v>48</v>
      </c>
      <c r="U52" s="2">
        <f t="shared" si="25"/>
        <v>48</v>
      </c>
      <c r="V52" s="53">
        <f>SUM(J52:U52)</f>
        <v>632</v>
      </c>
    </row>
    <row r="53" spans="2:22" outlineLevel="1" x14ac:dyDescent="0.35">
      <c r="C53" s="19" t="s">
        <v>26</v>
      </c>
      <c r="I53" s="2" t="s">
        <v>51</v>
      </c>
      <c r="J53" s="5">
        <f>J45</f>
        <v>4.5</v>
      </c>
      <c r="K53" s="5">
        <f t="shared" ref="K53:U53" si="26">K45</f>
        <v>4.5</v>
      </c>
      <c r="L53" s="5">
        <f t="shared" si="26"/>
        <v>4.5</v>
      </c>
      <c r="M53" s="5">
        <f t="shared" si="26"/>
        <v>4.5</v>
      </c>
      <c r="N53" s="5">
        <f t="shared" si="26"/>
        <v>4.5</v>
      </c>
      <c r="O53" s="5">
        <f t="shared" si="26"/>
        <v>9</v>
      </c>
      <c r="P53" s="5">
        <f t="shared" si="26"/>
        <v>9</v>
      </c>
      <c r="Q53" s="5">
        <f t="shared" si="26"/>
        <v>9</v>
      </c>
      <c r="R53" s="5">
        <f t="shared" si="26"/>
        <v>5.3999999999999995</v>
      </c>
      <c r="S53" s="5">
        <f t="shared" si="26"/>
        <v>5.3999999999999995</v>
      </c>
      <c r="T53" s="5">
        <f t="shared" si="26"/>
        <v>5.3999999999999995</v>
      </c>
      <c r="U53" s="5">
        <f t="shared" si="26"/>
        <v>5.3999999999999995</v>
      </c>
      <c r="V53" s="53">
        <f>SUM(J53:U53)</f>
        <v>71.100000000000009</v>
      </c>
    </row>
    <row r="54" spans="2:22" x14ac:dyDescent="0.35">
      <c r="E54" s="1"/>
    </row>
  </sheetData>
  <hyperlinks>
    <hyperlink ref="R2" location="Master!A1" display="back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U17"/>
  <sheetViews>
    <sheetView zoomScale="70" zoomScaleNormal="70" workbookViewId="0">
      <pane xSplit="9" ySplit="4" topLeftCell="J5" activePane="bottomRight" state="frozen"/>
      <selection activeCell="I10" sqref="I10"/>
      <selection pane="topRight" activeCell="I10" sqref="I10"/>
      <selection pane="bottomLeft" activeCell="I10" sqref="I10"/>
      <selection pane="bottomRight" activeCell="U6" sqref="U6"/>
    </sheetView>
  </sheetViews>
  <sheetFormatPr defaultColWidth="9.1796875" defaultRowHeight="14.5" outlineLevelRow="1" x14ac:dyDescent="0.35"/>
  <cols>
    <col min="1" max="1" width="3.7265625" style="2" customWidth="1"/>
    <col min="2" max="2" width="4.7265625" style="2" customWidth="1"/>
    <col min="3" max="3" width="3.7265625" style="2" customWidth="1"/>
    <col min="4" max="4" width="2" style="2" customWidth="1"/>
    <col min="5" max="6" width="1.1796875" style="2" customWidth="1"/>
    <col min="7" max="7" width="9.1796875" style="2"/>
    <col min="8" max="8" width="24.1796875" style="2" customWidth="1"/>
    <col min="9" max="9" width="13.26953125" style="2" bestFit="1" customWidth="1"/>
    <col min="10" max="21" width="9.54296875" style="2" customWidth="1"/>
    <col min="22" max="16384" width="9.1796875" style="2"/>
  </cols>
  <sheetData>
    <row r="1" spans="1:21" x14ac:dyDescent="0.35">
      <c r="A1" s="1" t="s">
        <v>80</v>
      </c>
    </row>
    <row r="2" spans="1:21" x14ac:dyDescent="0.35">
      <c r="S2" s="31" t="s">
        <v>44</v>
      </c>
    </row>
    <row r="4" spans="1:21" x14ac:dyDescent="0.35">
      <c r="J4" s="1">
        <v>1</v>
      </c>
      <c r="K4" s="1">
        <v>2</v>
      </c>
      <c r="L4" s="1">
        <v>3</v>
      </c>
      <c r="M4" s="1">
        <v>4</v>
      </c>
      <c r="N4" s="1">
        <v>5</v>
      </c>
      <c r="O4" s="1">
        <v>6</v>
      </c>
      <c r="P4" s="1">
        <v>7</v>
      </c>
      <c r="Q4" s="1">
        <v>8</v>
      </c>
      <c r="R4" s="1">
        <v>9</v>
      </c>
      <c r="S4" s="1">
        <v>10</v>
      </c>
      <c r="T4" s="1">
        <v>11</v>
      </c>
      <c r="U4" s="1">
        <v>12</v>
      </c>
    </row>
    <row r="5" spans="1:21" s="37" customFormat="1" x14ac:dyDescent="0.35"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</row>
    <row r="6" spans="1:21" x14ac:dyDescent="0.35">
      <c r="D6" s="1" t="s">
        <v>36</v>
      </c>
      <c r="I6" s="2" t="s">
        <v>51</v>
      </c>
      <c r="J6" s="4">
        <f>J7+J11+J12+J13+J16+J17</f>
        <v>158.21666666666667</v>
      </c>
      <c r="K6" s="4">
        <f t="shared" ref="K6:U6" si="0">K7+K11+K12+K13+K16+K17</f>
        <v>161.30000000000001</v>
      </c>
      <c r="L6" s="4">
        <f t="shared" si="0"/>
        <v>164.38333333333333</v>
      </c>
      <c r="M6" s="4">
        <f t="shared" si="0"/>
        <v>167.46666666666667</v>
      </c>
      <c r="N6" s="4">
        <f t="shared" si="0"/>
        <v>170.55</v>
      </c>
      <c r="O6" s="4">
        <f t="shared" si="0"/>
        <v>173.63333333333333</v>
      </c>
      <c r="P6" s="4">
        <f t="shared" si="0"/>
        <v>176.71666666666667</v>
      </c>
      <c r="Q6" s="4">
        <f t="shared" si="0"/>
        <v>179.8</v>
      </c>
      <c r="R6" s="4">
        <f t="shared" si="0"/>
        <v>182.88333333333333</v>
      </c>
      <c r="S6" s="4">
        <f t="shared" si="0"/>
        <v>185.96666666666667</v>
      </c>
      <c r="T6" s="4">
        <f t="shared" si="0"/>
        <v>189.05</v>
      </c>
      <c r="U6" s="4">
        <f t="shared" si="0"/>
        <v>192.13333333333333</v>
      </c>
    </row>
    <row r="7" spans="1:21" x14ac:dyDescent="0.35">
      <c r="E7" s="19" t="s">
        <v>29</v>
      </c>
      <c r="F7" s="19"/>
      <c r="I7" s="2" t="s">
        <v>51</v>
      </c>
      <c r="J7" s="15">
        <f>J8*J9*(1+J10)</f>
        <v>73.8</v>
      </c>
      <c r="K7" s="15">
        <f t="shared" ref="K7:U7" si="1">K8*K9*(1+K10)</f>
        <v>73.8</v>
      </c>
      <c r="L7" s="15">
        <f t="shared" si="1"/>
        <v>73.8</v>
      </c>
      <c r="M7" s="15">
        <f t="shared" si="1"/>
        <v>73.8</v>
      </c>
      <c r="N7" s="15">
        <f t="shared" si="1"/>
        <v>73.8</v>
      </c>
      <c r="O7" s="15">
        <f t="shared" si="1"/>
        <v>73.8</v>
      </c>
      <c r="P7" s="15">
        <f t="shared" si="1"/>
        <v>73.8</v>
      </c>
      <c r="Q7" s="15">
        <f t="shared" si="1"/>
        <v>73.8</v>
      </c>
      <c r="R7" s="15">
        <f t="shared" si="1"/>
        <v>73.8</v>
      </c>
      <c r="S7" s="15">
        <f t="shared" si="1"/>
        <v>73.8</v>
      </c>
      <c r="T7" s="15">
        <f t="shared" si="1"/>
        <v>73.8</v>
      </c>
      <c r="U7" s="15">
        <f t="shared" si="1"/>
        <v>73.8</v>
      </c>
    </row>
    <row r="8" spans="1:21" hidden="1" outlineLevel="1" x14ac:dyDescent="0.35">
      <c r="E8" s="13"/>
      <c r="F8" s="13"/>
      <c r="G8" s="2" t="s">
        <v>30</v>
      </c>
      <c r="I8" s="2" t="s">
        <v>94</v>
      </c>
      <c r="J8" s="16">
        <v>15</v>
      </c>
      <c r="K8" s="13">
        <f>J8</f>
        <v>15</v>
      </c>
      <c r="L8" s="13">
        <f t="shared" ref="L8:U8" si="2">K8</f>
        <v>15</v>
      </c>
      <c r="M8" s="13">
        <f t="shared" si="2"/>
        <v>15</v>
      </c>
      <c r="N8" s="13">
        <f t="shared" si="2"/>
        <v>15</v>
      </c>
      <c r="O8" s="13">
        <f t="shared" si="2"/>
        <v>15</v>
      </c>
      <c r="P8" s="13">
        <f t="shared" si="2"/>
        <v>15</v>
      </c>
      <c r="Q8" s="13">
        <f t="shared" si="2"/>
        <v>15</v>
      </c>
      <c r="R8" s="13">
        <f t="shared" si="2"/>
        <v>15</v>
      </c>
      <c r="S8" s="13">
        <f t="shared" si="2"/>
        <v>15</v>
      </c>
      <c r="T8" s="13">
        <f t="shared" si="2"/>
        <v>15</v>
      </c>
      <c r="U8" s="13">
        <f t="shared" si="2"/>
        <v>15</v>
      </c>
    </row>
    <row r="9" spans="1:21" hidden="1" outlineLevel="1" x14ac:dyDescent="0.35">
      <c r="E9" s="13"/>
      <c r="F9" s="13"/>
      <c r="G9" s="2" t="s">
        <v>31</v>
      </c>
      <c r="I9" s="37" t="s">
        <v>95</v>
      </c>
      <c r="J9" s="16">
        <v>4</v>
      </c>
      <c r="K9" s="13">
        <f t="shared" ref="K9:U10" si="3">J9</f>
        <v>4</v>
      </c>
      <c r="L9" s="13">
        <f t="shared" si="3"/>
        <v>4</v>
      </c>
      <c r="M9" s="13">
        <f t="shared" si="3"/>
        <v>4</v>
      </c>
      <c r="N9" s="13">
        <f t="shared" si="3"/>
        <v>4</v>
      </c>
      <c r="O9" s="13">
        <f t="shared" si="3"/>
        <v>4</v>
      </c>
      <c r="P9" s="13">
        <f t="shared" si="3"/>
        <v>4</v>
      </c>
      <c r="Q9" s="13">
        <f t="shared" si="3"/>
        <v>4</v>
      </c>
      <c r="R9" s="13">
        <f t="shared" si="3"/>
        <v>4</v>
      </c>
      <c r="S9" s="13">
        <f t="shared" si="3"/>
        <v>4</v>
      </c>
      <c r="T9" s="13">
        <f t="shared" si="3"/>
        <v>4</v>
      </c>
      <c r="U9" s="13">
        <f t="shared" si="3"/>
        <v>4</v>
      </c>
    </row>
    <row r="10" spans="1:21" hidden="1" outlineLevel="1" x14ac:dyDescent="0.35">
      <c r="E10" s="13"/>
      <c r="F10" s="13"/>
      <c r="G10" s="2" t="s">
        <v>32</v>
      </c>
      <c r="I10" s="2" t="s">
        <v>1</v>
      </c>
      <c r="J10" s="17">
        <v>0.23</v>
      </c>
      <c r="K10" s="18">
        <f t="shared" si="3"/>
        <v>0.23</v>
      </c>
      <c r="L10" s="18">
        <f t="shared" si="3"/>
        <v>0.23</v>
      </c>
      <c r="M10" s="18">
        <f t="shared" si="3"/>
        <v>0.23</v>
      </c>
      <c r="N10" s="18">
        <f t="shared" si="3"/>
        <v>0.23</v>
      </c>
      <c r="O10" s="18">
        <f t="shared" si="3"/>
        <v>0.23</v>
      </c>
      <c r="P10" s="18">
        <f t="shared" si="3"/>
        <v>0.23</v>
      </c>
      <c r="Q10" s="18">
        <f t="shared" si="3"/>
        <v>0.23</v>
      </c>
      <c r="R10" s="18">
        <f t="shared" si="3"/>
        <v>0.23</v>
      </c>
      <c r="S10" s="18">
        <f t="shared" si="3"/>
        <v>0.23</v>
      </c>
      <c r="T10" s="18">
        <f t="shared" si="3"/>
        <v>0.23</v>
      </c>
      <c r="U10" s="18">
        <f t="shared" si="3"/>
        <v>0.23</v>
      </c>
    </row>
    <row r="11" spans="1:21" collapsed="1" x14ac:dyDescent="0.35">
      <c r="E11" s="19" t="s">
        <v>39</v>
      </c>
      <c r="F11" s="19"/>
      <c r="I11" s="2" t="s">
        <v>51</v>
      </c>
      <c r="J11" s="16">
        <v>10</v>
      </c>
      <c r="K11" s="13">
        <f>J11</f>
        <v>10</v>
      </c>
      <c r="L11" s="13">
        <f t="shared" ref="L11:U11" si="4">K11</f>
        <v>10</v>
      </c>
      <c r="M11" s="13">
        <f t="shared" si="4"/>
        <v>10</v>
      </c>
      <c r="N11" s="13">
        <f t="shared" si="4"/>
        <v>10</v>
      </c>
      <c r="O11" s="13">
        <f t="shared" si="4"/>
        <v>10</v>
      </c>
      <c r="P11" s="13">
        <f t="shared" si="4"/>
        <v>10</v>
      </c>
      <c r="Q11" s="13">
        <f t="shared" si="4"/>
        <v>10</v>
      </c>
      <c r="R11" s="13">
        <f t="shared" si="4"/>
        <v>10</v>
      </c>
      <c r="S11" s="13">
        <f t="shared" si="4"/>
        <v>10</v>
      </c>
      <c r="T11" s="13">
        <f t="shared" si="4"/>
        <v>10</v>
      </c>
      <c r="U11" s="13">
        <f t="shared" si="4"/>
        <v>10</v>
      </c>
    </row>
    <row r="12" spans="1:21" x14ac:dyDescent="0.35">
      <c r="E12" s="19" t="s">
        <v>40</v>
      </c>
      <c r="F12" s="19"/>
      <c r="I12" s="2" t="s">
        <v>51</v>
      </c>
      <c r="J12" s="16">
        <v>2</v>
      </c>
      <c r="K12" s="13">
        <f>J12</f>
        <v>2</v>
      </c>
      <c r="L12" s="13">
        <f t="shared" ref="L12:U12" si="5">K12</f>
        <v>2</v>
      </c>
      <c r="M12" s="13">
        <f t="shared" si="5"/>
        <v>2</v>
      </c>
      <c r="N12" s="13">
        <f t="shared" si="5"/>
        <v>2</v>
      </c>
      <c r="O12" s="13">
        <f t="shared" si="5"/>
        <v>2</v>
      </c>
      <c r="P12" s="13">
        <f t="shared" si="5"/>
        <v>2</v>
      </c>
      <c r="Q12" s="13">
        <f t="shared" si="5"/>
        <v>2</v>
      </c>
      <c r="R12" s="13">
        <f t="shared" si="5"/>
        <v>2</v>
      </c>
      <c r="S12" s="13">
        <f t="shared" si="5"/>
        <v>2</v>
      </c>
      <c r="T12" s="13">
        <f t="shared" si="5"/>
        <v>2</v>
      </c>
      <c r="U12" s="13">
        <f t="shared" si="5"/>
        <v>2</v>
      </c>
    </row>
    <row r="13" spans="1:21" x14ac:dyDescent="0.35">
      <c r="E13" s="19" t="s">
        <v>33</v>
      </c>
      <c r="F13" s="19"/>
      <c r="I13" s="2" t="s">
        <v>51</v>
      </c>
      <c r="J13" s="15">
        <f>J14*J15/1000</f>
        <v>9</v>
      </c>
      <c r="K13" s="15">
        <f>K14*K15/1000</f>
        <v>9</v>
      </c>
      <c r="L13" s="15">
        <f t="shared" ref="L13:U13" si="6">L14*L15/1000</f>
        <v>9</v>
      </c>
      <c r="M13" s="15">
        <f t="shared" si="6"/>
        <v>9</v>
      </c>
      <c r="N13" s="15">
        <f t="shared" si="6"/>
        <v>9</v>
      </c>
      <c r="O13" s="15">
        <f t="shared" si="6"/>
        <v>9</v>
      </c>
      <c r="P13" s="15">
        <f t="shared" si="6"/>
        <v>9</v>
      </c>
      <c r="Q13" s="15">
        <f t="shared" si="6"/>
        <v>9</v>
      </c>
      <c r="R13" s="15">
        <f t="shared" si="6"/>
        <v>9</v>
      </c>
      <c r="S13" s="15">
        <f t="shared" si="6"/>
        <v>9</v>
      </c>
      <c r="T13" s="15">
        <f t="shared" si="6"/>
        <v>9</v>
      </c>
      <c r="U13" s="15">
        <f t="shared" si="6"/>
        <v>9</v>
      </c>
    </row>
    <row r="14" spans="1:21" hidden="1" outlineLevel="1" x14ac:dyDescent="0.35">
      <c r="G14" s="2" t="s">
        <v>37</v>
      </c>
      <c r="I14" s="2" t="s">
        <v>3</v>
      </c>
      <c r="J14" s="7">
        <v>300</v>
      </c>
      <c r="K14" s="5">
        <f>J14</f>
        <v>300</v>
      </c>
      <c r="L14" s="5">
        <f t="shared" ref="L14:U14" si="7">K14</f>
        <v>300</v>
      </c>
      <c r="M14" s="5">
        <f t="shared" si="7"/>
        <v>300</v>
      </c>
      <c r="N14" s="5">
        <f t="shared" si="7"/>
        <v>300</v>
      </c>
      <c r="O14" s="5">
        <f t="shared" si="7"/>
        <v>300</v>
      </c>
      <c r="P14" s="5">
        <f t="shared" si="7"/>
        <v>300</v>
      </c>
      <c r="Q14" s="5">
        <f t="shared" si="7"/>
        <v>300</v>
      </c>
      <c r="R14" s="5">
        <f t="shared" si="7"/>
        <v>300</v>
      </c>
      <c r="S14" s="5">
        <f t="shared" si="7"/>
        <v>300</v>
      </c>
      <c r="T14" s="5">
        <f t="shared" si="7"/>
        <v>300</v>
      </c>
      <c r="U14" s="5">
        <f t="shared" si="7"/>
        <v>300</v>
      </c>
    </row>
    <row r="15" spans="1:21" hidden="1" outlineLevel="1" x14ac:dyDescent="0.35">
      <c r="G15" s="2" t="s">
        <v>38</v>
      </c>
      <c r="I15" s="2" t="s">
        <v>135</v>
      </c>
      <c r="J15" s="7">
        <v>30</v>
      </c>
      <c r="K15" s="5">
        <f>J15</f>
        <v>30</v>
      </c>
      <c r="L15" s="5">
        <f t="shared" ref="L15:U15" si="8">K15</f>
        <v>30</v>
      </c>
      <c r="M15" s="5">
        <f t="shared" si="8"/>
        <v>30</v>
      </c>
      <c r="N15" s="5">
        <f t="shared" si="8"/>
        <v>30</v>
      </c>
      <c r="O15" s="5">
        <f t="shared" si="8"/>
        <v>30</v>
      </c>
      <c r="P15" s="5">
        <f t="shared" si="8"/>
        <v>30</v>
      </c>
      <c r="Q15" s="5">
        <f t="shared" si="8"/>
        <v>30</v>
      </c>
      <c r="R15" s="5">
        <f t="shared" si="8"/>
        <v>30</v>
      </c>
      <c r="S15" s="5">
        <f t="shared" si="8"/>
        <v>30</v>
      </c>
      <c r="T15" s="5">
        <f t="shared" si="8"/>
        <v>30</v>
      </c>
      <c r="U15" s="5">
        <f t="shared" si="8"/>
        <v>30</v>
      </c>
    </row>
    <row r="16" spans="1:21" collapsed="1" x14ac:dyDescent="0.35">
      <c r="E16" s="2" t="s">
        <v>34</v>
      </c>
      <c r="I16" s="2" t="s">
        <v>51</v>
      </c>
      <c r="J16" s="5">
        <f>Capex!J15</f>
        <v>53.416666666666664</v>
      </c>
      <c r="K16" s="5">
        <f>Capex!K15</f>
        <v>56.5</v>
      </c>
      <c r="L16" s="5">
        <f>Capex!L15</f>
        <v>59.583333333333336</v>
      </c>
      <c r="M16" s="5">
        <f>Capex!M15</f>
        <v>62.666666666666664</v>
      </c>
      <c r="N16" s="5">
        <f>Capex!N15</f>
        <v>65.75</v>
      </c>
      <c r="O16" s="5">
        <f>Capex!O15</f>
        <v>68.833333333333329</v>
      </c>
      <c r="P16" s="5">
        <f>Capex!P15</f>
        <v>71.916666666666671</v>
      </c>
      <c r="Q16" s="5">
        <f>Capex!Q15</f>
        <v>75</v>
      </c>
      <c r="R16" s="5">
        <f>Capex!R15</f>
        <v>78.083333333333329</v>
      </c>
      <c r="S16" s="5">
        <f>Capex!S15</f>
        <v>81.166666666666671</v>
      </c>
      <c r="T16" s="5">
        <f>Capex!T15</f>
        <v>84.25</v>
      </c>
      <c r="U16" s="5">
        <f>Capex!U15</f>
        <v>87.333333333333329</v>
      </c>
    </row>
    <row r="17" spans="5:21" x14ac:dyDescent="0.35">
      <c r="E17" s="2" t="s">
        <v>35</v>
      </c>
      <c r="I17" s="2" t="s">
        <v>51</v>
      </c>
      <c r="J17" s="3">
        <v>10</v>
      </c>
      <c r="K17" s="2">
        <f>J17</f>
        <v>10</v>
      </c>
      <c r="L17" s="2">
        <f t="shared" ref="L17:U17" si="9">K17</f>
        <v>10</v>
      </c>
      <c r="M17" s="2">
        <f t="shared" si="9"/>
        <v>10</v>
      </c>
      <c r="N17" s="2">
        <f t="shared" si="9"/>
        <v>10</v>
      </c>
      <c r="O17" s="2">
        <f t="shared" si="9"/>
        <v>10</v>
      </c>
      <c r="P17" s="2">
        <f t="shared" si="9"/>
        <v>10</v>
      </c>
      <c r="Q17" s="2">
        <f t="shared" si="9"/>
        <v>10</v>
      </c>
      <c r="R17" s="2">
        <f t="shared" si="9"/>
        <v>10</v>
      </c>
      <c r="S17" s="2">
        <f t="shared" si="9"/>
        <v>10</v>
      </c>
      <c r="T17" s="2">
        <f t="shared" si="9"/>
        <v>10</v>
      </c>
      <c r="U17" s="2">
        <f t="shared" si="9"/>
        <v>10</v>
      </c>
    </row>
  </sheetData>
  <hyperlinks>
    <hyperlink ref="S2" location="Master!A1" display="back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V37"/>
  <sheetViews>
    <sheetView zoomScale="70" zoomScaleNormal="70" workbookViewId="0">
      <pane xSplit="9" ySplit="4" topLeftCell="J5" activePane="bottomRight" state="frozen"/>
      <selection activeCell="N21" sqref="N21"/>
      <selection pane="topRight" activeCell="N21" sqref="N21"/>
      <selection pane="bottomLeft" activeCell="N21" sqref="N21"/>
      <selection pane="bottomRight" activeCell="J5" sqref="J5:U22"/>
    </sheetView>
  </sheetViews>
  <sheetFormatPr defaultColWidth="8.7265625" defaultRowHeight="14.5" outlineLevelRow="1" x14ac:dyDescent="0.35"/>
  <cols>
    <col min="1" max="1" width="8.7265625" style="5"/>
    <col min="2" max="2" width="4.81640625" style="5" customWidth="1"/>
    <col min="3" max="3" width="6.453125" style="30" customWidth="1"/>
    <col min="4" max="4" width="3.453125" style="4" customWidth="1"/>
    <col min="5" max="5" width="2.1796875" style="5" customWidth="1"/>
    <col min="6" max="6" width="4.08984375" style="4" customWidth="1"/>
    <col min="7" max="7" width="5.08984375" style="5" customWidth="1"/>
    <col min="8" max="8" width="19.81640625" style="5" customWidth="1"/>
    <col min="9" max="9" width="11.36328125" style="5" bestFit="1" customWidth="1"/>
    <col min="10" max="16" width="9.54296875" style="5" customWidth="1"/>
    <col min="17" max="17" width="9.54296875" style="33" customWidth="1"/>
    <col min="18" max="21" width="9.54296875" style="5" customWidth="1"/>
    <col min="22" max="27" width="8.81640625" style="5" customWidth="1"/>
    <col min="28" max="16384" width="8.7265625" style="5"/>
  </cols>
  <sheetData>
    <row r="1" spans="1:22" x14ac:dyDescent="0.35">
      <c r="A1" s="4" t="s">
        <v>49</v>
      </c>
      <c r="J1" s="31" t="s">
        <v>44</v>
      </c>
      <c r="Q1" s="32"/>
      <c r="V1" s="31" t="s">
        <v>44</v>
      </c>
    </row>
    <row r="4" spans="1:22" x14ac:dyDescent="0.35">
      <c r="J4" s="28">
        <v>1</v>
      </c>
      <c r="K4" s="28">
        <v>2</v>
      </c>
      <c r="L4" s="28">
        <v>3</v>
      </c>
      <c r="M4" s="28">
        <v>4</v>
      </c>
      <c r="N4" s="28">
        <v>5</v>
      </c>
      <c r="O4" s="28">
        <v>6</v>
      </c>
      <c r="P4" s="28">
        <v>7</v>
      </c>
      <c r="Q4" s="28">
        <v>8</v>
      </c>
      <c r="R4" s="28">
        <v>9</v>
      </c>
      <c r="S4" s="28">
        <v>10</v>
      </c>
      <c r="T4" s="28">
        <v>11</v>
      </c>
      <c r="U4" s="28">
        <v>12</v>
      </c>
    </row>
    <row r="5" spans="1:22" s="4" customFormat="1" x14ac:dyDescent="0.35">
      <c r="A5" s="5"/>
      <c r="B5" s="5"/>
      <c r="C5" s="2"/>
      <c r="D5" s="1" t="s">
        <v>50</v>
      </c>
      <c r="E5" s="2"/>
      <c r="F5" s="2"/>
      <c r="G5" s="2"/>
      <c r="H5" s="2"/>
      <c r="I5" s="38" t="s">
        <v>51</v>
      </c>
      <c r="J5" s="4">
        <f>J6*J7/30</f>
        <v>1500</v>
      </c>
      <c r="K5" s="4">
        <f t="shared" ref="K5:U5" si="0">K6*K7/30</f>
        <v>1500</v>
      </c>
      <c r="L5" s="4">
        <f t="shared" si="0"/>
        <v>1500</v>
      </c>
      <c r="M5" s="4">
        <f t="shared" si="0"/>
        <v>1500</v>
      </c>
      <c r="N5" s="4">
        <f t="shared" si="0"/>
        <v>1500</v>
      </c>
      <c r="O5" s="4">
        <f t="shared" si="0"/>
        <v>3000</v>
      </c>
      <c r="P5" s="4">
        <f t="shared" si="0"/>
        <v>3000</v>
      </c>
      <c r="Q5" s="4">
        <f t="shared" si="0"/>
        <v>3000</v>
      </c>
      <c r="R5" s="4">
        <f t="shared" si="0"/>
        <v>1800</v>
      </c>
      <c r="S5" s="4">
        <f t="shared" si="0"/>
        <v>1800</v>
      </c>
      <c r="T5" s="4">
        <f t="shared" si="0"/>
        <v>1800</v>
      </c>
      <c r="U5" s="4">
        <f t="shared" si="0"/>
        <v>1800</v>
      </c>
      <c r="V5" s="5"/>
    </row>
    <row r="6" spans="1:22" s="4" customFormat="1" x14ac:dyDescent="0.35">
      <c r="A6" s="5"/>
      <c r="B6" s="5"/>
      <c r="C6" s="2"/>
      <c r="D6" s="2"/>
      <c r="E6" s="2" t="s">
        <v>28</v>
      </c>
      <c r="F6" s="2"/>
      <c r="G6" s="2"/>
      <c r="H6" s="2"/>
      <c r="I6" s="41" t="s">
        <v>51</v>
      </c>
      <c r="J6" s="5">
        <f>'Sales &amp; Margin'!J$6</f>
        <v>1000</v>
      </c>
      <c r="K6" s="5">
        <f>'Sales &amp; Margin'!K$6</f>
        <v>1000</v>
      </c>
      <c r="L6" s="5">
        <f>'Sales &amp; Margin'!L$6</f>
        <v>1000</v>
      </c>
      <c r="M6" s="5">
        <f>'Sales &amp; Margin'!M$6</f>
        <v>1000</v>
      </c>
      <c r="N6" s="5">
        <f>'Sales &amp; Margin'!N$6</f>
        <v>1000</v>
      </c>
      <c r="O6" s="5">
        <f>'Sales &amp; Margin'!O$6</f>
        <v>2000</v>
      </c>
      <c r="P6" s="5">
        <f>'Sales &amp; Margin'!P$6</f>
        <v>2000</v>
      </c>
      <c r="Q6" s="5">
        <f>'Sales &amp; Margin'!Q$6</f>
        <v>2000</v>
      </c>
      <c r="R6" s="5">
        <f>'Sales &amp; Margin'!R$6</f>
        <v>1200</v>
      </c>
      <c r="S6" s="5">
        <f>'Sales &amp; Margin'!S$6</f>
        <v>1200</v>
      </c>
      <c r="T6" s="5">
        <f>'Sales &amp; Margin'!T$6</f>
        <v>1200</v>
      </c>
      <c r="U6" s="5">
        <f>'Sales &amp; Margin'!U$6</f>
        <v>1200</v>
      </c>
      <c r="V6" s="5"/>
    </row>
    <row r="7" spans="1:22" s="4" customFormat="1" x14ac:dyDescent="0.35">
      <c r="A7" s="5"/>
      <c r="B7" s="5"/>
      <c r="C7" s="2"/>
      <c r="D7" s="2"/>
      <c r="E7" s="2" t="s">
        <v>52</v>
      </c>
      <c r="F7" s="2"/>
      <c r="G7" s="2"/>
      <c r="H7" s="2"/>
      <c r="I7" s="2" t="s">
        <v>53</v>
      </c>
      <c r="J7" s="7">
        <v>45</v>
      </c>
      <c r="K7" s="5">
        <f>J7</f>
        <v>45</v>
      </c>
      <c r="L7" s="5">
        <f t="shared" ref="L7:U7" si="1">K7</f>
        <v>45</v>
      </c>
      <c r="M7" s="5">
        <f t="shared" si="1"/>
        <v>45</v>
      </c>
      <c r="N7" s="5">
        <f t="shared" si="1"/>
        <v>45</v>
      </c>
      <c r="O7" s="5">
        <f t="shared" si="1"/>
        <v>45</v>
      </c>
      <c r="P7" s="5">
        <f t="shared" si="1"/>
        <v>45</v>
      </c>
      <c r="Q7" s="5">
        <f t="shared" si="1"/>
        <v>45</v>
      </c>
      <c r="R7" s="5">
        <f t="shared" si="1"/>
        <v>45</v>
      </c>
      <c r="S7" s="5">
        <f t="shared" si="1"/>
        <v>45</v>
      </c>
      <c r="T7" s="5">
        <f t="shared" si="1"/>
        <v>45</v>
      </c>
      <c r="U7" s="5">
        <f t="shared" si="1"/>
        <v>45</v>
      </c>
      <c r="V7" s="5"/>
    </row>
    <row r="8" spans="1:22" s="4" customFormat="1" x14ac:dyDescent="0.35">
      <c r="A8" s="5"/>
      <c r="B8" s="5"/>
      <c r="C8" s="2"/>
      <c r="D8" s="2"/>
      <c r="E8" s="2"/>
      <c r="F8" s="2"/>
      <c r="G8" s="2"/>
      <c r="H8" s="2"/>
      <c r="I8" s="2"/>
      <c r="J8" s="5"/>
      <c r="K8" s="5"/>
      <c r="L8" s="5"/>
      <c r="M8" s="5"/>
      <c r="N8" s="5"/>
      <c r="O8" s="5"/>
      <c r="P8" s="5"/>
      <c r="Q8" s="33"/>
      <c r="R8" s="5"/>
      <c r="S8" s="5"/>
      <c r="T8" s="5"/>
      <c r="U8" s="5"/>
      <c r="V8" s="5"/>
    </row>
    <row r="9" spans="1:22" s="4" customFormat="1" x14ac:dyDescent="0.35">
      <c r="A9" s="5"/>
      <c r="B9" s="5"/>
      <c r="C9" s="2"/>
      <c r="D9" s="1" t="s">
        <v>54</v>
      </c>
      <c r="E9" s="2"/>
      <c r="F9" s="2"/>
      <c r="G9" s="2"/>
      <c r="H9" s="2"/>
      <c r="I9" s="38" t="s">
        <v>51</v>
      </c>
      <c r="J9" s="4">
        <f>J10*J11/30</f>
        <v>500</v>
      </c>
      <c r="K9" s="4">
        <f t="shared" ref="K9" si="2">K10*K11/30</f>
        <v>500</v>
      </c>
      <c r="L9" s="4">
        <f t="shared" ref="L9" si="3">L10*L11/30</f>
        <v>500</v>
      </c>
      <c r="M9" s="4">
        <f t="shared" ref="M9" si="4">M10*M11/30</f>
        <v>500</v>
      </c>
      <c r="N9" s="4">
        <f t="shared" ref="N9" si="5">N10*N11/30</f>
        <v>500</v>
      </c>
      <c r="O9" s="4">
        <f t="shared" ref="O9" si="6">O10*O11/30</f>
        <v>1000</v>
      </c>
      <c r="P9" s="4">
        <f t="shared" ref="P9" si="7">P10*P11/30</f>
        <v>1000</v>
      </c>
      <c r="Q9" s="4">
        <f t="shared" ref="Q9" si="8">Q10*Q11/30</f>
        <v>1000</v>
      </c>
      <c r="R9" s="4">
        <f t="shared" ref="R9" si="9">R10*R11/30</f>
        <v>600</v>
      </c>
      <c r="S9" s="4">
        <f t="shared" ref="S9" si="10">S10*S11/30</f>
        <v>600</v>
      </c>
      <c r="T9" s="4">
        <f t="shared" ref="T9" si="11">T10*T11/30</f>
        <v>600</v>
      </c>
      <c r="U9" s="4">
        <f t="shared" ref="U9" si="12">U10*U11/30</f>
        <v>600</v>
      </c>
      <c r="V9" s="5"/>
    </row>
    <row r="10" spans="1:22" x14ac:dyDescent="0.35">
      <c r="C10" s="2"/>
      <c r="D10" s="2"/>
      <c r="E10" s="2" t="s">
        <v>28</v>
      </c>
      <c r="F10" s="2"/>
      <c r="G10" s="2"/>
      <c r="H10" s="2"/>
      <c r="I10" s="41" t="s">
        <v>51</v>
      </c>
      <c r="J10" s="5">
        <f>'Sales &amp; Margin'!J$6</f>
        <v>1000</v>
      </c>
      <c r="K10" s="5">
        <f>'Sales &amp; Margin'!K$6</f>
        <v>1000</v>
      </c>
      <c r="L10" s="5">
        <f>'Sales &amp; Margin'!L$6</f>
        <v>1000</v>
      </c>
      <c r="M10" s="5">
        <f>'Sales &amp; Margin'!M$6</f>
        <v>1000</v>
      </c>
      <c r="N10" s="5">
        <f>'Sales &amp; Margin'!N$6</f>
        <v>1000</v>
      </c>
      <c r="O10" s="5">
        <f>'Sales &amp; Margin'!O$6</f>
        <v>2000</v>
      </c>
      <c r="P10" s="5">
        <f>'Sales &amp; Margin'!P$6</f>
        <v>2000</v>
      </c>
      <c r="Q10" s="5">
        <f>'Sales &amp; Margin'!Q$6</f>
        <v>2000</v>
      </c>
      <c r="R10" s="5">
        <f>'Sales &amp; Margin'!R$6</f>
        <v>1200</v>
      </c>
      <c r="S10" s="5">
        <f>'Sales &amp; Margin'!S$6</f>
        <v>1200</v>
      </c>
      <c r="T10" s="5">
        <f>'Sales &amp; Margin'!T$6</f>
        <v>1200</v>
      </c>
      <c r="U10" s="5">
        <f>'Sales &amp; Margin'!U$6</f>
        <v>1200</v>
      </c>
    </row>
    <row r="11" spans="1:22" s="4" customFormat="1" x14ac:dyDescent="0.35">
      <c r="A11" s="5"/>
      <c r="B11" s="5"/>
      <c r="C11" s="2"/>
      <c r="D11" s="2"/>
      <c r="E11" s="2" t="s">
        <v>55</v>
      </c>
      <c r="F11" s="2"/>
      <c r="G11" s="2"/>
      <c r="H11" s="2"/>
      <c r="I11" s="2" t="s">
        <v>53</v>
      </c>
      <c r="J11" s="7">
        <v>15</v>
      </c>
      <c r="K11" s="5">
        <f>J11</f>
        <v>15</v>
      </c>
      <c r="L11" s="5">
        <f t="shared" ref="L11:U11" si="13">K11</f>
        <v>15</v>
      </c>
      <c r="M11" s="5">
        <f t="shared" si="13"/>
        <v>15</v>
      </c>
      <c r="N11" s="5">
        <f t="shared" si="13"/>
        <v>15</v>
      </c>
      <c r="O11" s="5">
        <f t="shared" si="13"/>
        <v>15</v>
      </c>
      <c r="P11" s="5">
        <f t="shared" si="13"/>
        <v>15</v>
      </c>
      <c r="Q11" s="5">
        <f t="shared" si="13"/>
        <v>15</v>
      </c>
      <c r="R11" s="5">
        <f t="shared" si="13"/>
        <v>15</v>
      </c>
      <c r="S11" s="5">
        <f t="shared" si="13"/>
        <v>15</v>
      </c>
      <c r="T11" s="5">
        <f t="shared" si="13"/>
        <v>15</v>
      </c>
      <c r="U11" s="5">
        <f t="shared" si="13"/>
        <v>15</v>
      </c>
      <c r="V11" s="5"/>
    </row>
    <row r="12" spans="1:22" x14ac:dyDescent="0.35">
      <c r="C12" s="2"/>
      <c r="D12" s="2"/>
      <c r="E12" s="2"/>
      <c r="F12" s="2"/>
      <c r="G12" s="2"/>
      <c r="H12" s="2"/>
      <c r="I12" s="2"/>
    </row>
    <row r="13" spans="1:22" s="4" customFormat="1" x14ac:dyDescent="0.35">
      <c r="A13" s="5"/>
      <c r="B13" s="5"/>
      <c r="C13" s="1"/>
      <c r="D13" s="1" t="s">
        <v>56</v>
      </c>
      <c r="E13" s="1"/>
      <c r="F13" s="1"/>
      <c r="G13" s="1"/>
      <c r="H13" s="1"/>
      <c r="I13" s="38" t="s">
        <v>51</v>
      </c>
      <c r="J13" s="4">
        <f>J14*J17/30</f>
        <v>1200</v>
      </c>
      <c r="K13" s="4">
        <f t="shared" ref="K13:U13" si="14">K14*K17/30</f>
        <v>1200</v>
      </c>
      <c r="L13" s="4">
        <f t="shared" si="14"/>
        <v>1200</v>
      </c>
      <c r="M13" s="4">
        <f t="shared" si="14"/>
        <v>1200</v>
      </c>
      <c r="N13" s="4">
        <f t="shared" si="14"/>
        <v>1200</v>
      </c>
      <c r="O13" s="4">
        <f t="shared" si="14"/>
        <v>2400</v>
      </c>
      <c r="P13" s="4">
        <f t="shared" si="14"/>
        <v>2400</v>
      </c>
      <c r="Q13" s="4">
        <f t="shared" si="14"/>
        <v>2400</v>
      </c>
      <c r="R13" s="4">
        <f t="shared" si="14"/>
        <v>1440</v>
      </c>
      <c r="S13" s="4">
        <f t="shared" si="14"/>
        <v>1440</v>
      </c>
      <c r="T13" s="4">
        <f t="shared" si="14"/>
        <v>1440</v>
      </c>
      <c r="U13" s="4">
        <f t="shared" si="14"/>
        <v>1440</v>
      </c>
      <c r="V13" s="5"/>
    </row>
    <row r="14" spans="1:22" x14ac:dyDescent="0.35">
      <c r="C14" s="2"/>
      <c r="D14" s="2"/>
      <c r="E14" s="2" t="s">
        <v>57</v>
      </c>
      <c r="F14" s="2"/>
      <c r="G14" s="2"/>
      <c r="H14" s="2"/>
      <c r="I14" s="41" t="s">
        <v>51</v>
      </c>
      <c r="J14" s="5">
        <f>J15-J16</f>
        <v>600</v>
      </c>
      <c r="K14" s="5">
        <f t="shared" ref="K14:U14" si="15">K15-K16</f>
        <v>600</v>
      </c>
      <c r="L14" s="5">
        <f t="shared" si="15"/>
        <v>600</v>
      </c>
      <c r="M14" s="5">
        <f t="shared" si="15"/>
        <v>600</v>
      </c>
      <c r="N14" s="5">
        <f t="shared" si="15"/>
        <v>600</v>
      </c>
      <c r="O14" s="5">
        <f t="shared" si="15"/>
        <v>1200</v>
      </c>
      <c r="P14" s="5">
        <f t="shared" si="15"/>
        <v>1200</v>
      </c>
      <c r="Q14" s="5">
        <f t="shared" si="15"/>
        <v>1200</v>
      </c>
      <c r="R14" s="5">
        <f t="shared" si="15"/>
        <v>720</v>
      </c>
      <c r="S14" s="5">
        <f t="shared" si="15"/>
        <v>720</v>
      </c>
      <c r="T14" s="5">
        <f t="shared" si="15"/>
        <v>720</v>
      </c>
      <c r="U14" s="5">
        <f t="shared" si="15"/>
        <v>720</v>
      </c>
    </row>
    <row r="15" spans="1:22" outlineLevel="1" x14ac:dyDescent="0.35">
      <c r="C15" s="2"/>
      <c r="D15" s="2"/>
      <c r="E15" s="2"/>
      <c r="F15" s="2" t="s">
        <v>28</v>
      </c>
      <c r="G15" s="2"/>
      <c r="H15" s="2"/>
      <c r="I15" s="41" t="s">
        <v>51</v>
      </c>
      <c r="J15" s="5">
        <f>'Sales &amp; Margin'!J$6</f>
        <v>1000</v>
      </c>
      <c r="K15" s="5">
        <f>'Sales &amp; Margin'!K$6</f>
        <v>1000</v>
      </c>
      <c r="L15" s="5">
        <f>'Sales &amp; Margin'!L$6</f>
        <v>1000</v>
      </c>
      <c r="M15" s="5">
        <f>'Sales &amp; Margin'!M$6</f>
        <v>1000</v>
      </c>
      <c r="N15" s="5">
        <f>'Sales &amp; Margin'!N$6</f>
        <v>1000</v>
      </c>
      <c r="O15" s="5">
        <f>'Sales &amp; Margin'!O$6</f>
        <v>2000</v>
      </c>
      <c r="P15" s="5">
        <f>'Sales &amp; Margin'!P$6</f>
        <v>2000</v>
      </c>
      <c r="Q15" s="5">
        <f>'Sales &amp; Margin'!Q$6</f>
        <v>2000</v>
      </c>
      <c r="R15" s="5">
        <f>'Sales &amp; Margin'!R$6</f>
        <v>1200</v>
      </c>
      <c r="S15" s="5">
        <f>'Sales &amp; Margin'!S$6</f>
        <v>1200</v>
      </c>
      <c r="T15" s="5">
        <f>'Sales &amp; Margin'!T$6</f>
        <v>1200</v>
      </c>
      <c r="U15" s="5">
        <f>'Sales &amp; Margin'!U$6</f>
        <v>1200</v>
      </c>
    </row>
    <row r="16" spans="1:22" outlineLevel="1" x14ac:dyDescent="0.35">
      <c r="C16" s="2"/>
      <c r="D16" s="2"/>
      <c r="E16" s="2"/>
      <c r="F16" s="2" t="s">
        <v>11</v>
      </c>
      <c r="G16" s="2"/>
      <c r="H16" s="2"/>
      <c r="I16" s="41" t="s">
        <v>51</v>
      </c>
      <c r="J16" s="5">
        <f>'P&amp;L'!J8</f>
        <v>400</v>
      </c>
      <c r="K16" s="5">
        <f>'P&amp;L'!K8</f>
        <v>400</v>
      </c>
      <c r="L16" s="5">
        <f>'P&amp;L'!L8</f>
        <v>400</v>
      </c>
      <c r="M16" s="5">
        <f>'P&amp;L'!M8</f>
        <v>400</v>
      </c>
      <c r="N16" s="5">
        <f>'P&amp;L'!N8</f>
        <v>400</v>
      </c>
      <c r="O16" s="5">
        <f>'P&amp;L'!O8</f>
        <v>800</v>
      </c>
      <c r="P16" s="5">
        <f>'P&amp;L'!P8</f>
        <v>800</v>
      </c>
      <c r="Q16" s="5">
        <f>'P&amp;L'!Q8</f>
        <v>800</v>
      </c>
      <c r="R16" s="5">
        <f>'P&amp;L'!R8</f>
        <v>480</v>
      </c>
      <c r="S16" s="5">
        <f>'P&amp;L'!S8</f>
        <v>480</v>
      </c>
      <c r="T16" s="5">
        <f>'P&amp;L'!T8</f>
        <v>480</v>
      </c>
      <c r="U16" s="5">
        <f>'P&amp;L'!U8</f>
        <v>480</v>
      </c>
    </row>
    <row r="17" spans="3:21" x14ac:dyDescent="0.35">
      <c r="C17" s="2"/>
      <c r="D17" s="2"/>
      <c r="E17" s="2" t="s">
        <v>58</v>
      </c>
      <c r="F17" s="2"/>
      <c r="G17" s="2"/>
      <c r="H17" s="2"/>
      <c r="I17" s="2" t="s">
        <v>53</v>
      </c>
      <c r="J17" s="7">
        <v>60</v>
      </c>
      <c r="K17" s="5">
        <f>J17</f>
        <v>60</v>
      </c>
      <c r="L17" s="5">
        <f t="shared" ref="L17:U17" si="16">K17</f>
        <v>60</v>
      </c>
      <c r="M17" s="5">
        <f t="shared" si="16"/>
        <v>60</v>
      </c>
      <c r="N17" s="5">
        <f t="shared" si="16"/>
        <v>60</v>
      </c>
      <c r="O17" s="5">
        <f t="shared" si="16"/>
        <v>60</v>
      </c>
      <c r="P17" s="5">
        <f t="shared" si="16"/>
        <v>60</v>
      </c>
      <c r="Q17" s="5">
        <f t="shared" si="16"/>
        <v>60</v>
      </c>
      <c r="R17" s="5">
        <f t="shared" si="16"/>
        <v>60</v>
      </c>
      <c r="S17" s="5">
        <f t="shared" si="16"/>
        <v>60</v>
      </c>
      <c r="T17" s="5">
        <f t="shared" si="16"/>
        <v>60</v>
      </c>
      <c r="U17" s="5">
        <f t="shared" si="16"/>
        <v>60</v>
      </c>
    </row>
    <row r="18" spans="3:21" x14ac:dyDescent="0.35">
      <c r="C18" s="2"/>
      <c r="D18" s="2"/>
      <c r="E18" s="2"/>
      <c r="F18" s="2"/>
      <c r="G18" s="2"/>
      <c r="H18" s="2"/>
      <c r="I18" s="2"/>
    </row>
    <row r="19" spans="3:21" x14ac:dyDescent="0.35">
      <c r="C19" s="2"/>
      <c r="D19" s="1" t="s">
        <v>49</v>
      </c>
      <c r="E19" s="2"/>
      <c r="F19" s="2"/>
      <c r="G19" s="2"/>
      <c r="H19" s="2"/>
      <c r="I19" s="38" t="s">
        <v>51</v>
      </c>
      <c r="J19" s="4">
        <f>J20+J21-J22</f>
        <v>800</v>
      </c>
      <c r="K19" s="4">
        <f t="shared" ref="K19:U19" si="17">K20+K21-K22</f>
        <v>800</v>
      </c>
      <c r="L19" s="4">
        <f t="shared" si="17"/>
        <v>800</v>
      </c>
      <c r="M19" s="4">
        <f t="shared" si="17"/>
        <v>800</v>
      </c>
      <c r="N19" s="4">
        <f t="shared" si="17"/>
        <v>800</v>
      </c>
      <c r="O19" s="4">
        <f t="shared" si="17"/>
        <v>1600</v>
      </c>
      <c r="P19" s="4">
        <f t="shared" si="17"/>
        <v>1600</v>
      </c>
      <c r="Q19" s="4">
        <f t="shared" si="17"/>
        <v>1600</v>
      </c>
      <c r="R19" s="4">
        <f t="shared" si="17"/>
        <v>960</v>
      </c>
      <c r="S19" s="4">
        <f t="shared" si="17"/>
        <v>960</v>
      </c>
      <c r="T19" s="4">
        <f t="shared" si="17"/>
        <v>960</v>
      </c>
      <c r="U19" s="4">
        <f t="shared" si="17"/>
        <v>960</v>
      </c>
    </row>
    <row r="20" spans="3:21" x14ac:dyDescent="0.35">
      <c r="E20" s="29" t="s">
        <v>50</v>
      </c>
      <c r="I20" s="41" t="s">
        <v>51</v>
      </c>
      <c r="J20" s="5">
        <f>J5</f>
        <v>1500</v>
      </c>
      <c r="K20" s="5">
        <f t="shared" ref="K20:U20" si="18">K5</f>
        <v>1500</v>
      </c>
      <c r="L20" s="5">
        <f t="shared" si="18"/>
        <v>1500</v>
      </c>
      <c r="M20" s="5">
        <f t="shared" si="18"/>
        <v>1500</v>
      </c>
      <c r="N20" s="5">
        <f t="shared" si="18"/>
        <v>1500</v>
      </c>
      <c r="O20" s="5">
        <f t="shared" si="18"/>
        <v>3000</v>
      </c>
      <c r="P20" s="5">
        <f t="shared" si="18"/>
        <v>3000</v>
      </c>
      <c r="Q20" s="5">
        <f t="shared" si="18"/>
        <v>3000</v>
      </c>
      <c r="R20" s="5">
        <f t="shared" si="18"/>
        <v>1800</v>
      </c>
      <c r="S20" s="5">
        <f t="shared" si="18"/>
        <v>1800</v>
      </c>
      <c r="T20" s="5">
        <f t="shared" si="18"/>
        <v>1800</v>
      </c>
      <c r="U20" s="5">
        <f t="shared" si="18"/>
        <v>1800</v>
      </c>
    </row>
    <row r="21" spans="3:21" x14ac:dyDescent="0.35">
      <c r="E21" s="29" t="s">
        <v>54</v>
      </c>
      <c r="I21" s="41" t="s">
        <v>51</v>
      </c>
      <c r="J21" s="5">
        <f>J9</f>
        <v>500</v>
      </c>
      <c r="K21" s="5">
        <f t="shared" ref="K21:U21" si="19">K9</f>
        <v>500</v>
      </c>
      <c r="L21" s="5">
        <f t="shared" si="19"/>
        <v>500</v>
      </c>
      <c r="M21" s="5">
        <f t="shared" si="19"/>
        <v>500</v>
      </c>
      <c r="N21" s="5">
        <f t="shared" si="19"/>
        <v>500</v>
      </c>
      <c r="O21" s="5">
        <f t="shared" si="19"/>
        <v>1000</v>
      </c>
      <c r="P21" s="5">
        <f t="shared" si="19"/>
        <v>1000</v>
      </c>
      <c r="Q21" s="5">
        <f t="shared" si="19"/>
        <v>1000</v>
      </c>
      <c r="R21" s="5">
        <f t="shared" si="19"/>
        <v>600</v>
      </c>
      <c r="S21" s="5">
        <f t="shared" si="19"/>
        <v>600</v>
      </c>
      <c r="T21" s="5">
        <f t="shared" si="19"/>
        <v>600</v>
      </c>
      <c r="U21" s="5">
        <f t="shared" si="19"/>
        <v>600</v>
      </c>
    </row>
    <row r="22" spans="3:21" x14ac:dyDescent="0.35">
      <c r="D22" s="1"/>
      <c r="E22" s="29" t="s">
        <v>56</v>
      </c>
      <c r="I22" s="41" t="s">
        <v>51</v>
      </c>
      <c r="J22" s="5">
        <f>J13</f>
        <v>1200</v>
      </c>
      <c r="K22" s="5">
        <f t="shared" ref="K22:U22" si="20">K13</f>
        <v>1200</v>
      </c>
      <c r="L22" s="5">
        <f t="shared" si="20"/>
        <v>1200</v>
      </c>
      <c r="M22" s="5">
        <f t="shared" si="20"/>
        <v>1200</v>
      </c>
      <c r="N22" s="5">
        <f t="shared" si="20"/>
        <v>1200</v>
      </c>
      <c r="O22" s="5">
        <f t="shared" si="20"/>
        <v>2400</v>
      </c>
      <c r="P22" s="5">
        <f t="shared" si="20"/>
        <v>2400</v>
      </c>
      <c r="Q22" s="5">
        <f t="shared" si="20"/>
        <v>2400</v>
      </c>
      <c r="R22" s="5">
        <f t="shared" si="20"/>
        <v>1440</v>
      </c>
      <c r="S22" s="5">
        <f t="shared" si="20"/>
        <v>1440</v>
      </c>
      <c r="T22" s="5">
        <f t="shared" si="20"/>
        <v>1440</v>
      </c>
      <c r="U22" s="5">
        <f t="shared" si="20"/>
        <v>1440</v>
      </c>
    </row>
    <row r="23" spans="3:21" x14ac:dyDescent="0.35">
      <c r="E23" s="2"/>
      <c r="F23" s="2"/>
    </row>
    <row r="24" spans="3:21" x14ac:dyDescent="0.35">
      <c r="E24" s="2"/>
      <c r="F24" s="2"/>
    </row>
    <row r="26" spans="3:21" x14ac:dyDescent="0.35">
      <c r="D26" s="1"/>
      <c r="E26" s="2"/>
      <c r="F26" s="2"/>
    </row>
    <row r="27" spans="3:21" x14ac:dyDescent="0.35">
      <c r="D27" s="1"/>
      <c r="E27" s="29"/>
      <c r="F27" s="2"/>
    </row>
    <row r="28" spans="3:21" x14ac:dyDescent="0.35">
      <c r="D28" s="1"/>
      <c r="E28" s="29"/>
      <c r="F28" s="2"/>
    </row>
    <row r="30" spans="3:21" x14ac:dyDescent="0.35">
      <c r="D30" s="1"/>
      <c r="E30" s="29"/>
      <c r="F30" s="2"/>
    </row>
    <row r="31" spans="3:21" x14ac:dyDescent="0.35">
      <c r="D31" s="1"/>
      <c r="E31" s="2"/>
      <c r="F31" s="2"/>
    </row>
    <row r="32" spans="3:21" x14ac:dyDescent="0.35">
      <c r="D32" s="1"/>
      <c r="E32" s="2"/>
      <c r="F32" s="2"/>
    </row>
    <row r="34" spans="4:8" x14ac:dyDescent="0.35">
      <c r="D34" s="1"/>
      <c r="E34" s="2"/>
      <c r="F34" s="2"/>
      <c r="G34" s="2"/>
      <c r="H34" s="2"/>
    </row>
    <row r="35" spans="4:8" x14ac:dyDescent="0.35">
      <c r="D35" s="1"/>
      <c r="E35" s="29"/>
      <c r="F35" s="2"/>
      <c r="G35" s="2"/>
      <c r="H35" s="2"/>
    </row>
    <row r="36" spans="4:8" x14ac:dyDescent="0.35">
      <c r="D36" s="1"/>
      <c r="E36" s="29"/>
      <c r="F36" s="2"/>
      <c r="G36" s="2"/>
      <c r="H36" s="2"/>
    </row>
    <row r="37" spans="4:8" x14ac:dyDescent="0.35">
      <c r="D37" s="1"/>
      <c r="E37" s="29"/>
      <c r="F37" s="2"/>
      <c r="G37" s="2"/>
      <c r="H37" s="2"/>
    </row>
  </sheetData>
  <hyperlinks>
    <hyperlink ref="V1" location="Master!A1" display="back" xr:uid="{00000000-0004-0000-0300-000000000000}"/>
    <hyperlink ref="J1" location="Master!A1" display="back" xr:uid="{00000000-0004-0000-0300-00000100000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V35"/>
  <sheetViews>
    <sheetView zoomScale="70" zoomScaleNormal="70" workbookViewId="0">
      <pane xSplit="9" ySplit="4" topLeftCell="J5" activePane="bottomRight" state="frozen"/>
      <selection activeCell="N21" sqref="N21"/>
      <selection pane="topRight" activeCell="N21" sqref="N21"/>
      <selection pane="bottomLeft" activeCell="N21" sqref="N21"/>
      <selection pane="bottomRight" activeCell="H19" sqref="H19"/>
    </sheetView>
  </sheetViews>
  <sheetFormatPr defaultColWidth="8.7265625" defaultRowHeight="14.5" x14ac:dyDescent="0.35"/>
  <cols>
    <col min="1" max="1" width="8.7265625" style="5"/>
    <col min="2" max="2" width="4.81640625" style="5" customWidth="1"/>
    <col min="3" max="3" width="3.08984375" style="30" customWidth="1"/>
    <col min="4" max="4" width="3.453125" style="4" customWidth="1"/>
    <col min="5" max="5" width="5.1796875" style="5" customWidth="1"/>
    <col min="6" max="6" width="4.08984375" style="4" customWidth="1"/>
    <col min="7" max="7" width="5.08984375" style="5" customWidth="1"/>
    <col min="8" max="8" width="23.81640625" style="5" customWidth="1"/>
    <col min="9" max="9" width="20.1796875" style="5" customWidth="1"/>
    <col min="10" max="16" width="9.54296875" style="5" customWidth="1"/>
    <col min="17" max="17" width="9.54296875" style="33" customWidth="1"/>
    <col min="18" max="21" width="9.54296875" style="5" customWidth="1"/>
    <col min="22" max="27" width="8.81640625" style="5" customWidth="1"/>
    <col min="28" max="16384" width="8.7265625" style="5"/>
  </cols>
  <sheetData>
    <row r="1" spans="1:22" x14ac:dyDescent="0.35">
      <c r="A1" s="4" t="s">
        <v>66</v>
      </c>
      <c r="J1" s="31" t="s">
        <v>44</v>
      </c>
      <c r="Q1" s="32"/>
      <c r="V1" s="31" t="s">
        <v>44</v>
      </c>
    </row>
    <row r="4" spans="1:22" x14ac:dyDescent="0.35">
      <c r="J4" s="28">
        <v>1</v>
      </c>
      <c r="K4" s="28">
        <v>2</v>
      </c>
      <c r="L4" s="28">
        <v>3</v>
      </c>
      <c r="M4" s="28">
        <v>4</v>
      </c>
      <c r="N4" s="28">
        <v>5</v>
      </c>
      <c r="O4" s="28">
        <v>6</v>
      </c>
      <c r="P4" s="28">
        <v>7</v>
      </c>
      <c r="Q4" s="28">
        <v>8</v>
      </c>
      <c r="R4" s="28">
        <v>9</v>
      </c>
      <c r="S4" s="28">
        <v>10</v>
      </c>
      <c r="T4" s="28">
        <v>11</v>
      </c>
      <c r="U4" s="28">
        <v>12</v>
      </c>
      <c r="V4" s="4" t="s">
        <v>114</v>
      </c>
    </row>
    <row r="5" spans="1:22" x14ac:dyDescent="0.35"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</row>
    <row r="6" spans="1:22" s="4" customFormat="1" x14ac:dyDescent="0.35">
      <c r="A6" s="5"/>
      <c r="B6" s="5"/>
      <c r="C6" s="38" t="s">
        <v>66</v>
      </c>
      <c r="D6" s="37"/>
      <c r="E6" s="37"/>
      <c r="F6" s="37"/>
      <c r="H6" s="37"/>
      <c r="I6" s="38" t="s">
        <v>51</v>
      </c>
      <c r="J6" s="4">
        <f>SUM(J7:J9)</f>
        <v>1205</v>
      </c>
      <c r="K6" s="4">
        <f t="shared" ref="K6:U6" si="0">SUM(K7:K9)</f>
        <v>185</v>
      </c>
      <c r="L6" s="4">
        <f t="shared" si="0"/>
        <v>185</v>
      </c>
      <c r="M6" s="4">
        <f t="shared" si="0"/>
        <v>185</v>
      </c>
      <c r="N6" s="4">
        <f t="shared" si="0"/>
        <v>185</v>
      </c>
      <c r="O6" s="4">
        <f t="shared" si="0"/>
        <v>185</v>
      </c>
      <c r="P6" s="4">
        <f t="shared" si="0"/>
        <v>185</v>
      </c>
      <c r="Q6" s="4">
        <f t="shared" si="0"/>
        <v>185</v>
      </c>
      <c r="R6" s="4">
        <f t="shared" si="0"/>
        <v>185</v>
      </c>
      <c r="S6" s="4">
        <f t="shared" si="0"/>
        <v>185</v>
      </c>
      <c r="T6" s="4">
        <f t="shared" si="0"/>
        <v>185</v>
      </c>
      <c r="U6" s="4">
        <f t="shared" si="0"/>
        <v>185</v>
      </c>
      <c r="V6" s="4">
        <f>SUM(J6:U6)</f>
        <v>3240</v>
      </c>
    </row>
    <row r="7" spans="1:22" s="4" customFormat="1" x14ac:dyDescent="0.35">
      <c r="A7" s="5"/>
      <c r="B7" s="5"/>
      <c r="C7" s="37"/>
      <c r="D7" s="37" t="s">
        <v>98</v>
      </c>
      <c r="E7" s="37"/>
      <c r="F7" s="37"/>
      <c r="H7" s="37"/>
      <c r="I7" s="41" t="s">
        <v>51</v>
      </c>
      <c r="J7" s="7">
        <v>1000</v>
      </c>
      <c r="K7" s="7">
        <v>150</v>
      </c>
      <c r="L7" s="5">
        <f t="shared" ref="L7:U7" si="1">K7</f>
        <v>150</v>
      </c>
      <c r="M7" s="5">
        <f t="shared" si="1"/>
        <v>150</v>
      </c>
      <c r="N7" s="5">
        <f t="shared" si="1"/>
        <v>150</v>
      </c>
      <c r="O7" s="5">
        <f t="shared" si="1"/>
        <v>150</v>
      </c>
      <c r="P7" s="5">
        <f t="shared" si="1"/>
        <v>150</v>
      </c>
      <c r="Q7" s="5">
        <f t="shared" si="1"/>
        <v>150</v>
      </c>
      <c r="R7" s="5">
        <f t="shared" si="1"/>
        <v>150</v>
      </c>
      <c r="S7" s="5">
        <f t="shared" si="1"/>
        <v>150</v>
      </c>
      <c r="T7" s="5">
        <f t="shared" si="1"/>
        <v>150</v>
      </c>
      <c r="U7" s="5">
        <f t="shared" si="1"/>
        <v>150</v>
      </c>
      <c r="V7" s="5">
        <f>SUM(J7:U7)</f>
        <v>2650</v>
      </c>
    </row>
    <row r="8" spans="1:22" s="4" customFormat="1" x14ac:dyDescent="0.35">
      <c r="A8" s="5"/>
      <c r="B8" s="5"/>
      <c r="C8" s="37"/>
      <c r="D8" s="37" t="s">
        <v>99</v>
      </c>
      <c r="E8" s="37"/>
      <c r="F8" s="37"/>
      <c r="H8" s="37"/>
      <c r="I8" s="41" t="s">
        <v>51</v>
      </c>
      <c r="J8" s="7">
        <v>200</v>
      </c>
      <c r="K8" s="7">
        <v>30</v>
      </c>
      <c r="L8" s="5">
        <f t="shared" ref="L8:U9" si="2">K8</f>
        <v>30</v>
      </c>
      <c r="M8" s="5">
        <f t="shared" si="2"/>
        <v>30</v>
      </c>
      <c r="N8" s="5">
        <f t="shared" si="2"/>
        <v>30</v>
      </c>
      <c r="O8" s="5">
        <f t="shared" si="2"/>
        <v>30</v>
      </c>
      <c r="P8" s="5">
        <f t="shared" si="2"/>
        <v>30</v>
      </c>
      <c r="Q8" s="5">
        <f t="shared" si="2"/>
        <v>30</v>
      </c>
      <c r="R8" s="5">
        <f t="shared" si="2"/>
        <v>30</v>
      </c>
      <c r="S8" s="5">
        <f t="shared" si="2"/>
        <v>30</v>
      </c>
      <c r="T8" s="5">
        <f t="shared" si="2"/>
        <v>30</v>
      </c>
      <c r="U8" s="5">
        <f t="shared" si="2"/>
        <v>30</v>
      </c>
      <c r="V8" s="5">
        <f>SUM(J8:U8)</f>
        <v>530</v>
      </c>
    </row>
    <row r="9" spans="1:22" x14ac:dyDescent="0.35">
      <c r="C9" s="37"/>
      <c r="D9" s="41" t="s">
        <v>69</v>
      </c>
      <c r="E9" s="37"/>
      <c r="F9" s="37"/>
      <c r="H9" s="37"/>
      <c r="I9" s="41" t="s">
        <v>51</v>
      </c>
      <c r="J9" s="7">
        <v>5</v>
      </c>
      <c r="K9" s="5">
        <f>J9</f>
        <v>5</v>
      </c>
      <c r="L9" s="5">
        <f t="shared" si="2"/>
        <v>5</v>
      </c>
      <c r="M9" s="5">
        <f t="shared" si="2"/>
        <v>5</v>
      </c>
      <c r="N9" s="5">
        <f t="shared" si="2"/>
        <v>5</v>
      </c>
      <c r="O9" s="5">
        <f t="shared" si="2"/>
        <v>5</v>
      </c>
      <c r="P9" s="5">
        <f t="shared" si="2"/>
        <v>5</v>
      </c>
      <c r="Q9" s="5">
        <f t="shared" si="2"/>
        <v>5</v>
      </c>
      <c r="R9" s="5">
        <f t="shared" si="2"/>
        <v>5</v>
      </c>
      <c r="S9" s="5">
        <f t="shared" si="2"/>
        <v>5</v>
      </c>
      <c r="T9" s="5">
        <f t="shared" si="2"/>
        <v>5</v>
      </c>
      <c r="U9" s="5">
        <f t="shared" si="2"/>
        <v>5</v>
      </c>
      <c r="V9" s="5">
        <f>SUM(J9:U9)</f>
        <v>60</v>
      </c>
    </row>
    <row r="10" spans="1:22" x14ac:dyDescent="0.35">
      <c r="C10" s="37"/>
      <c r="D10" s="37"/>
      <c r="E10" s="37"/>
      <c r="F10" s="37"/>
      <c r="H10" s="37"/>
      <c r="I10" s="41"/>
      <c r="Q10" s="5"/>
    </row>
    <row r="11" spans="1:22" s="4" customFormat="1" x14ac:dyDescent="0.35">
      <c r="A11" s="5"/>
      <c r="B11" s="5"/>
      <c r="C11" s="38" t="s">
        <v>136</v>
      </c>
      <c r="D11" s="37"/>
      <c r="E11" s="37"/>
      <c r="F11" s="37"/>
      <c r="H11" s="37"/>
      <c r="I11" s="41" t="s">
        <v>51</v>
      </c>
      <c r="J11" s="4">
        <f>J12+J13</f>
        <v>3205</v>
      </c>
      <c r="K11" s="4">
        <f>K12+K13</f>
        <v>3390</v>
      </c>
      <c r="L11" s="4">
        <f t="shared" ref="L11:U11" si="3">L12+L13</f>
        <v>3575</v>
      </c>
      <c r="M11" s="4">
        <f t="shared" si="3"/>
        <v>3760</v>
      </c>
      <c r="N11" s="4">
        <f t="shared" si="3"/>
        <v>3945</v>
      </c>
      <c r="O11" s="4">
        <f t="shared" si="3"/>
        <v>4130</v>
      </c>
      <c r="P11" s="4">
        <f t="shared" si="3"/>
        <v>4315</v>
      </c>
      <c r="Q11" s="4">
        <f t="shared" si="3"/>
        <v>4500</v>
      </c>
      <c r="R11" s="4">
        <f t="shared" si="3"/>
        <v>4685</v>
      </c>
      <c r="S11" s="4">
        <f t="shared" si="3"/>
        <v>4870</v>
      </c>
      <c r="T11" s="4">
        <f t="shared" si="3"/>
        <v>5055</v>
      </c>
      <c r="U11" s="4">
        <f t="shared" si="3"/>
        <v>5240</v>
      </c>
      <c r="V11" s="5"/>
    </row>
    <row r="12" spans="1:22" s="4" customFormat="1" x14ac:dyDescent="0.35">
      <c r="A12" s="5"/>
      <c r="B12" s="5"/>
      <c r="C12" s="38"/>
      <c r="D12" s="55" t="s">
        <v>137</v>
      </c>
      <c r="E12" s="37"/>
      <c r="F12" s="37"/>
      <c r="H12" s="37"/>
      <c r="I12" s="41" t="s">
        <v>51</v>
      </c>
      <c r="J12" s="7">
        <v>2000</v>
      </c>
      <c r="K12" s="5">
        <f>J11</f>
        <v>3205</v>
      </c>
      <c r="L12" s="5">
        <f t="shared" ref="L12:U12" si="4">K11</f>
        <v>3390</v>
      </c>
      <c r="M12" s="5">
        <f t="shared" si="4"/>
        <v>3575</v>
      </c>
      <c r="N12" s="5">
        <f t="shared" si="4"/>
        <v>3760</v>
      </c>
      <c r="O12" s="5">
        <f t="shared" si="4"/>
        <v>3945</v>
      </c>
      <c r="P12" s="5">
        <f t="shared" si="4"/>
        <v>4130</v>
      </c>
      <c r="Q12" s="5">
        <f t="shared" si="4"/>
        <v>4315</v>
      </c>
      <c r="R12" s="5">
        <f t="shared" si="4"/>
        <v>4500</v>
      </c>
      <c r="S12" s="5">
        <f t="shared" si="4"/>
        <v>4685</v>
      </c>
      <c r="T12" s="5">
        <f t="shared" si="4"/>
        <v>4870</v>
      </c>
      <c r="U12" s="5">
        <f t="shared" si="4"/>
        <v>5055</v>
      </c>
      <c r="V12" s="5"/>
    </row>
    <row r="13" spans="1:22" x14ac:dyDescent="0.35">
      <c r="C13" s="38"/>
      <c r="D13" s="44" t="s">
        <v>66</v>
      </c>
      <c r="E13" s="37"/>
      <c r="F13" s="5"/>
      <c r="I13" s="41" t="s">
        <v>51</v>
      </c>
      <c r="J13" s="5">
        <f>J$6</f>
        <v>1205</v>
      </c>
      <c r="K13" s="5">
        <f t="shared" ref="K13:U13" si="5">K$6</f>
        <v>185</v>
      </c>
      <c r="L13" s="5">
        <f t="shared" si="5"/>
        <v>185</v>
      </c>
      <c r="M13" s="5">
        <f t="shared" si="5"/>
        <v>185</v>
      </c>
      <c r="N13" s="5">
        <f t="shared" si="5"/>
        <v>185</v>
      </c>
      <c r="O13" s="5">
        <f t="shared" si="5"/>
        <v>185</v>
      </c>
      <c r="P13" s="5">
        <f t="shared" si="5"/>
        <v>185</v>
      </c>
      <c r="Q13" s="5">
        <f t="shared" si="5"/>
        <v>185</v>
      </c>
      <c r="R13" s="5">
        <f t="shared" si="5"/>
        <v>185</v>
      </c>
      <c r="S13" s="5">
        <f t="shared" si="5"/>
        <v>185</v>
      </c>
      <c r="T13" s="5">
        <f t="shared" si="5"/>
        <v>185</v>
      </c>
      <c r="U13" s="5">
        <f t="shared" si="5"/>
        <v>185</v>
      </c>
    </row>
    <row r="14" spans="1:22" x14ac:dyDescent="0.35">
      <c r="C14" s="5"/>
      <c r="D14" s="37"/>
      <c r="E14" s="37"/>
      <c r="F14" s="37"/>
      <c r="G14" s="37"/>
      <c r="H14" s="37"/>
      <c r="I14" s="29"/>
      <c r="Q14" s="5"/>
    </row>
    <row r="15" spans="1:22" x14ac:dyDescent="0.35">
      <c r="C15" s="30" t="s">
        <v>111</v>
      </c>
      <c r="D15" s="37"/>
      <c r="E15" s="37"/>
      <c r="F15" s="37"/>
      <c r="G15" s="37"/>
      <c r="H15" s="37"/>
      <c r="I15" s="41" t="s">
        <v>51</v>
      </c>
      <c r="J15" s="4">
        <f>J16*J17</f>
        <v>53.416666666666664</v>
      </c>
      <c r="K15" s="4">
        <f t="shared" ref="K15:U15" si="6">K16*K17</f>
        <v>56.5</v>
      </c>
      <c r="L15" s="4">
        <f t="shared" si="6"/>
        <v>59.583333333333336</v>
      </c>
      <c r="M15" s="4">
        <f t="shared" si="6"/>
        <v>62.666666666666664</v>
      </c>
      <c r="N15" s="4">
        <f t="shared" si="6"/>
        <v>65.75</v>
      </c>
      <c r="O15" s="4">
        <f t="shared" si="6"/>
        <v>68.833333333333329</v>
      </c>
      <c r="P15" s="4">
        <f t="shared" si="6"/>
        <v>71.916666666666671</v>
      </c>
      <c r="Q15" s="4">
        <f t="shared" si="6"/>
        <v>75</v>
      </c>
      <c r="R15" s="4">
        <f t="shared" si="6"/>
        <v>78.083333333333329</v>
      </c>
      <c r="S15" s="4">
        <f t="shared" si="6"/>
        <v>81.166666666666671</v>
      </c>
      <c r="T15" s="4">
        <f t="shared" si="6"/>
        <v>84.25</v>
      </c>
      <c r="U15" s="4">
        <f t="shared" si="6"/>
        <v>87.333333333333329</v>
      </c>
      <c r="V15" s="5">
        <f>SUM(J15:U15)</f>
        <v>844.5</v>
      </c>
    </row>
    <row r="16" spans="1:22" x14ac:dyDescent="0.35">
      <c r="D16" s="55" t="s">
        <v>136</v>
      </c>
      <c r="E16" s="37"/>
      <c r="F16" s="37"/>
      <c r="G16" s="37"/>
      <c r="H16" s="37"/>
      <c r="I16" s="41" t="s">
        <v>51</v>
      </c>
      <c r="J16" s="5">
        <f t="shared" ref="J16:U16" si="7">J11</f>
        <v>3205</v>
      </c>
      <c r="K16" s="5">
        <f t="shared" si="7"/>
        <v>3390</v>
      </c>
      <c r="L16" s="5">
        <f t="shared" si="7"/>
        <v>3575</v>
      </c>
      <c r="M16" s="5">
        <f t="shared" si="7"/>
        <v>3760</v>
      </c>
      <c r="N16" s="5">
        <f t="shared" si="7"/>
        <v>3945</v>
      </c>
      <c r="O16" s="5">
        <f t="shared" si="7"/>
        <v>4130</v>
      </c>
      <c r="P16" s="5">
        <f t="shared" si="7"/>
        <v>4315</v>
      </c>
      <c r="Q16" s="5">
        <f t="shared" si="7"/>
        <v>4500</v>
      </c>
      <c r="R16" s="5">
        <f t="shared" si="7"/>
        <v>4685</v>
      </c>
      <c r="S16" s="5">
        <f t="shared" si="7"/>
        <v>4870</v>
      </c>
      <c r="T16" s="5">
        <f t="shared" si="7"/>
        <v>5055</v>
      </c>
      <c r="U16" s="5">
        <f t="shared" si="7"/>
        <v>5240</v>
      </c>
    </row>
    <row r="17" spans="3:21" x14ac:dyDescent="0.35">
      <c r="D17" s="37" t="s">
        <v>112</v>
      </c>
      <c r="E17" s="37"/>
      <c r="F17" s="37"/>
      <c r="G17" s="37"/>
      <c r="H17" s="37"/>
      <c r="I17" s="44" t="s">
        <v>1</v>
      </c>
      <c r="J17" s="35">
        <f>20%/12</f>
        <v>1.6666666666666666E-2</v>
      </c>
      <c r="K17" s="11">
        <f>J17</f>
        <v>1.6666666666666666E-2</v>
      </c>
      <c r="L17" s="11">
        <f t="shared" ref="L17:U17" si="8">K17</f>
        <v>1.6666666666666666E-2</v>
      </c>
      <c r="M17" s="11">
        <f t="shared" si="8"/>
        <v>1.6666666666666666E-2</v>
      </c>
      <c r="N17" s="11">
        <f t="shared" si="8"/>
        <v>1.6666666666666666E-2</v>
      </c>
      <c r="O17" s="11">
        <f t="shared" si="8"/>
        <v>1.6666666666666666E-2</v>
      </c>
      <c r="P17" s="11">
        <f t="shared" si="8"/>
        <v>1.6666666666666666E-2</v>
      </c>
      <c r="Q17" s="11">
        <f t="shared" si="8"/>
        <v>1.6666666666666666E-2</v>
      </c>
      <c r="R17" s="11">
        <f t="shared" si="8"/>
        <v>1.6666666666666666E-2</v>
      </c>
      <c r="S17" s="11">
        <f t="shared" si="8"/>
        <v>1.6666666666666666E-2</v>
      </c>
      <c r="T17" s="11">
        <f t="shared" si="8"/>
        <v>1.6666666666666666E-2</v>
      </c>
      <c r="U17" s="11">
        <f t="shared" si="8"/>
        <v>1.6666666666666666E-2</v>
      </c>
    </row>
    <row r="18" spans="3:21" x14ac:dyDescent="0.35">
      <c r="D18" s="37"/>
      <c r="E18" s="37"/>
      <c r="F18" s="37"/>
      <c r="G18" s="37"/>
      <c r="H18" s="37"/>
      <c r="I18" s="29"/>
      <c r="Q18" s="5"/>
    </row>
    <row r="19" spans="3:21" x14ac:dyDescent="0.35">
      <c r="C19" s="30" t="s">
        <v>138</v>
      </c>
      <c r="I19" s="41" t="s">
        <v>51</v>
      </c>
      <c r="J19" s="4">
        <f>J20+J21-J22</f>
        <v>3151.5833333333335</v>
      </c>
      <c r="K19" s="4">
        <f t="shared" ref="K19:U19" si="9">K20+K21-K22</f>
        <v>3280.0833333333335</v>
      </c>
      <c r="L19" s="4">
        <f t="shared" si="9"/>
        <v>3405.5</v>
      </c>
      <c r="M19" s="4">
        <f t="shared" si="9"/>
        <v>3527.8333333333335</v>
      </c>
      <c r="N19" s="4">
        <f t="shared" si="9"/>
        <v>3647.0833333333335</v>
      </c>
      <c r="O19" s="4">
        <f t="shared" si="9"/>
        <v>3763.25</v>
      </c>
      <c r="P19" s="4">
        <f t="shared" si="9"/>
        <v>3876.3333333333335</v>
      </c>
      <c r="Q19" s="4">
        <f t="shared" si="9"/>
        <v>3986.3333333333335</v>
      </c>
      <c r="R19" s="4">
        <f t="shared" si="9"/>
        <v>4093.2500000000005</v>
      </c>
      <c r="S19" s="4">
        <f t="shared" si="9"/>
        <v>4197.083333333333</v>
      </c>
      <c r="T19" s="4">
        <f t="shared" si="9"/>
        <v>4297.833333333333</v>
      </c>
      <c r="U19" s="4">
        <f t="shared" si="9"/>
        <v>4395.5</v>
      </c>
    </row>
    <row r="20" spans="3:21" x14ac:dyDescent="0.35">
      <c r="D20" s="43" t="s">
        <v>139</v>
      </c>
      <c r="E20" s="37"/>
      <c r="F20" s="37"/>
      <c r="G20" s="37"/>
      <c r="I20" s="41" t="s">
        <v>51</v>
      </c>
      <c r="J20" s="7">
        <v>2000</v>
      </c>
      <c r="K20" s="5">
        <f>J19</f>
        <v>3151.5833333333335</v>
      </c>
      <c r="L20" s="5">
        <f t="shared" ref="L20:U20" si="10">K19</f>
        <v>3280.0833333333335</v>
      </c>
      <c r="M20" s="5">
        <f t="shared" si="10"/>
        <v>3405.5</v>
      </c>
      <c r="N20" s="5">
        <f t="shared" si="10"/>
        <v>3527.8333333333335</v>
      </c>
      <c r="O20" s="5">
        <f t="shared" si="10"/>
        <v>3647.0833333333335</v>
      </c>
      <c r="P20" s="5">
        <f t="shared" si="10"/>
        <v>3763.25</v>
      </c>
      <c r="Q20" s="5">
        <f t="shared" si="10"/>
        <v>3876.3333333333335</v>
      </c>
      <c r="R20" s="5">
        <f t="shared" si="10"/>
        <v>3986.3333333333335</v>
      </c>
      <c r="S20" s="5">
        <f t="shared" si="10"/>
        <v>4093.2500000000005</v>
      </c>
      <c r="T20" s="5">
        <f t="shared" si="10"/>
        <v>4197.083333333333</v>
      </c>
      <c r="U20" s="5">
        <f t="shared" si="10"/>
        <v>4297.833333333333</v>
      </c>
    </row>
    <row r="21" spans="3:21" x14ac:dyDescent="0.35">
      <c r="C21" s="38"/>
      <c r="D21" s="44" t="s">
        <v>113</v>
      </c>
      <c r="E21" s="37"/>
      <c r="F21" s="5"/>
      <c r="I21" s="41" t="s">
        <v>51</v>
      </c>
      <c r="J21" s="5">
        <f>J$6</f>
        <v>1205</v>
      </c>
      <c r="K21" s="5">
        <f t="shared" ref="K21:U21" si="11">K$6</f>
        <v>185</v>
      </c>
      <c r="L21" s="5">
        <f t="shared" si="11"/>
        <v>185</v>
      </c>
      <c r="M21" s="5">
        <f t="shared" si="11"/>
        <v>185</v>
      </c>
      <c r="N21" s="5">
        <f t="shared" si="11"/>
        <v>185</v>
      </c>
      <c r="O21" s="5">
        <f t="shared" si="11"/>
        <v>185</v>
      </c>
      <c r="P21" s="5">
        <f t="shared" si="11"/>
        <v>185</v>
      </c>
      <c r="Q21" s="5">
        <f t="shared" si="11"/>
        <v>185</v>
      </c>
      <c r="R21" s="5">
        <f t="shared" si="11"/>
        <v>185</v>
      </c>
      <c r="S21" s="5">
        <f t="shared" si="11"/>
        <v>185</v>
      </c>
      <c r="T21" s="5">
        <f t="shared" si="11"/>
        <v>185</v>
      </c>
      <c r="U21" s="5">
        <f t="shared" si="11"/>
        <v>185</v>
      </c>
    </row>
    <row r="22" spans="3:21" x14ac:dyDescent="0.35">
      <c r="D22" s="44" t="s">
        <v>111</v>
      </c>
      <c r="E22" s="37"/>
      <c r="F22" s="37"/>
      <c r="G22" s="37"/>
      <c r="I22" s="41" t="s">
        <v>51</v>
      </c>
      <c r="J22" s="5">
        <f>J15</f>
        <v>53.416666666666664</v>
      </c>
      <c r="K22" s="5">
        <f t="shared" ref="K22:U22" si="12">K15</f>
        <v>56.5</v>
      </c>
      <c r="L22" s="5">
        <f t="shared" si="12"/>
        <v>59.583333333333336</v>
      </c>
      <c r="M22" s="5">
        <f t="shared" si="12"/>
        <v>62.666666666666664</v>
      </c>
      <c r="N22" s="5">
        <f t="shared" si="12"/>
        <v>65.75</v>
      </c>
      <c r="O22" s="5">
        <f t="shared" si="12"/>
        <v>68.833333333333329</v>
      </c>
      <c r="P22" s="5">
        <f t="shared" si="12"/>
        <v>71.916666666666671</v>
      </c>
      <c r="Q22" s="5">
        <f t="shared" si="12"/>
        <v>75</v>
      </c>
      <c r="R22" s="5">
        <f t="shared" si="12"/>
        <v>78.083333333333329</v>
      </c>
      <c r="S22" s="5">
        <f t="shared" si="12"/>
        <v>81.166666666666671</v>
      </c>
      <c r="T22" s="5">
        <f t="shared" si="12"/>
        <v>84.25</v>
      </c>
      <c r="U22" s="5">
        <f t="shared" si="12"/>
        <v>87.333333333333329</v>
      </c>
    </row>
    <row r="23" spans="3:21" x14ac:dyDescent="0.35">
      <c r="D23" s="37"/>
      <c r="E23" s="37"/>
      <c r="F23" s="37"/>
      <c r="G23" s="37"/>
    </row>
    <row r="24" spans="3:21" x14ac:dyDescent="0.35">
      <c r="D24" s="37"/>
      <c r="E24" s="37"/>
      <c r="F24" s="37"/>
      <c r="G24" s="37"/>
    </row>
    <row r="25" spans="3:21" x14ac:dyDescent="0.35">
      <c r="D25" s="37"/>
      <c r="E25" s="37"/>
      <c r="F25" s="37"/>
      <c r="G25" s="37"/>
    </row>
    <row r="26" spans="3:21" x14ac:dyDescent="0.35">
      <c r="D26" s="37"/>
      <c r="E26" s="37"/>
      <c r="F26" s="37"/>
      <c r="G26" s="37"/>
    </row>
    <row r="28" spans="3:21" x14ac:dyDescent="0.35">
      <c r="D28" s="38"/>
      <c r="E28" s="37"/>
      <c r="F28" s="37"/>
      <c r="I28" s="38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3:21" x14ac:dyDescent="0.35">
      <c r="D29" s="37"/>
      <c r="E29" s="29"/>
      <c r="F29" s="37"/>
      <c r="I29" s="29"/>
      <c r="Q29" s="5"/>
    </row>
    <row r="30" spans="3:21" x14ac:dyDescent="0.35">
      <c r="D30" s="37"/>
      <c r="E30" s="29"/>
      <c r="F30" s="37"/>
      <c r="I30" s="29"/>
      <c r="Q30" s="5"/>
    </row>
    <row r="31" spans="3:21" x14ac:dyDescent="0.35">
      <c r="D31" s="37"/>
      <c r="E31" s="29"/>
      <c r="F31" s="37"/>
      <c r="I31" s="29"/>
      <c r="Q31" s="5"/>
    </row>
    <row r="32" spans="3:21" x14ac:dyDescent="0.35">
      <c r="D32" s="37"/>
      <c r="E32" s="37"/>
      <c r="F32" s="37"/>
    </row>
    <row r="33" spans="4:6" x14ac:dyDescent="0.35">
      <c r="D33" s="38"/>
      <c r="E33" s="37"/>
      <c r="F33" s="37"/>
    </row>
    <row r="34" spans="4:6" x14ac:dyDescent="0.35">
      <c r="D34" s="37"/>
      <c r="E34" s="37"/>
      <c r="F34" s="37"/>
    </row>
    <row r="35" spans="4:6" x14ac:dyDescent="0.35">
      <c r="D35" s="37"/>
      <c r="E35" s="37"/>
      <c r="F35" s="37"/>
    </row>
  </sheetData>
  <hyperlinks>
    <hyperlink ref="V1" location="Master!A1" display="back" xr:uid="{00000000-0004-0000-0400-000000000000}"/>
    <hyperlink ref="J1" location="Master!A1" display="back" xr:uid="{00000000-0004-0000-0400-000001000000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V26"/>
  <sheetViews>
    <sheetView tabSelected="1" zoomScale="70" zoomScaleNormal="70" workbookViewId="0">
      <pane xSplit="9" ySplit="4" topLeftCell="J5" activePane="bottomRight" state="frozen"/>
      <selection activeCell="N21" sqref="N21"/>
      <selection pane="topRight" activeCell="N21" sqref="N21"/>
      <selection pane="bottomLeft" activeCell="N21" sqref="N21"/>
      <selection pane="bottomRight" activeCell="J22" sqref="J22"/>
    </sheetView>
  </sheetViews>
  <sheetFormatPr defaultColWidth="8.7265625" defaultRowHeight="14.5" outlineLevelRow="1" x14ac:dyDescent="0.35"/>
  <cols>
    <col min="1" max="1" width="8.7265625" style="5"/>
    <col min="2" max="2" width="4.81640625" style="5" customWidth="1"/>
    <col min="3" max="3" width="2.81640625" style="30" customWidth="1"/>
    <col min="4" max="4" width="3.453125" style="4" customWidth="1"/>
    <col min="5" max="5" width="5.1796875" style="5" customWidth="1"/>
    <col min="6" max="6" width="4.08984375" style="4" customWidth="1"/>
    <col min="7" max="7" width="5.08984375" style="5" customWidth="1"/>
    <col min="8" max="8" width="19.81640625" style="5" customWidth="1"/>
    <col min="9" max="9" width="11.36328125" style="5" bestFit="1" customWidth="1"/>
    <col min="10" max="16" width="9.54296875" style="5" customWidth="1"/>
    <col min="17" max="17" width="9.54296875" style="33" customWidth="1"/>
    <col min="18" max="21" width="9.54296875" style="5" customWidth="1"/>
    <col min="22" max="27" width="8.81640625" style="5" customWidth="1"/>
    <col min="28" max="16384" width="8.7265625" style="5"/>
  </cols>
  <sheetData>
    <row r="1" spans="1:22" x14ac:dyDescent="0.35">
      <c r="A1" s="4" t="s">
        <v>100</v>
      </c>
      <c r="J1" s="31" t="s">
        <v>44</v>
      </c>
      <c r="Q1" s="32"/>
      <c r="V1" s="31" t="s">
        <v>44</v>
      </c>
    </row>
    <row r="4" spans="1:22" x14ac:dyDescent="0.35">
      <c r="J4" s="28">
        <v>1</v>
      </c>
      <c r="K4" s="28">
        <v>2</v>
      </c>
      <c r="L4" s="28">
        <v>3</v>
      </c>
      <c r="M4" s="28">
        <v>4</v>
      </c>
      <c r="N4" s="28">
        <v>5</v>
      </c>
      <c r="O4" s="28">
        <v>6</v>
      </c>
      <c r="P4" s="28">
        <v>7</v>
      </c>
      <c r="Q4" s="28">
        <v>8</v>
      </c>
      <c r="R4" s="28">
        <v>9</v>
      </c>
      <c r="S4" s="28">
        <v>10</v>
      </c>
      <c r="T4" s="28">
        <v>11</v>
      </c>
      <c r="U4" s="28">
        <v>12</v>
      </c>
    </row>
    <row r="5" spans="1:22" x14ac:dyDescent="0.35"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</row>
    <row r="6" spans="1:22" x14ac:dyDescent="0.35">
      <c r="A6" s="38"/>
      <c r="C6" s="38" t="s">
        <v>140</v>
      </c>
      <c r="D6" s="38"/>
      <c r="E6" s="38"/>
      <c r="F6" s="38"/>
      <c r="G6" s="38"/>
      <c r="I6" s="38" t="s">
        <v>51</v>
      </c>
      <c r="J6" s="4">
        <f>J7+J8-J9</f>
        <v>5000</v>
      </c>
      <c r="K6" s="4">
        <f>K7+K8-K9</f>
        <v>4900</v>
      </c>
      <c r="L6" s="4">
        <f t="shared" ref="L6:U6" si="0">L7+L8-L9</f>
        <v>4800</v>
      </c>
      <c r="M6" s="4">
        <f t="shared" si="0"/>
        <v>4700</v>
      </c>
      <c r="N6" s="4">
        <f t="shared" si="0"/>
        <v>4600</v>
      </c>
      <c r="O6" s="4">
        <f t="shared" si="0"/>
        <v>4500</v>
      </c>
      <c r="P6" s="4">
        <f t="shared" si="0"/>
        <v>4400</v>
      </c>
      <c r="Q6" s="4">
        <f t="shared" si="0"/>
        <v>4300</v>
      </c>
      <c r="R6" s="4">
        <f t="shared" si="0"/>
        <v>4200</v>
      </c>
      <c r="S6" s="4">
        <f t="shared" si="0"/>
        <v>4100</v>
      </c>
      <c r="T6" s="4">
        <f t="shared" si="0"/>
        <v>4000</v>
      </c>
      <c r="U6" s="4">
        <f t="shared" si="0"/>
        <v>3900</v>
      </c>
    </row>
    <row r="7" spans="1:22" x14ac:dyDescent="0.35">
      <c r="A7" s="37"/>
      <c r="C7" s="37"/>
      <c r="D7" s="37" t="s">
        <v>141</v>
      </c>
      <c r="E7" s="37"/>
      <c r="F7" s="37"/>
      <c r="G7" s="37"/>
      <c r="I7" s="37" t="s">
        <v>51</v>
      </c>
      <c r="J7" s="7">
        <v>0</v>
      </c>
      <c r="K7" s="5">
        <f>J6</f>
        <v>5000</v>
      </c>
      <c r="L7" s="5">
        <f t="shared" ref="L7:U7" si="1">K6</f>
        <v>4900</v>
      </c>
      <c r="M7" s="5">
        <f t="shared" si="1"/>
        <v>4800</v>
      </c>
      <c r="N7" s="5">
        <f t="shared" si="1"/>
        <v>4700</v>
      </c>
      <c r="O7" s="5">
        <f t="shared" si="1"/>
        <v>4600</v>
      </c>
      <c r="P7" s="5">
        <f t="shared" si="1"/>
        <v>4500</v>
      </c>
      <c r="Q7" s="5">
        <f t="shared" si="1"/>
        <v>4400</v>
      </c>
      <c r="R7" s="5">
        <f t="shared" si="1"/>
        <v>4300</v>
      </c>
      <c r="S7" s="5">
        <f t="shared" si="1"/>
        <v>4200</v>
      </c>
      <c r="T7" s="5">
        <f t="shared" si="1"/>
        <v>4100</v>
      </c>
      <c r="U7" s="5">
        <f t="shared" si="1"/>
        <v>4000</v>
      </c>
    </row>
    <row r="8" spans="1:22" x14ac:dyDescent="0.35">
      <c r="A8" s="37"/>
      <c r="C8" s="37"/>
      <c r="D8" s="37" t="s">
        <v>104</v>
      </c>
      <c r="E8" s="37"/>
      <c r="F8" s="37"/>
      <c r="G8" s="37"/>
      <c r="I8" s="37" t="s">
        <v>51</v>
      </c>
      <c r="J8" s="7">
        <v>5000</v>
      </c>
      <c r="Q8" s="5"/>
    </row>
    <row r="9" spans="1:22" x14ac:dyDescent="0.35">
      <c r="A9" s="37"/>
      <c r="C9" s="37"/>
      <c r="D9" s="37" t="s">
        <v>105</v>
      </c>
      <c r="E9" s="37"/>
      <c r="F9" s="37"/>
      <c r="G9" s="37"/>
      <c r="I9" s="37" t="s">
        <v>51</v>
      </c>
      <c r="K9" s="7">
        <v>100</v>
      </c>
      <c r="L9" s="5">
        <f>K9</f>
        <v>100</v>
      </c>
      <c r="M9" s="5">
        <f t="shared" ref="M9:U9" si="2">L9</f>
        <v>100</v>
      </c>
      <c r="N9" s="5">
        <f t="shared" si="2"/>
        <v>100</v>
      </c>
      <c r="O9" s="5">
        <f t="shared" si="2"/>
        <v>100</v>
      </c>
      <c r="P9" s="5">
        <f t="shared" si="2"/>
        <v>100</v>
      </c>
      <c r="Q9" s="5">
        <f t="shared" si="2"/>
        <v>100</v>
      </c>
      <c r="R9" s="5">
        <f t="shared" si="2"/>
        <v>100</v>
      </c>
      <c r="S9" s="5">
        <f t="shared" si="2"/>
        <v>100</v>
      </c>
      <c r="T9" s="5">
        <f t="shared" si="2"/>
        <v>100</v>
      </c>
      <c r="U9" s="5">
        <f t="shared" si="2"/>
        <v>100</v>
      </c>
    </row>
    <row r="10" spans="1:22" x14ac:dyDescent="0.35">
      <c r="A10" s="37"/>
      <c r="C10" s="37"/>
      <c r="D10" s="37"/>
      <c r="E10" s="37"/>
      <c r="F10" s="37"/>
      <c r="G10" s="37"/>
      <c r="I10" s="37"/>
      <c r="Q10" s="5"/>
    </row>
    <row r="11" spans="1:22" x14ac:dyDescent="0.35">
      <c r="A11" s="38"/>
      <c r="C11" s="38" t="s">
        <v>72</v>
      </c>
      <c r="D11" s="38"/>
      <c r="E11" s="38"/>
      <c r="F11" s="38"/>
      <c r="G11" s="38"/>
      <c r="I11" s="38" t="s">
        <v>51</v>
      </c>
      <c r="J11" s="4">
        <f t="shared" ref="J11:U11" si="3">J12*J15</f>
        <v>12.5</v>
      </c>
      <c r="K11" s="4">
        <f t="shared" si="3"/>
        <v>24.75</v>
      </c>
      <c r="L11" s="4">
        <f t="shared" si="3"/>
        <v>24.25</v>
      </c>
      <c r="M11" s="4">
        <f t="shared" si="3"/>
        <v>23.75</v>
      </c>
      <c r="N11" s="4">
        <f t="shared" si="3"/>
        <v>23.25</v>
      </c>
      <c r="O11" s="4">
        <f t="shared" si="3"/>
        <v>22.75</v>
      </c>
      <c r="P11" s="4">
        <f t="shared" si="3"/>
        <v>22.25</v>
      </c>
      <c r="Q11" s="4">
        <f t="shared" si="3"/>
        <v>21.75</v>
      </c>
      <c r="R11" s="4">
        <f t="shared" si="3"/>
        <v>21.25</v>
      </c>
      <c r="S11" s="4">
        <f t="shared" si="3"/>
        <v>20.75</v>
      </c>
      <c r="T11" s="4">
        <f t="shared" si="3"/>
        <v>20.25</v>
      </c>
      <c r="U11" s="4">
        <f t="shared" si="3"/>
        <v>19.75</v>
      </c>
    </row>
    <row r="12" spans="1:22" x14ac:dyDescent="0.35">
      <c r="A12" s="37"/>
      <c r="C12" s="37"/>
      <c r="D12" s="37" t="s">
        <v>106</v>
      </c>
      <c r="E12" s="37"/>
      <c r="F12" s="37"/>
      <c r="G12" s="37"/>
      <c r="I12" s="37" t="s">
        <v>51</v>
      </c>
      <c r="J12" s="5">
        <f t="shared" ref="J12:U12" si="4">(J14+J13)/2</f>
        <v>2500</v>
      </c>
      <c r="K12" s="5">
        <f t="shared" si="4"/>
        <v>4950</v>
      </c>
      <c r="L12" s="5">
        <f t="shared" si="4"/>
        <v>4850</v>
      </c>
      <c r="M12" s="5">
        <f t="shared" si="4"/>
        <v>4750</v>
      </c>
      <c r="N12" s="5">
        <f t="shared" si="4"/>
        <v>4650</v>
      </c>
      <c r="O12" s="5">
        <f t="shared" si="4"/>
        <v>4550</v>
      </c>
      <c r="P12" s="5">
        <f t="shared" si="4"/>
        <v>4450</v>
      </c>
      <c r="Q12" s="5">
        <f t="shared" si="4"/>
        <v>4350</v>
      </c>
      <c r="R12" s="5">
        <f t="shared" si="4"/>
        <v>4250</v>
      </c>
      <c r="S12" s="5">
        <f t="shared" si="4"/>
        <v>4150</v>
      </c>
      <c r="T12" s="5">
        <f t="shared" si="4"/>
        <v>4050</v>
      </c>
      <c r="U12" s="5">
        <f t="shared" si="4"/>
        <v>3950</v>
      </c>
    </row>
    <row r="13" spans="1:22" hidden="1" outlineLevel="1" x14ac:dyDescent="0.35">
      <c r="A13" s="37"/>
      <c r="C13" s="37"/>
      <c r="D13" s="37"/>
      <c r="E13" s="37" t="s">
        <v>141</v>
      </c>
      <c r="F13" s="37"/>
      <c r="G13" s="37"/>
      <c r="I13" s="37" t="s">
        <v>51</v>
      </c>
      <c r="J13" s="5">
        <f t="shared" ref="J13:U13" si="5">J7</f>
        <v>0</v>
      </c>
      <c r="K13" s="5">
        <f t="shared" si="5"/>
        <v>5000</v>
      </c>
      <c r="L13" s="5">
        <f t="shared" si="5"/>
        <v>4900</v>
      </c>
      <c r="M13" s="5">
        <f t="shared" si="5"/>
        <v>4800</v>
      </c>
      <c r="N13" s="5">
        <f t="shared" si="5"/>
        <v>4700</v>
      </c>
      <c r="O13" s="5">
        <f t="shared" si="5"/>
        <v>4600</v>
      </c>
      <c r="P13" s="5">
        <f t="shared" si="5"/>
        <v>4500</v>
      </c>
      <c r="Q13" s="5">
        <f t="shared" si="5"/>
        <v>4400</v>
      </c>
      <c r="R13" s="5">
        <f t="shared" si="5"/>
        <v>4300</v>
      </c>
      <c r="S13" s="5">
        <f t="shared" si="5"/>
        <v>4200</v>
      </c>
      <c r="T13" s="5">
        <f t="shared" si="5"/>
        <v>4100</v>
      </c>
      <c r="U13" s="5">
        <f t="shared" si="5"/>
        <v>4000</v>
      </c>
    </row>
    <row r="14" spans="1:22" hidden="1" outlineLevel="1" x14ac:dyDescent="0.35">
      <c r="A14" s="37"/>
      <c r="C14" s="37"/>
      <c r="D14" s="37"/>
      <c r="E14" s="37" t="s">
        <v>140</v>
      </c>
      <c r="F14" s="37"/>
      <c r="G14" s="37"/>
      <c r="I14" s="37" t="s">
        <v>51</v>
      </c>
      <c r="J14" s="5">
        <f t="shared" ref="J14:U14" si="6">J6</f>
        <v>5000</v>
      </c>
      <c r="K14" s="5">
        <f t="shared" si="6"/>
        <v>4900</v>
      </c>
      <c r="L14" s="5">
        <f t="shared" si="6"/>
        <v>4800</v>
      </c>
      <c r="M14" s="5">
        <f t="shared" si="6"/>
        <v>4700</v>
      </c>
      <c r="N14" s="5">
        <f t="shared" si="6"/>
        <v>4600</v>
      </c>
      <c r="O14" s="5">
        <f t="shared" si="6"/>
        <v>4500</v>
      </c>
      <c r="P14" s="5">
        <f t="shared" si="6"/>
        <v>4400</v>
      </c>
      <c r="Q14" s="5">
        <f t="shared" si="6"/>
        <v>4300</v>
      </c>
      <c r="R14" s="5">
        <f t="shared" si="6"/>
        <v>4200</v>
      </c>
      <c r="S14" s="5">
        <f t="shared" si="6"/>
        <v>4100</v>
      </c>
      <c r="T14" s="5">
        <f t="shared" si="6"/>
        <v>4000</v>
      </c>
      <c r="U14" s="5">
        <f t="shared" si="6"/>
        <v>3900</v>
      </c>
    </row>
    <row r="15" spans="1:22" collapsed="1" x14ac:dyDescent="0.35">
      <c r="A15" s="37"/>
      <c r="C15" s="37"/>
      <c r="D15" s="37" t="s">
        <v>107</v>
      </c>
      <c r="E15" s="37"/>
      <c r="F15" s="37"/>
      <c r="G15" s="37"/>
      <c r="I15" s="37" t="s">
        <v>1</v>
      </c>
      <c r="J15" s="11">
        <f>J16/J17</f>
        <v>5.0000000000000001E-3</v>
      </c>
      <c r="K15" s="11">
        <f t="shared" ref="K15:U15" si="7">K16/K17</f>
        <v>5.0000000000000001E-3</v>
      </c>
      <c r="L15" s="11">
        <f t="shared" si="7"/>
        <v>5.0000000000000001E-3</v>
      </c>
      <c r="M15" s="11">
        <f t="shared" si="7"/>
        <v>5.0000000000000001E-3</v>
      </c>
      <c r="N15" s="11">
        <f t="shared" si="7"/>
        <v>5.0000000000000001E-3</v>
      </c>
      <c r="O15" s="11">
        <f t="shared" si="7"/>
        <v>5.0000000000000001E-3</v>
      </c>
      <c r="P15" s="11">
        <f t="shared" si="7"/>
        <v>5.0000000000000001E-3</v>
      </c>
      <c r="Q15" s="11">
        <f t="shared" si="7"/>
        <v>5.0000000000000001E-3</v>
      </c>
      <c r="R15" s="11">
        <f t="shared" si="7"/>
        <v>5.0000000000000001E-3</v>
      </c>
      <c r="S15" s="11">
        <f t="shared" si="7"/>
        <v>5.0000000000000001E-3</v>
      </c>
      <c r="T15" s="11">
        <f t="shared" si="7"/>
        <v>5.0000000000000001E-3</v>
      </c>
      <c r="U15" s="11">
        <f t="shared" si="7"/>
        <v>5.0000000000000001E-3</v>
      </c>
    </row>
    <row r="16" spans="1:22" hidden="1" outlineLevel="1" x14ac:dyDescent="0.35">
      <c r="A16" s="37"/>
      <c r="C16" s="37"/>
      <c r="D16" s="37"/>
      <c r="E16" s="37" t="s">
        <v>115</v>
      </c>
      <c r="F16" s="37"/>
      <c r="G16" s="37"/>
      <c r="I16" s="37" t="s">
        <v>1</v>
      </c>
      <c r="J16" s="35">
        <v>0.06</v>
      </c>
      <c r="K16" s="11">
        <f>J16</f>
        <v>0.06</v>
      </c>
      <c r="L16" s="11">
        <f t="shared" ref="L16:U16" si="8">K16</f>
        <v>0.06</v>
      </c>
      <c r="M16" s="11">
        <f t="shared" si="8"/>
        <v>0.06</v>
      </c>
      <c r="N16" s="11">
        <f t="shared" si="8"/>
        <v>0.06</v>
      </c>
      <c r="O16" s="11">
        <f t="shared" si="8"/>
        <v>0.06</v>
      </c>
      <c r="P16" s="11">
        <f t="shared" si="8"/>
        <v>0.06</v>
      </c>
      <c r="Q16" s="11">
        <f t="shared" si="8"/>
        <v>0.06</v>
      </c>
      <c r="R16" s="11">
        <f t="shared" si="8"/>
        <v>0.06</v>
      </c>
      <c r="S16" s="11">
        <f t="shared" si="8"/>
        <v>0.06</v>
      </c>
      <c r="T16" s="11">
        <f t="shared" si="8"/>
        <v>0.06</v>
      </c>
      <c r="U16" s="11">
        <f t="shared" si="8"/>
        <v>0.06</v>
      </c>
    </row>
    <row r="17" spans="1:21" hidden="1" outlineLevel="1" x14ac:dyDescent="0.35">
      <c r="D17" s="37"/>
      <c r="E17" s="46" t="s">
        <v>116</v>
      </c>
      <c r="F17" s="37"/>
      <c r="I17" s="46" t="s">
        <v>124</v>
      </c>
      <c r="J17" s="7">
        <v>12</v>
      </c>
      <c r="K17" s="5">
        <f t="shared" ref="K17:U17" si="9">J17</f>
        <v>12</v>
      </c>
      <c r="L17" s="5">
        <f t="shared" si="9"/>
        <v>12</v>
      </c>
      <c r="M17" s="5">
        <f t="shared" si="9"/>
        <v>12</v>
      </c>
      <c r="N17" s="5">
        <f t="shared" si="9"/>
        <v>12</v>
      </c>
      <c r="O17" s="5">
        <f t="shared" si="9"/>
        <v>12</v>
      </c>
      <c r="P17" s="5">
        <f t="shared" si="9"/>
        <v>12</v>
      </c>
      <c r="Q17" s="5">
        <f t="shared" si="9"/>
        <v>12</v>
      </c>
      <c r="R17" s="5">
        <f t="shared" si="9"/>
        <v>12</v>
      </c>
      <c r="S17" s="5">
        <f t="shared" si="9"/>
        <v>12</v>
      </c>
      <c r="T17" s="5">
        <f t="shared" si="9"/>
        <v>12</v>
      </c>
      <c r="U17" s="5">
        <f t="shared" si="9"/>
        <v>12</v>
      </c>
    </row>
    <row r="18" spans="1:21" collapsed="1" x14ac:dyDescent="0.35">
      <c r="D18" s="37"/>
      <c r="E18" s="29"/>
      <c r="F18" s="37"/>
      <c r="I18" s="29"/>
      <c r="Q18" s="5"/>
    </row>
    <row r="19" spans="1:21" x14ac:dyDescent="0.35">
      <c r="C19" s="30" t="s">
        <v>73</v>
      </c>
      <c r="D19" s="38"/>
      <c r="E19" s="38"/>
      <c r="F19" s="38"/>
      <c r="G19" s="38"/>
      <c r="I19" s="38" t="s">
        <v>51</v>
      </c>
      <c r="J19" s="4">
        <f t="shared" ref="J19:U19" si="10">J20*J23</f>
        <v>6.5370416666666671</v>
      </c>
      <c r="K19" s="4">
        <f t="shared" si="10"/>
        <v>9.5396975347222206</v>
      </c>
      <c r="L19" s="4">
        <f t="shared" si="10"/>
        <v>9.140511484056713</v>
      </c>
      <c r="M19" s="4">
        <f t="shared" si="10"/>
        <v>8.7443283249056947</v>
      </c>
      <c r="N19" s="4">
        <f t="shared" si="10"/>
        <v>8.3483156914131644</v>
      </c>
      <c r="O19" s="4">
        <f t="shared" si="10"/>
        <v>7.3968871064747965</v>
      </c>
      <c r="P19" s="4">
        <f t="shared" si="10"/>
        <v>6.5569240282701085</v>
      </c>
      <c r="Q19" s="4">
        <f t="shared" si="10"/>
        <v>6.3843017515260136</v>
      </c>
      <c r="R19" s="4">
        <f t="shared" si="10"/>
        <v>6.6605883436236057</v>
      </c>
      <c r="S19" s="4">
        <f t="shared" si="10"/>
        <v>6.8531667314346594</v>
      </c>
      <c r="T19" s="4">
        <f t="shared" si="10"/>
        <v>6.5140864423424576</v>
      </c>
      <c r="U19" s="4">
        <f t="shared" si="10"/>
        <v>6.1757258199872727</v>
      </c>
    </row>
    <row r="20" spans="1:21" x14ac:dyDescent="0.35">
      <c r="D20" s="37" t="s">
        <v>110</v>
      </c>
      <c r="E20" s="37"/>
      <c r="F20" s="37"/>
      <c r="G20" s="37"/>
      <c r="I20" s="37" t="s">
        <v>51</v>
      </c>
      <c r="J20" s="5">
        <f>(J22+J21)/2</f>
        <v>3922.2249999999999</v>
      </c>
      <c r="K20" s="5">
        <f t="shared" ref="K20:U20" si="11">(K22+K21)/2</f>
        <v>5723.8185208333325</v>
      </c>
      <c r="L20" s="5">
        <f t="shared" si="11"/>
        <v>5484.3068904340271</v>
      </c>
      <c r="M20" s="5">
        <f t="shared" si="11"/>
        <v>5246.5969949434166</v>
      </c>
      <c r="N20" s="5">
        <f t="shared" si="11"/>
        <v>5008.9894148478979</v>
      </c>
      <c r="O20" s="5">
        <f t="shared" si="11"/>
        <v>4438.1322638848778</v>
      </c>
      <c r="P20" s="5">
        <f t="shared" si="11"/>
        <v>3934.1544169620647</v>
      </c>
      <c r="Q20" s="5">
        <f t="shared" si="11"/>
        <v>3830.5810509156081</v>
      </c>
      <c r="R20" s="5">
        <f t="shared" si="11"/>
        <v>3996.3530061741631</v>
      </c>
      <c r="S20" s="5">
        <f t="shared" si="11"/>
        <v>4111.9000388607956</v>
      </c>
      <c r="T20" s="5">
        <f t="shared" si="11"/>
        <v>3908.4518654054746</v>
      </c>
      <c r="U20" s="5">
        <f t="shared" si="11"/>
        <v>3705.4354919923635</v>
      </c>
    </row>
    <row r="21" spans="1:21" outlineLevel="1" x14ac:dyDescent="0.35">
      <c r="D21" s="37"/>
      <c r="E21" s="37" t="s">
        <v>142</v>
      </c>
      <c r="F21" s="37"/>
      <c r="G21" s="37"/>
      <c r="I21" s="37" t="s">
        <v>51</v>
      </c>
      <c r="J21" s="5">
        <f>CF!J35</f>
        <v>2000</v>
      </c>
      <c r="K21" s="5">
        <f>J22</f>
        <v>5844.45</v>
      </c>
      <c r="L21" s="5">
        <f t="shared" ref="L21:U21" si="12">K22</f>
        <v>5603.1870416666661</v>
      </c>
      <c r="M21" s="5">
        <f t="shared" si="12"/>
        <v>5365.426739201388</v>
      </c>
      <c r="N21" s="5">
        <f t="shared" si="12"/>
        <v>5127.7672506854451</v>
      </c>
      <c r="O21" s="5">
        <f t="shared" si="12"/>
        <v>4890.2115790103508</v>
      </c>
      <c r="P21" s="5">
        <f t="shared" si="12"/>
        <v>3986.0529487594054</v>
      </c>
      <c r="Q21" s="5">
        <f t="shared" si="12"/>
        <v>3882.2558851647241</v>
      </c>
      <c r="R21" s="5">
        <f t="shared" si="12"/>
        <v>3778.9062166664921</v>
      </c>
      <c r="S21" s="5">
        <f t="shared" si="12"/>
        <v>4213.7997956818335</v>
      </c>
      <c r="T21" s="5">
        <f t="shared" si="12"/>
        <v>4010.0002820397572</v>
      </c>
      <c r="U21" s="5">
        <f t="shared" si="12"/>
        <v>3806.903448771192</v>
      </c>
    </row>
    <row r="22" spans="1:21" outlineLevel="1" x14ac:dyDescent="0.35">
      <c r="D22" s="37"/>
      <c r="E22" s="37" t="s">
        <v>143</v>
      </c>
      <c r="F22" s="37"/>
      <c r="G22" s="37"/>
      <c r="I22" s="37" t="s">
        <v>51</v>
      </c>
      <c r="J22" s="5">
        <f>CF!J34</f>
        <v>5844.45</v>
      </c>
      <c r="K22" s="5">
        <f>CF!K34</f>
        <v>5603.1870416666661</v>
      </c>
      <c r="L22" s="5">
        <f>CF!L34</f>
        <v>5365.426739201388</v>
      </c>
      <c r="M22" s="5">
        <f>CF!M34</f>
        <v>5127.7672506854451</v>
      </c>
      <c r="N22" s="5">
        <f>CF!N34</f>
        <v>4890.2115790103508</v>
      </c>
      <c r="O22" s="5">
        <f>CF!O34</f>
        <v>3986.0529487594054</v>
      </c>
      <c r="P22" s="5">
        <f>CF!P34</f>
        <v>3882.2558851647241</v>
      </c>
      <c r="Q22" s="5">
        <f>CF!Q34</f>
        <v>3778.9062166664921</v>
      </c>
      <c r="R22" s="5">
        <f>CF!R34</f>
        <v>4213.7997956818335</v>
      </c>
      <c r="S22" s="5">
        <f>CF!S34</f>
        <v>4010.0002820397572</v>
      </c>
      <c r="T22" s="5">
        <f>CF!T34</f>
        <v>3806.903448771192</v>
      </c>
      <c r="U22" s="5">
        <f>CF!U34</f>
        <v>3603.9675352135346</v>
      </c>
    </row>
    <row r="23" spans="1:21" x14ac:dyDescent="0.35">
      <c r="A23" s="37"/>
      <c r="C23" s="37"/>
      <c r="D23" s="37" t="s">
        <v>107</v>
      </c>
      <c r="E23" s="37"/>
      <c r="F23" s="37"/>
      <c r="G23" s="37"/>
      <c r="I23" s="37" t="s">
        <v>1</v>
      </c>
      <c r="J23" s="11">
        <f>J24/J25</f>
        <v>1.6666666666666668E-3</v>
      </c>
      <c r="K23" s="11">
        <f t="shared" ref="K23" si="13">K24/K25</f>
        <v>1.6666666666666668E-3</v>
      </c>
      <c r="L23" s="11">
        <f t="shared" ref="L23" si="14">L24/L25</f>
        <v>1.6666666666666668E-3</v>
      </c>
      <c r="M23" s="11">
        <f t="shared" ref="M23" si="15">M24/M25</f>
        <v>1.6666666666666668E-3</v>
      </c>
      <c r="N23" s="11">
        <f t="shared" ref="N23" si="16">N24/N25</f>
        <v>1.6666666666666668E-3</v>
      </c>
      <c r="O23" s="11">
        <f t="shared" ref="O23" si="17">O24/O25</f>
        <v>1.6666666666666668E-3</v>
      </c>
      <c r="P23" s="11">
        <f t="shared" ref="P23" si="18">P24/P25</f>
        <v>1.6666666666666668E-3</v>
      </c>
      <c r="Q23" s="11">
        <f t="shared" ref="Q23" si="19">Q24/Q25</f>
        <v>1.6666666666666668E-3</v>
      </c>
      <c r="R23" s="11">
        <f t="shared" ref="R23" si="20">R24/R25</f>
        <v>1.6666666666666668E-3</v>
      </c>
      <c r="S23" s="11">
        <f t="shared" ref="S23" si="21">S24/S25</f>
        <v>1.6666666666666668E-3</v>
      </c>
      <c r="T23" s="11">
        <f t="shared" ref="T23" si="22">T24/T25</f>
        <v>1.6666666666666668E-3</v>
      </c>
      <c r="U23" s="11">
        <f t="shared" ref="U23" si="23">U24/U25</f>
        <v>1.6666666666666668E-3</v>
      </c>
    </row>
    <row r="24" spans="1:21" hidden="1" outlineLevel="1" x14ac:dyDescent="0.35">
      <c r="A24" s="37"/>
      <c r="C24" s="37"/>
      <c r="D24" s="37"/>
      <c r="E24" s="37" t="s">
        <v>115</v>
      </c>
      <c r="F24" s="37"/>
      <c r="G24" s="37"/>
      <c r="I24" s="37" t="s">
        <v>1</v>
      </c>
      <c r="J24" s="35">
        <v>0.02</v>
      </c>
      <c r="K24" s="11">
        <f>J24</f>
        <v>0.02</v>
      </c>
      <c r="L24" s="11">
        <f t="shared" ref="L24:U24" si="24">K24</f>
        <v>0.02</v>
      </c>
      <c r="M24" s="11">
        <f t="shared" si="24"/>
        <v>0.02</v>
      </c>
      <c r="N24" s="11">
        <f t="shared" si="24"/>
        <v>0.02</v>
      </c>
      <c r="O24" s="11">
        <f t="shared" si="24"/>
        <v>0.02</v>
      </c>
      <c r="P24" s="11">
        <f t="shared" si="24"/>
        <v>0.02</v>
      </c>
      <c r="Q24" s="11">
        <f t="shared" si="24"/>
        <v>0.02</v>
      </c>
      <c r="R24" s="11">
        <f t="shared" si="24"/>
        <v>0.02</v>
      </c>
      <c r="S24" s="11">
        <f t="shared" si="24"/>
        <v>0.02</v>
      </c>
      <c r="T24" s="11">
        <f t="shared" si="24"/>
        <v>0.02</v>
      </c>
      <c r="U24" s="11">
        <f t="shared" si="24"/>
        <v>0.02</v>
      </c>
    </row>
    <row r="25" spans="1:21" hidden="1" outlineLevel="1" x14ac:dyDescent="0.35">
      <c r="D25" s="37"/>
      <c r="E25" s="46" t="s">
        <v>116</v>
      </c>
      <c r="F25" s="37"/>
      <c r="I25" s="46" t="s">
        <v>124</v>
      </c>
      <c r="J25" s="5">
        <f>J17</f>
        <v>12</v>
      </c>
      <c r="K25" s="5">
        <f t="shared" ref="K25:U25" si="25">K17</f>
        <v>12</v>
      </c>
      <c r="L25" s="5">
        <f t="shared" si="25"/>
        <v>12</v>
      </c>
      <c r="M25" s="5">
        <f t="shared" si="25"/>
        <v>12</v>
      </c>
      <c r="N25" s="5">
        <f t="shared" si="25"/>
        <v>12</v>
      </c>
      <c r="O25" s="5">
        <f t="shared" si="25"/>
        <v>12</v>
      </c>
      <c r="P25" s="5">
        <f t="shared" si="25"/>
        <v>12</v>
      </c>
      <c r="Q25" s="5">
        <f t="shared" si="25"/>
        <v>12</v>
      </c>
      <c r="R25" s="5">
        <f t="shared" si="25"/>
        <v>12</v>
      </c>
      <c r="S25" s="5">
        <f t="shared" si="25"/>
        <v>12</v>
      </c>
      <c r="T25" s="5">
        <f t="shared" si="25"/>
        <v>12</v>
      </c>
      <c r="U25" s="5">
        <f t="shared" si="25"/>
        <v>12</v>
      </c>
    </row>
    <row r="26" spans="1:21" collapsed="1" x14ac:dyDescent="0.35"/>
  </sheetData>
  <hyperlinks>
    <hyperlink ref="V1" location="Master!A1" display="back" xr:uid="{00000000-0004-0000-0500-000000000000}"/>
    <hyperlink ref="J1" location="Master!A1" display="back" xr:uid="{00000000-0004-0000-0500-000001000000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V36"/>
  <sheetViews>
    <sheetView zoomScale="70" zoomScaleNormal="70" workbookViewId="0">
      <pane xSplit="9" ySplit="4" topLeftCell="J5" activePane="bottomRight" state="frozen"/>
      <selection activeCell="N21" sqref="N21"/>
      <selection pane="topRight" activeCell="N21" sqref="N21"/>
      <selection pane="bottomLeft" activeCell="N21" sqref="N21"/>
      <selection pane="bottomRight" activeCell="V10" sqref="V10"/>
    </sheetView>
  </sheetViews>
  <sheetFormatPr defaultColWidth="8.7265625" defaultRowHeight="14.5" x14ac:dyDescent="0.35"/>
  <cols>
    <col min="1" max="1" width="8.7265625" style="5"/>
    <col min="2" max="2" width="4.81640625" style="5" customWidth="1"/>
    <col min="3" max="3" width="6.453125" style="30" customWidth="1"/>
    <col min="4" max="4" width="3.453125" style="4" customWidth="1"/>
    <col min="5" max="5" width="5.1796875" style="5" customWidth="1"/>
    <col min="6" max="6" width="4.08984375" style="4" customWidth="1"/>
    <col min="7" max="7" width="5.08984375" style="5" customWidth="1"/>
    <col min="8" max="8" width="19.81640625" style="5" customWidth="1"/>
    <col min="9" max="9" width="11.36328125" style="5" bestFit="1" customWidth="1"/>
    <col min="10" max="16" width="9.54296875" style="5" customWidth="1"/>
    <col min="17" max="17" width="9.54296875" style="33" customWidth="1"/>
    <col min="18" max="21" width="9.54296875" style="5" customWidth="1"/>
    <col min="22" max="27" width="8.81640625" style="5" customWidth="1"/>
    <col min="28" max="16384" width="8.7265625" style="5"/>
  </cols>
  <sheetData>
    <row r="1" spans="1:22" x14ac:dyDescent="0.35">
      <c r="A1" s="4" t="s">
        <v>101</v>
      </c>
      <c r="J1" s="31" t="s">
        <v>44</v>
      </c>
      <c r="Q1" s="32"/>
      <c r="V1" s="31" t="s">
        <v>44</v>
      </c>
    </row>
    <row r="4" spans="1:22" x14ac:dyDescent="0.35">
      <c r="J4" s="28">
        <v>1</v>
      </c>
      <c r="K4" s="28">
        <v>2</v>
      </c>
      <c r="L4" s="28">
        <v>3</v>
      </c>
      <c r="M4" s="28">
        <v>4</v>
      </c>
      <c r="N4" s="28">
        <v>5</v>
      </c>
      <c r="O4" s="28">
        <v>6</v>
      </c>
      <c r="P4" s="28">
        <v>7</v>
      </c>
      <c r="Q4" s="28">
        <v>8</v>
      </c>
      <c r="R4" s="28">
        <v>9</v>
      </c>
      <c r="S4" s="28">
        <v>10</v>
      </c>
      <c r="T4" s="28">
        <v>11</v>
      </c>
      <c r="U4" s="28">
        <v>12</v>
      </c>
      <c r="V4" s="4" t="s">
        <v>114</v>
      </c>
    </row>
    <row r="5" spans="1:22" x14ac:dyDescent="0.35"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</row>
    <row r="6" spans="1:22" s="4" customFormat="1" x14ac:dyDescent="0.35">
      <c r="A6" s="5"/>
      <c r="B6" s="5"/>
      <c r="C6" s="2"/>
      <c r="D6" s="1" t="s">
        <v>59</v>
      </c>
      <c r="E6" s="2"/>
      <c r="F6" s="2"/>
      <c r="G6" s="2"/>
      <c r="H6" s="2"/>
      <c r="I6" s="38" t="s">
        <v>51</v>
      </c>
      <c r="J6" s="4">
        <f>SUM(J7:J12)</f>
        <v>61.949999999999967</v>
      </c>
      <c r="K6" s="4">
        <f t="shared" ref="K6:V6" si="0">SUM(K7:K12)</f>
        <v>61.94999999999996</v>
      </c>
      <c r="L6" s="4">
        <f t="shared" si="0"/>
        <v>61.949999999999982</v>
      </c>
      <c r="M6" s="4">
        <f t="shared" si="0"/>
        <v>61.94999999999996</v>
      </c>
      <c r="N6" s="4">
        <f t="shared" si="0"/>
        <v>61.94999999999996</v>
      </c>
      <c r="O6" s="4">
        <f t="shared" si="0"/>
        <v>-604.75694594235847</v>
      </c>
      <c r="P6" s="4">
        <f t="shared" si="0"/>
        <v>196.0560492988441</v>
      </c>
      <c r="Q6" s="4">
        <f t="shared" si="0"/>
        <v>196.84340747349782</v>
      </c>
      <c r="R6" s="4">
        <f t="shared" si="0"/>
        <v>734.75927726381565</v>
      </c>
      <c r="S6" s="4">
        <f t="shared" si="0"/>
        <v>95.289898014299922</v>
      </c>
      <c r="T6" s="4">
        <f t="shared" si="0"/>
        <v>95.300000000000011</v>
      </c>
      <c r="U6" s="4">
        <f t="shared" si="0"/>
        <v>95.300000000000026</v>
      </c>
      <c r="V6" s="4">
        <f t="shared" si="0"/>
        <v>1118.5416861080989</v>
      </c>
    </row>
    <row r="7" spans="1:22" s="4" customFormat="1" x14ac:dyDescent="0.35">
      <c r="A7" s="5"/>
      <c r="B7" s="5"/>
      <c r="C7" s="2"/>
      <c r="D7" s="2"/>
      <c r="E7" s="2" t="s">
        <v>96</v>
      </c>
      <c r="F7" s="2"/>
      <c r="G7" s="2"/>
      <c r="H7" s="2"/>
      <c r="I7" s="29" t="s">
        <v>51</v>
      </c>
      <c r="J7" s="5">
        <f>'P&amp;L'!J40</f>
        <v>-3.966666666666697</v>
      </c>
      <c r="K7" s="5">
        <f>'P&amp;L'!K40</f>
        <v>-12.762958333333373</v>
      </c>
      <c r="L7" s="5">
        <f>'P&amp;L'!L40</f>
        <v>-12.343635798611134</v>
      </c>
      <c r="M7" s="5">
        <f>'P&amp;L'!M40</f>
        <v>-15.326155182609984</v>
      </c>
      <c r="N7" s="5">
        <f>'P&amp;L'!N40</f>
        <v>-18.305671675094345</v>
      </c>
      <c r="O7" s="5">
        <f>'P&amp;L'!O40</f>
        <v>112.00803641572145</v>
      </c>
      <c r="P7" s="5">
        <f>'P&amp;L'!P40</f>
        <v>109.28626973865221</v>
      </c>
      <c r="Q7" s="5">
        <f>'P&amp;L'!Q40</f>
        <v>106.65033150176794</v>
      </c>
      <c r="R7" s="5">
        <f>'P&amp;L'!R40</f>
        <v>1.8102456820083872</v>
      </c>
      <c r="S7" s="5">
        <f>'P&amp;L'!S40</f>
        <v>3.3819691256858457E-2</v>
      </c>
      <c r="T7" s="5">
        <f>'P&amp;L'!T40</f>
        <v>-2.3468332685653301</v>
      </c>
      <c r="U7" s="5">
        <f>'P&amp;L'!U40</f>
        <v>-5.2692468909908463</v>
      </c>
      <c r="V7" s="45">
        <f t="shared" ref="V7:V26" si="1">SUM(J7:U7)</f>
        <v>259.46753521353509</v>
      </c>
    </row>
    <row r="8" spans="1:22" s="4" customFormat="1" x14ac:dyDescent="0.35">
      <c r="A8" s="5"/>
      <c r="B8" s="5"/>
      <c r="C8" s="2"/>
      <c r="D8" s="2"/>
      <c r="E8" s="2" t="s">
        <v>60</v>
      </c>
      <c r="F8" s="2"/>
      <c r="G8" s="2"/>
      <c r="H8" s="2"/>
      <c r="I8" s="29" t="s">
        <v>51</v>
      </c>
      <c r="J8" s="5">
        <f>Capex!J15</f>
        <v>53.416666666666664</v>
      </c>
      <c r="K8" s="5">
        <f>Capex!K15</f>
        <v>56.5</v>
      </c>
      <c r="L8" s="5">
        <f>Capex!L15</f>
        <v>59.583333333333336</v>
      </c>
      <c r="M8" s="5">
        <f>Capex!M15</f>
        <v>62.666666666666664</v>
      </c>
      <c r="N8" s="5">
        <f>Capex!N15</f>
        <v>65.75</v>
      </c>
      <c r="O8" s="5">
        <f>Capex!O15</f>
        <v>68.833333333333329</v>
      </c>
      <c r="P8" s="5">
        <f>Capex!P15</f>
        <v>71.916666666666671</v>
      </c>
      <c r="Q8" s="5">
        <f>Capex!Q15</f>
        <v>75</v>
      </c>
      <c r="R8" s="5">
        <f>Capex!R15</f>
        <v>78.083333333333329</v>
      </c>
      <c r="S8" s="5">
        <f>Capex!S15</f>
        <v>81.166666666666671</v>
      </c>
      <c r="T8" s="5">
        <f>Capex!T15</f>
        <v>84.25</v>
      </c>
      <c r="U8" s="5">
        <f>Capex!U15</f>
        <v>87.333333333333329</v>
      </c>
      <c r="V8" s="45">
        <f t="shared" si="1"/>
        <v>844.5</v>
      </c>
    </row>
    <row r="9" spans="1:22" x14ac:dyDescent="0.35">
      <c r="C9" s="2"/>
      <c r="D9" s="2"/>
      <c r="E9" s="52" t="s">
        <v>61</v>
      </c>
      <c r="F9" s="2"/>
      <c r="G9" s="2"/>
      <c r="H9" s="2"/>
      <c r="I9" s="29" t="s">
        <v>51</v>
      </c>
      <c r="J9" s="5">
        <f>-'P&amp;L'!J28</f>
        <v>12.5</v>
      </c>
      <c r="K9" s="5">
        <f>-'P&amp;L'!K28</f>
        <v>18.212958333333333</v>
      </c>
      <c r="L9" s="5">
        <f>-'P&amp;L'!L28</f>
        <v>14.710302465277779</v>
      </c>
      <c r="M9" s="5">
        <f>-'P&amp;L'!M28</f>
        <v>14.609488515943287</v>
      </c>
      <c r="N9" s="5">
        <f>-'P&amp;L'!N28</f>
        <v>14.505671675094305</v>
      </c>
      <c r="O9" s="5">
        <f>-'P&amp;L'!O28</f>
        <v>14.401684308586836</v>
      </c>
      <c r="P9" s="5">
        <f>-'P&amp;L'!P28</f>
        <v>14.853112893525203</v>
      </c>
      <c r="Q9" s="5">
        <f>-'P&amp;L'!Q28</f>
        <v>15.193075971729892</v>
      </c>
      <c r="R9" s="5">
        <f>-'P&amp;L'!R28</f>
        <v>14.865698248473986</v>
      </c>
      <c r="S9" s="5">
        <f>-'P&amp;L'!S28</f>
        <v>14.089411656376395</v>
      </c>
      <c r="T9" s="5">
        <f>-'P&amp;L'!T28</f>
        <v>13.396833268565342</v>
      </c>
      <c r="U9" s="5">
        <f>-'P&amp;L'!U28</f>
        <v>13.235913557657543</v>
      </c>
      <c r="V9" s="45">
        <f t="shared" si="1"/>
        <v>174.5741508945639</v>
      </c>
    </row>
    <row r="10" spans="1:22" s="4" customFormat="1" x14ac:dyDescent="0.35">
      <c r="A10" s="5"/>
      <c r="B10" s="5"/>
      <c r="C10" s="2"/>
      <c r="D10" s="2"/>
      <c r="E10" s="2" t="s">
        <v>62</v>
      </c>
      <c r="F10" s="2"/>
      <c r="G10" s="2"/>
      <c r="H10" s="2"/>
      <c r="I10" s="41" t="s">
        <v>51</v>
      </c>
      <c r="J10" s="5"/>
      <c r="K10" s="5">
        <f>-('Work Cap'!K5-'Work Cap'!J5)</f>
        <v>0</v>
      </c>
      <c r="L10" s="5">
        <f>-('Work Cap'!L5-'Work Cap'!K5)</f>
        <v>0</v>
      </c>
      <c r="M10" s="5">
        <f>-('Work Cap'!M5-'Work Cap'!L5)</f>
        <v>0</v>
      </c>
      <c r="N10" s="5">
        <f>-('Work Cap'!N5-'Work Cap'!M5)</f>
        <v>0</v>
      </c>
      <c r="O10" s="5">
        <f>-('Work Cap'!O5-'Work Cap'!N5)</f>
        <v>-1500</v>
      </c>
      <c r="P10" s="5">
        <f>-('Work Cap'!P5-'Work Cap'!O5)</f>
        <v>0</v>
      </c>
      <c r="Q10" s="5">
        <f>-('Work Cap'!Q5-'Work Cap'!P5)</f>
        <v>0</v>
      </c>
      <c r="R10" s="5">
        <f>-('Work Cap'!R5-'Work Cap'!Q5)</f>
        <v>1200</v>
      </c>
      <c r="S10" s="5">
        <f>-('Work Cap'!S5-'Work Cap'!R5)</f>
        <v>0</v>
      </c>
      <c r="T10" s="5">
        <f>-('Work Cap'!T5-'Work Cap'!S5)</f>
        <v>0</v>
      </c>
      <c r="U10" s="5">
        <f>-('Work Cap'!U5-'Work Cap'!T5)</f>
        <v>0</v>
      </c>
      <c r="V10" s="45">
        <f t="shared" si="1"/>
        <v>-300</v>
      </c>
    </row>
    <row r="11" spans="1:22" x14ac:dyDescent="0.35">
      <c r="C11" s="2"/>
      <c r="D11" s="2"/>
      <c r="E11" s="2" t="s">
        <v>63</v>
      </c>
      <c r="F11" s="2"/>
      <c r="G11" s="2"/>
      <c r="H11" s="2"/>
      <c r="I11" s="41" t="s">
        <v>51</v>
      </c>
      <c r="K11" s="5">
        <f>-('Work Cap'!K9-'Work Cap'!J9)</f>
        <v>0</v>
      </c>
      <c r="L11" s="5">
        <f>-('Work Cap'!L9-'Work Cap'!K9)</f>
        <v>0</v>
      </c>
      <c r="M11" s="5">
        <f>-('Work Cap'!M9-'Work Cap'!L9)</f>
        <v>0</v>
      </c>
      <c r="N11" s="5">
        <f>-('Work Cap'!N9-'Work Cap'!M9)</f>
        <v>0</v>
      </c>
      <c r="O11" s="5">
        <f>-('Work Cap'!O9-'Work Cap'!N9)</f>
        <v>-500</v>
      </c>
      <c r="P11" s="5">
        <f>-('Work Cap'!P9-'Work Cap'!O9)</f>
        <v>0</v>
      </c>
      <c r="Q11" s="5">
        <f>-('Work Cap'!Q9-'Work Cap'!P9)</f>
        <v>0</v>
      </c>
      <c r="R11" s="5">
        <f>-('Work Cap'!R9-'Work Cap'!Q9)</f>
        <v>400</v>
      </c>
      <c r="S11" s="5">
        <f>-('Work Cap'!S9-'Work Cap'!R9)</f>
        <v>0</v>
      </c>
      <c r="T11" s="5">
        <f>-('Work Cap'!T9-'Work Cap'!S9)</f>
        <v>0</v>
      </c>
      <c r="U11" s="5">
        <f>-('Work Cap'!U9-'Work Cap'!T9)</f>
        <v>0</v>
      </c>
      <c r="V11" s="45">
        <f t="shared" si="1"/>
        <v>-100</v>
      </c>
    </row>
    <row r="12" spans="1:22" s="4" customFormat="1" x14ac:dyDescent="0.35">
      <c r="A12" s="5"/>
      <c r="B12" s="5"/>
      <c r="C12" s="1"/>
      <c r="D12" s="2"/>
      <c r="E12" s="2" t="s">
        <v>64</v>
      </c>
      <c r="F12" s="2"/>
      <c r="G12" s="2"/>
      <c r="H12" s="2"/>
      <c r="I12" s="41" t="s">
        <v>51</v>
      </c>
      <c r="J12" s="5"/>
      <c r="K12" s="5">
        <f>'Work Cap'!K13-'Work Cap'!J13</f>
        <v>0</v>
      </c>
      <c r="L12" s="5">
        <f>'Work Cap'!L13-'Work Cap'!K13</f>
        <v>0</v>
      </c>
      <c r="M12" s="5">
        <f>'Work Cap'!M13-'Work Cap'!L13</f>
        <v>0</v>
      </c>
      <c r="N12" s="5">
        <f>'Work Cap'!N13-'Work Cap'!M13</f>
        <v>0</v>
      </c>
      <c r="O12" s="5">
        <f>'Work Cap'!O13-'Work Cap'!N13</f>
        <v>1200</v>
      </c>
      <c r="P12" s="5">
        <f>'Work Cap'!P13-'Work Cap'!O13</f>
        <v>0</v>
      </c>
      <c r="Q12" s="5">
        <f>'Work Cap'!Q13-'Work Cap'!P13</f>
        <v>0</v>
      </c>
      <c r="R12" s="5">
        <f>'Work Cap'!R13-'Work Cap'!Q13</f>
        <v>-960</v>
      </c>
      <c r="S12" s="5">
        <f>'Work Cap'!S13-'Work Cap'!R13</f>
        <v>0</v>
      </c>
      <c r="T12" s="5">
        <f>'Work Cap'!T13-'Work Cap'!S13</f>
        <v>0</v>
      </c>
      <c r="U12" s="5">
        <f>'Work Cap'!U13-'Work Cap'!T13</f>
        <v>0</v>
      </c>
      <c r="V12" s="45">
        <f t="shared" si="1"/>
        <v>240</v>
      </c>
    </row>
    <row r="13" spans="1:22" x14ac:dyDescent="0.35">
      <c r="D13" s="1"/>
      <c r="E13" s="2"/>
      <c r="F13" s="2"/>
    </row>
    <row r="14" spans="1:22" x14ac:dyDescent="0.35">
      <c r="D14" s="1" t="s">
        <v>65</v>
      </c>
      <c r="E14" s="2"/>
      <c r="F14" s="2"/>
      <c r="G14" s="2"/>
      <c r="H14" s="2"/>
      <c r="I14" s="38" t="s">
        <v>51</v>
      </c>
      <c r="J14" s="4">
        <f>SUM(J15:J19)</f>
        <v>-1205</v>
      </c>
      <c r="K14" s="4">
        <f t="shared" ref="K14:U14" si="2">SUM(K15:K19)</f>
        <v>-185</v>
      </c>
      <c r="L14" s="4">
        <f t="shared" si="2"/>
        <v>-185</v>
      </c>
      <c r="M14" s="4">
        <f t="shared" si="2"/>
        <v>-185</v>
      </c>
      <c r="N14" s="4">
        <f t="shared" si="2"/>
        <v>-185</v>
      </c>
      <c r="O14" s="4">
        <f t="shared" si="2"/>
        <v>-185</v>
      </c>
      <c r="P14" s="4">
        <f t="shared" si="2"/>
        <v>-185</v>
      </c>
      <c r="Q14" s="4">
        <f t="shared" si="2"/>
        <v>-185</v>
      </c>
      <c r="R14" s="4">
        <f t="shared" si="2"/>
        <v>-185</v>
      </c>
      <c r="S14" s="4">
        <f t="shared" si="2"/>
        <v>-185</v>
      </c>
      <c r="T14" s="4">
        <f t="shared" si="2"/>
        <v>-185</v>
      </c>
      <c r="U14" s="4">
        <f t="shared" si="2"/>
        <v>-185</v>
      </c>
      <c r="V14" s="4">
        <f t="shared" si="1"/>
        <v>-3240</v>
      </c>
    </row>
    <row r="15" spans="1:22" x14ac:dyDescent="0.35">
      <c r="C15" s="5"/>
      <c r="D15" s="2"/>
      <c r="E15" s="2" t="s">
        <v>66</v>
      </c>
      <c r="F15" s="2"/>
      <c r="G15" s="2"/>
      <c r="H15" s="2"/>
      <c r="I15" s="29" t="s">
        <v>51</v>
      </c>
      <c r="J15" s="5">
        <f>-Capex!J6</f>
        <v>-1205</v>
      </c>
      <c r="K15" s="5">
        <f>-Capex!K6</f>
        <v>-185</v>
      </c>
      <c r="L15" s="5">
        <f>-Capex!L6</f>
        <v>-185</v>
      </c>
      <c r="M15" s="5">
        <f>-Capex!M6</f>
        <v>-185</v>
      </c>
      <c r="N15" s="5">
        <f>-Capex!N6</f>
        <v>-185</v>
      </c>
      <c r="O15" s="5">
        <f>-Capex!O6</f>
        <v>-185</v>
      </c>
      <c r="P15" s="5">
        <f>-Capex!P6</f>
        <v>-185</v>
      </c>
      <c r="Q15" s="5">
        <f>-Capex!Q6</f>
        <v>-185</v>
      </c>
      <c r="R15" s="5">
        <f>-Capex!R6</f>
        <v>-185</v>
      </c>
      <c r="S15" s="5">
        <f>-Capex!S6</f>
        <v>-185</v>
      </c>
      <c r="T15" s="5">
        <f>-Capex!T6</f>
        <v>-185</v>
      </c>
      <c r="U15" s="5">
        <f>-Capex!U6</f>
        <v>-185</v>
      </c>
      <c r="V15" s="45">
        <f t="shared" si="1"/>
        <v>-3240</v>
      </c>
    </row>
    <row r="16" spans="1:22" x14ac:dyDescent="0.35">
      <c r="D16" s="2"/>
      <c r="E16" s="2" t="s">
        <v>134</v>
      </c>
      <c r="F16" s="2"/>
      <c r="G16" s="2"/>
      <c r="H16" s="2"/>
      <c r="I16" s="29" t="s">
        <v>51</v>
      </c>
      <c r="J16" s="7"/>
      <c r="K16" s="5">
        <f>J16</f>
        <v>0</v>
      </c>
      <c r="L16" s="5">
        <f t="shared" ref="L16:U19" si="3">K16</f>
        <v>0</v>
      </c>
      <c r="M16" s="5">
        <f t="shared" si="3"/>
        <v>0</v>
      </c>
      <c r="N16" s="5">
        <f t="shared" si="3"/>
        <v>0</v>
      </c>
      <c r="O16" s="5">
        <f t="shared" si="3"/>
        <v>0</v>
      </c>
      <c r="P16" s="5">
        <f t="shared" si="3"/>
        <v>0</v>
      </c>
      <c r="Q16" s="5">
        <f t="shared" si="3"/>
        <v>0</v>
      </c>
      <c r="R16" s="5">
        <f t="shared" si="3"/>
        <v>0</v>
      </c>
      <c r="S16" s="5">
        <f t="shared" si="3"/>
        <v>0</v>
      </c>
      <c r="T16" s="5">
        <f t="shared" si="3"/>
        <v>0</v>
      </c>
      <c r="U16" s="5">
        <f t="shared" si="3"/>
        <v>0</v>
      </c>
      <c r="V16" s="45">
        <f t="shared" si="1"/>
        <v>0</v>
      </c>
    </row>
    <row r="17" spans="4:22" x14ac:dyDescent="0.35">
      <c r="D17" s="2"/>
      <c r="E17" s="2" t="s">
        <v>67</v>
      </c>
      <c r="F17" s="2"/>
      <c r="G17" s="2"/>
      <c r="H17" s="2"/>
      <c r="I17" s="29" t="s">
        <v>51</v>
      </c>
      <c r="J17" s="7"/>
      <c r="K17" s="5">
        <f>J17</f>
        <v>0</v>
      </c>
      <c r="L17" s="5">
        <f t="shared" si="3"/>
        <v>0</v>
      </c>
      <c r="M17" s="5">
        <f t="shared" si="3"/>
        <v>0</v>
      </c>
      <c r="N17" s="5">
        <f t="shared" si="3"/>
        <v>0</v>
      </c>
      <c r="O17" s="5">
        <f t="shared" si="3"/>
        <v>0</v>
      </c>
      <c r="P17" s="5">
        <f t="shared" si="3"/>
        <v>0</v>
      </c>
      <c r="Q17" s="5">
        <f t="shared" si="3"/>
        <v>0</v>
      </c>
      <c r="R17" s="5">
        <f t="shared" si="3"/>
        <v>0</v>
      </c>
      <c r="S17" s="5">
        <f t="shared" si="3"/>
        <v>0</v>
      </c>
      <c r="T17" s="5">
        <f t="shared" si="3"/>
        <v>0</v>
      </c>
      <c r="U17" s="5">
        <f t="shared" si="3"/>
        <v>0</v>
      </c>
      <c r="V17" s="45">
        <f t="shared" si="1"/>
        <v>0</v>
      </c>
    </row>
    <row r="18" spans="4:22" x14ac:dyDescent="0.35">
      <c r="D18" s="2"/>
      <c r="E18" s="2" t="s">
        <v>68</v>
      </c>
      <c r="F18" s="2"/>
      <c r="G18" s="2"/>
      <c r="H18" s="2"/>
      <c r="I18" s="29" t="s">
        <v>51</v>
      </c>
      <c r="J18" s="7"/>
      <c r="K18" s="5">
        <f>J18</f>
        <v>0</v>
      </c>
      <c r="L18" s="5">
        <f t="shared" si="3"/>
        <v>0</v>
      </c>
      <c r="M18" s="5">
        <f t="shared" si="3"/>
        <v>0</v>
      </c>
      <c r="N18" s="5">
        <f t="shared" si="3"/>
        <v>0</v>
      </c>
      <c r="O18" s="5">
        <f t="shared" si="3"/>
        <v>0</v>
      </c>
      <c r="P18" s="5">
        <f t="shared" si="3"/>
        <v>0</v>
      </c>
      <c r="Q18" s="5">
        <f t="shared" si="3"/>
        <v>0</v>
      </c>
      <c r="R18" s="5">
        <f t="shared" si="3"/>
        <v>0</v>
      </c>
      <c r="S18" s="5">
        <f t="shared" si="3"/>
        <v>0</v>
      </c>
      <c r="T18" s="5">
        <f t="shared" si="3"/>
        <v>0</v>
      </c>
      <c r="U18" s="5">
        <f t="shared" si="3"/>
        <v>0</v>
      </c>
      <c r="V18" s="45">
        <f t="shared" si="1"/>
        <v>0</v>
      </c>
    </row>
    <row r="19" spans="4:22" x14ac:dyDescent="0.35">
      <c r="D19" s="2"/>
      <c r="E19" s="2" t="s">
        <v>69</v>
      </c>
      <c r="F19" s="2" t="s">
        <v>97</v>
      </c>
      <c r="G19" s="2"/>
      <c r="H19" s="2"/>
      <c r="I19" s="29" t="s">
        <v>51</v>
      </c>
      <c r="J19" s="7"/>
      <c r="K19" s="5">
        <f>J19</f>
        <v>0</v>
      </c>
      <c r="L19" s="5">
        <f t="shared" si="3"/>
        <v>0</v>
      </c>
      <c r="M19" s="5">
        <f t="shared" si="3"/>
        <v>0</v>
      </c>
      <c r="N19" s="5">
        <f t="shared" si="3"/>
        <v>0</v>
      </c>
      <c r="O19" s="5">
        <f t="shared" si="3"/>
        <v>0</v>
      </c>
      <c r="P19" s="5">
        <f t="shared" si="3"/>
        <v>0</v>
      </c>
      <c r="Q19" s="5">
        <f t="shared" si="3"/>
        <v>0</v>
      </c>
      <c r="R19" s="5">
        <f t="shared" si="3"/>
        <v>0</v>
      </c>
      <c r="S19" s="5">
        <f t="shared" si="3"/>
        <v>0</v>
      </c>
      <c r="T19" s="5">
        <f t="shared" si="3"/>
        <v>0</v>
      </c>
      <c r="U19" s="5">
        <f t="shared" si="3"/>
        <v>0</v>
      </c>
      <c r="V19" s="45">
        <f t="shared" si="1"/>
        <v>0</v>
      </c>
    </row>
    <row r="21" spans="4:22" x14ac:dyDescent="0.35">
      <c r="D21" s="1" t="s">
        <v>70</v>
      </c>
      <c r="E21" s="2"/>
      <c r="F21" s="2"/>
      <c r="G21" s="2"/>
      <c r="I21" s="38" t="s">
        <v>51</v>
      </c>
      <c r="J21" s="4">
        <f>SUM(J22:J26)</f>
        <v>4987.5</v>
      </c>
      <c r="K21" s="4">
        <f>SUM(K22:K26)</f>
        <v>-118.21295833333333</v>
      </c>
      <c r="L21" s="4">
        <f t="shared" ref="L21:U21" si="4">SUM(L22:L26)</f>
        <v>-114.71030246527778</v>
      </c>
      <c r="M21" s="4">
        <f t="shared" si="4"/>
        <v>-114.60948851594328</v>
      </c>
      <c r="N21" s="4">
        <f t="shared" si="4"/>
        <v>-114.50567167509431</v>
      </c>
      <c r="O21" s="4">
        <f t="shared" si="4"/>
        <v>-114.40168430858684</v>
      </c>
      <c r="P21" s="4">
        <f t="shared" si="4"/>
        <v>-114.85311289352521</v>
      </c>
      <c r="Q21" s="4">
        <f t="shared" si="4"/>
        <v>-115.1930759717299</v>
      </c>
      <c r="R21" s="4">
        <f t="shared" si="4"/>
        <v>-114.86569824847399</v>
      </c>
      <c r="S21" s="4">
        <f t="shared" si="4"/>
        <v>-114.0894116563764</v>
      </c>
      <c r="T21" s="4">
        <f t="shared" si="4"/>
        <v>-113.39683326856535</v>
      </c>
      <c r="U21" s="4">
        <f t="shared" si="4"/>
        <v>-113.23591355765754</v>
      </c>
      <c r="V21" s="4">
        <f t="shared" si="1"/>
        <v>3725.4258491054356</v>
      </c>
    </row>
    <row r="22" spans="4:22" x14ac:dyDescent="0.35">
      <c r="D22" s="2"/>
      <c r="E22" s="2" t="s">
        <v>75</v>
      </c>
      <c r="F22" s="2"/>
      <c r="G22" s="2"/>
      <c r="I22" s="29" t="s">
        <v>51</v>
      </c>
      <c r="J22" s="7">
        <v>0</v>
      </c>
      <c r="K22" s="5">
        <f>J22</f>
        <v>0</v>
      </c>
      <c r="L22" s="5">
        <f t="shared" ref="L22:U22" si="5">K22</f>
        <v>0</v>
      </c>
      <c r="M22" s="5">
        <f t="shared" si="5"/>
        <v>0</v>
      </c>
      <c r="N22" s="5">
        <f t="shared" si="5"/>
        <v>0</v>
      </c>
      <c r="O22" s="5">
        <f t="shared" si="5"/>
        <v>0</v>
      </c>
      <c r="P22" s="5">
        <f t="shared" si="5"/>
        <v>0</v>
      </c>
      <c r="Q22" s="5">
        <f t="shared" si="5"/>
        <v>0</v>
      </c>
      <c r="R22" s="5">
        <f t="shared" si="5"/>
        <v>0</v>
      </c>
      <c r="S22" s="5">
        <f t="shared" si="5"/>
        <v>0</v>
      </c>
      <c r="T22" s="5">
        <f t="shared" si="5"/>
        <v>0</v>
      </c>
      <c r="U22" s="5">
        <f t="shared" si="5"/>
        <v>0</v>
      </c>
      <c r="V22" s="45">
        <f t="shared" si="1"/>
        <v>0</v>
      </c>
    </row>
    <row r="23" spans="4:22" x14ac:dyDescent="0.35">
      <c r="D23" s="1"/>
      <c r="E23" s="2" t="s">
        <v>71</v>
      </c>
      <c r="F23" s="2"/>
      <c r="G23" s="2"/>
      <c r="I23" s="29" t="s">
        <v>51</v>
      </c>
      <c r="J23" s="5">
        <f>Debt!J8</f>
        <v>5000</v>
      </c>
      <c r="K23" s="5">
        <f>Debt!K8</f>
        <v>0</v>
      </c>
      <c r="L23" s="5">
        <f>Debt!L8</f>
        <v>0</v>
      </c>
      <c r="M23" s="5">
        <f>Debt!M8</f>
        <v>0</v>
      </c>
      <c r="N23" s="5">
        <f>Debt!N8</f>
        <v>0</v>
      </c>
      <c r="O23" s="5">
        <f>Debt!O8</f>
        <v>0</v>
      </c>
      <c r="P23" s="5">
        <f>Debt!P8</f>
        <v>0</v>
      </c>
      <c r="Q23" s="5">
        <f>Debt!Q8</f>
        <v>0</v>
      </c>
      <c r="R23" s="5">
        <f>Debt!R8</f>
        <v>0</v>
      </c>
      <c r="S23" s="5">
        <f>Debt!S8</f>
        <v>0</v>
      </c>
      <c r="T23" s="5">
        <f>Debt!T8</f>
        <v>0</v>
      </c>
      <c r="U23" s="5">
        <f>Debt!U8</f>
        <v>0</v>
      </c>
      <c r="V23" s="45">
        <f t="shared" si="1"/>
        <v>5000</v>
      </c>
    </row>
    <row r="24" spans="4:22" x14ac:dyDescent="0.35">
      <c r="D24" s="2"/>
      <c r="E24" s="2" t="s">
        <v>74</v>
      </c>
      <c r="F24" s="2"/>
      <c r="G24" s="2"/>
      <c r="I24" s="29" t="s">
        <v>51</v>
      </c>
      <c r="J24" s="5">
        <f>-Debt!J9</f>
        <v>0</v>
      </c>
      <c r="K24" s="5">
        <f>-Debt!K9</f>
        <v>-100</v>
      </c>
      <c r="L24" s="5">
        <f>-Debt!L9</f>
        <v>-100</v>
      </c>
      <c r="M24" s="5">
        <f>-Debt!M9</f>
        <v>-100</v>
      </c>
      <c r="N24" s="5">
        <f>-Debt!N9</f>
        <v>-100</v>
      </c>
      <c r="O24" s="5">
        <f>-Debt!O9</f>
        <v>-100</v>
      </c>
      <c r="P24" s="5">
        <f>-Debt!P9</f>
        <v>-100</v>
      </c>
      <c r="Q24" s="5">
        <f>-Debt!Q9</f>
        <v>-100</v>
      </c>
      <c r="R24" s="5">
        <f>-Debt!R9</f>
        <v>-100</v>
      </c>
      <c r="S24" s="5">
        <f>-Debt!S9</f>
        <v>-100</v>
      </c>
      <c r="T24" s="5">
        <f>-Debt!T9</f>
        <v>-100</v>
      </c>
      <c r="U24" s="5">
        <f>-Debt!U9</f>
        <v>-100</v>
      </c>
      <c r="V24" s="45">
        <f t="shared" si="1"/>
        <v>-1100</v>
      </c>
    </row>
    <row r="25" spans="4:22" x14ac:dyDescent="0.35">
      <c r="D25" s="2"/>
      <c r="E25" s="2" t="s">
        <v>72</v>
      </c>
      <c r="F25" s="2"/>
      <c r="G25" s="2"/>
      <c r="I25" s="29" t="s">
        <v>51</v>
      </c>
      <c r="J25" s="5">
        <f>-Debt!J11</f>
        <v>-12.5</v>
      </c>
      <c r="K25" s="5">
        <f>-Debt!K11</f>
        <v>-24.75</v>
      </c>
      <c r="L25" s="5">
        <f>-Debt!L11</f>
        <v>-24.25</v>
      </c>
      <c r="M25" s="5">
        <f>-Debt!M11</f>
        <v>-23.75</v>
      </c>
      <c r="N25" s="5">
        <f>-Debt!N11</f>
        <v>-23.25</v>
      </c>
      <c r="O25" s="5">
        <f>-Debt!O11</f>
        <v>-22.75</v>
      </c>
      <c r="P25" s="5">
        <f>-Debt!P11</f>
        <v>-22.25</v>
      </c>
      <c r="Q25" s="5">
        <f>-Debt!Q11</f>
        <v>-21.75</v>
      </c>
      <c r="R25" s="5">
        <f>-Debt!R11</f>
        <v>-21.25</v>
      </c>
      <c r="S25" s="5">
        <f>-Debt!S11</f>
        <v>-20.75</v>
      </c>
      <c r="T25" s="5">
        <f>-Debt!T11</f>
        <v>-20.25</v>
      </c>
      <c r="U25" s="5">
        <f>-Debt!U11</f>
        <v>-19.75</v>
      </c>
      <c r="V25" s="45">
        <f t="shared" si="1"/>
        <v>-257.25</v>
      </c>
    </row>
    <row r="26" spans="4:22" x14ac:dyDescent="0.35">
      <c r="D26" s="2"/>
      <c r="E26" s="2" t="s">
        <v>73</v>
      </c>
      <c r="F26" s="2"/>
      <c r="G26" s="2"/>
      <c r="I26" s="29" t="s">
        <v>51</v>
      </c>
      <c r="K26" s="5">
        <f>Debt!J19</f>
        <v>6.5370416666666671</v>
      </c>
      <c r="L26" s="5">
        <f>Debt!K19</f>
        <v>9.5396975347222206</v>
      </c>
      <c r="M26" s="5">
        <f>Debt!L19</f>
        <v>9.140511484056713</v>
      </c>
      <c r="N26" s="5">
        <f>Debt!M19</f>
        <v>8.7443283249056947</v>
      </c>
      <c r="O26" s="5">
        <f>Debt!N19</f>
        <v>8.3483156914131644</v>
      </c>
      <c r="P26" s="5">
        <f>Debt!O19</f>
        <v>7.3968871064747965</v>
      </c>
      <c r="Q26" s="5">
        <f>Debt!P19</f>
        <v>6.5569240282701085</v>
      </c>
      <c r="R26" s="5">
        <f>Debt!Q19</f>
        <v>6.3843017515260136</v>
      </c>
      <c r="S26" s="5">
        <f>Debt!R19</f>
        <v>6.6605883436236057</v>
      </c>
      <c r="T26" s="5">
        <f>Debt!S19</f>
        <v>6.8531667314346594</v>
      </c>
      <c r="U26" s="5">
        <f>Debt!T19</f>
        <v>6.5140864423424576</v>
      </c>
      <c r="V26" s="45">
        <f t="shared" si="1"/>
        <v>82.6758491054361</v>
      </c>
    </row>
    <row r="29" spans="4:22" x14ac:dyDescent="0.35">
      <c r="D29" s="1" t="s">
        <v>76</v>
      </c>
      <c r="E29" s="2"/>
      <c r="F29" s="2"/>
      <c r="I29" s="38" t="s">
        <v>51</v>
      </c>
      <c r="J29" s="4">
        <f>SUM(J30:J32)</f>
        <v>3844.45</v>
      </c>
      <c r="K29" s="4">
        <f t="shared" ref="K29:U29" si="6">SUM(K30:K32)</f>
        <v>-241.26295833333336</v>
      </c>
      <c r="L29" s="4">
        <f t="shared" si="6"/>
        <v>-237.76030246527779</v>
      </c>
      <c r="M29" s="4">
        <f t="shared" si="6"/>
        <v>-237.65948851594334</v>
      </c>
      <c r="N29" s="4">
        <f t="shared" si="6"/>
        <v>-237.55567167509435</v>
      </c>
      <c r="O29" s="4">
        <f t="shared" si="6"/>
        <v>-904.15863025094529</v>
      </c>
      <c r="P29" s="4">
        <f t="shared" si="6"/>
        <v>-103.79706359468111</v>
      </c>
      <c r="Q29" s="4">
        <f t="shared" si="6"/>
        <v>-103.34966849823208</v>
      </c>
      <c r="R29" s="4">
        <f t="shared" si="6"/>
        <v>434.89357901534163</v>
      </c>
      <c r="S29" s="4">
        <f t="shared" si="6"/>
        <v>-203.79951364207648</v>
      </c>
      <c r="T29" s="4">
        <f t="shared" si="6"/>
        <v>-203.09683326856532</v>
      </c>
      <c r="U29" s="4">
        <f t="shared" si="6"/>
        <v>-202.9359135576575</v>
      </c>
      <c r="V29" s="4">
        <f t="shared" ref="V29:V32" si="7">SUM(J29:U29)</f>
        <v>1603.9675352135355</v>
      </c>
    </row>
    <row r="30" spans="4:22" x14ac:dyDescent="0.35">
      <c r="D30" s="2"/>
      <c r="E30" s="29" t="s">
        <v>59</v>
      </c>
      <c r="F30" s="2"/>
      <c r="I30" s="29" t="s">
        <v>51</v>
      </c>
      <c r="J30" s="5">
        <f t="shared" ref="J30:U30" si="8">J6</f>
        <v>61.949999999999967</v>
      </c>
      <c r="K30" s="5">
        <f t="shared" si="8"/>
        <v>61.94999999999996</v>
      </c>
      <c r="L30" s="5">
        <f t="shared" si="8"/>
        <v>61.949999999999982</v>
      </c>
      <c r="M30" s="5">
        <f t="shared" si="8"/>
        <v>61.94999999999996</v>
      </c>
      <c r="N30" s="5">
        <f t="shared" si="8"/>
        <v>61.94999999999996</v>
      </c>
      <c r="O30" s="5">
        <f t="shared" si="8"/>
        <v>-604.75694594235847</v>
      </c>
      <c r="P30" s="5">
        <f t="shared" si="8"/>
        <v>196.0560492988441</v>
      </c>
      <c r="Q30" s="5">
        <f t="shared" si="8"/>
        <v>196.84340747349782</v>
      </c>
      <c r="R30" s="5">
        <f t="shared" si="8"/>
        <v>734.75927726381565</v>
      </c>
      <c r="S30" s="5">
        <f t="shared" si="8"/>
        <v>95.289898014299922</v>
      </c>
      <c r="T30" s="5">
        <f t="shared" si="8"/>
        <v>95.300000000000011</v>
      </c>
      <c r="U30" s="5">
        <f t="shared" si="8"/>
        <v>95.300000000000026</v>
      </c>
      <c r="V30" s="45">
        <f t="shared" si="7"/>
        <v>1118.5416861080987</v>
      </c>
    </row>
    <row r="31" spans="4:22" x14ac:dyDescent="0.35">
      <c r="D31" s="2"/>
      <c r="E31" s="29" t="s">
        <v>65</v>
      </c>
      <c r="F31" s="2"/>
      <c r="I31" s="29" t="s">
        <v>51</v>
      </c>
      <c r="J31" s="5">
        <f t="shared" ref="J31:U31" si="9">J14</f>
        <v>-1205</v>
      </c>
      <c r="K31" s="5">
        <f t="shared" si="9"/>
        <v>-185</v>
      </c>
      <c r="L31" s="5">
        <f t="shared" si="9"/>
        <v>-185</v>
      </c>
      <c r="M31" s="5">
        <f t="shared" si="9"/>
        <v>-185</v>
      </c>
      <c r="N31" s="5">
        <f t="shared" si="9"/>
        <v>-185</v>
      </c>
      <c r="O31" s="5">
        <f t="shared" si="9"/>
        <v>-185</v>
      </c>
      <c r="P31" s="5">
        <f t="shared" si="9"/>
        <v>-185</v>
      </c>
      <c r="Q31" s="5">
        <f t="shared" si="9"/>
        <v>-185</v>
      </c>
      <c r="R31" s="5">
        <f t="shared" si="9"/>
        <v>-185</v>
      </c>
      <c r="S31" s="5">
        <f t="shared" si="9"/>
        <v>-185</v>
      </c>
      <c r="T31" s="5">
        <f t="shared" si="9"/>
        <v>-185</v>
      </c>
      <c r="U31" s="5">
        <f t="shared" si="9"/>
        <v>-185</v>
      </c>
      <c r="V31" s="45">
        <f t="shared" si="7"/>
        <v>-3240</v>
      </c>
    </row>
    <row r="32" spans="4:22" x14ac:dyDescent="0.35">
      <c r="D32" s="2"/>
      <c r="E32" s="29" t="s">
        <v>70</v>
      </c>
      <c r="F32" s="2"/>
      <c r="I32" s="29" t="s">
        <v>51</v>
      </c>
      <c r="J32" s="5">
        <f t="shared" ref="J32:U32" si="10">J21</f>
        <v>4987.5</v>
      </c>
      <c r="K32" s="5">
        <f t="shared" si="10"/>
        <v>-118.21295833333333</v>
      </c>
      <c r="L32" s="5">
        <f t="shared" si="10"/>
        <v>-114.71030246527778</v>
      </c>
      <c r="M32" s="5">
        <f t="shared" si="10"/>
        <v>-114.60948851594328</v>
      </c>
      <c r="N32" s="5">
        <f t="shared" si="10"/>
        <v>-114.50567167509431</v>
      </c>
      <c r="O32" s="5">
        <f t="shared" si="10"/>
        <v>-114.40168430858684</v>
      </c>
      <c r="P32" s="5">
        <f t="shared" si="10"/>
        <v>-114.85311289352521</v>
      </c>
      <c r="Q32" s="5">
        <f t="shared" si="10"/>
        <v>-115.1930759717299</v>
      </c>
      <c r="R32" s="5">
        <f t="shared" si="10"/>
        <v>-114.86569824847399</v>
      </c>
      <c r="S32" s="5">
        <f t="shared" si="10"/>
        <v>-114.0894116563764</v>
      </c>
      <c r="T32" s="5">
        <f t="shared" si="10"/>
        <v>-113.39683326856535</v>
      </c>
      <c r="U32" s="5">
        <f t="shared" si="10"/>
        <v>-113.23591355765754</v>
      </c>
      <c r="V32" s="45">
        <f t="shared" si="7"/>
        <v>3725.4258491054356</v>
      </c>
    </row>
    <row r="33" spans="4:22" x14ac:dyDescent="0.35">
      <c r="D33" s="2"/>
      <c r="E33" s="2"/>
      <c r="F33" s="2"/>
      <c r="V33" s="45"/>
    </row>
    <row r="34" spans="4:22" x14ac:dyDescent="0.35">
      <c r="D34" s="1" t="s">
        <v>77</v>
      </c>
      <c r="E34" s="2"/>
      <c r="F34" s="2"/>
      <c r="I34" s="38" t="s">
        <v>51</v>
      </c>
      <c r="J34" s="4">
        <f>J35+J36</f>
        <v>5844.45</v>
      </c>
      <c r="K34" s="4">
        <f t="shared" ref="K34:U34" si="11">K35+K36</f>
        <v>5603.1870416666661</v>
      </c>
      <c r="L34" s="4">
        <f t="shared" si="11"/>
        <v>5365.426739201388</v>
      </c>
      <c r="M34" s="4">
        <f t="shared" si="11"/>
        <v>5127.7672506854451</v>
      </c>
      <c r="N34" s="4">
        <f t="shared" si="11"/>
        <v>4890.2115790103508</v>
      </c>
      <c r="O34" s="4">
        <f t="shared" si="11"/>
        <v>3986.0529487594054</v>
      </c>
      <c r="P34" s="4">
        <f t="shared" si="11"/>
        <v>3882.2558851647241</v>
      </c>
      <c r="Q34" s="4">
        <f t="shared" si="11"/>
        <v>3778.9062166664921</v>
      </c>
      <c r="R34" s="4">
        <f t="shared" si="11"/>
        <v>4213.7997956818335</v>
      </c>
      <c r="S34" s="4">
        <f t="shared" si="11"/>
        <v>4010.0002820397572</v>
      </c>
      <c r="T34" s="4">
        <f t="shared" si="11"/>
        <v>3806.903448771192</v>
      </c>
      <c r="U34" s="4">
        <f t="shared" si="11"/>
        <v>3603.9675352135346</v>
      </c>
      <c r="V34" s="45"/>
    </row>
    <row r="35" spans="4:22" x14ac:dyDescent="0.35">
      <c r="D35" s="2"/>
      <c r="E35" s="2" t="s">
        <v>78</v>
      </c>
      <c r="F35" s="2"/>
      <c r="I35" s="29" t="s">
        <v>51</v>
      </c>
      <c r="J35" s="7">
        <v>2000</v>
      </c>
      <c r="K35" s="5">
        <f>J34</f>
        <v>5844.45</v>
      </c>
      <c r="L35" s="5">
        <f t="shared" ref="L35:U35" si="12">K34</f>
        <v>5603.1870416666661</v>
      </c>
      <c r="M35" s="5">
        <f t="shared" si="12"/>
        <v>5365.426739201388</v>
      </c>
      <c r="N35" s="5">
        <f t="shared" si="12"/>
        <v>5127.7672506854451</v>
      </c>
      <c r="O35" s="5">
        <f t="shared" si="12"/>
        <v>4890.2115790103508</v>
      </c>
      <c r="P35" s="5">
        <f t="shared" si="12"/>
        <v>3986.0529487594054</v>
      </c>
      <c r="Q35" s="5">
        <f t="shared" si="12"/>
        <v>3882.2558851647241</v>
      </c>
      <c r="R35" s="5">
        <f t="shared" si="12"/>
        <v>3778.9062166664921</v>
      </c>
      <c r="S35" s="5">
        <f t="shared" si="12"/>
        <v>4213.7997956818335</v>
      </c>
      <c r="T35" s="5">
        <f t="shared" si="12"/>
        <v>4010.0002820397572</v>
      </c>
      <c r="U35" s="5">
        <f t="shared" si="12"/>
        <v>3806.903448771192</v>
      </c>
    </row>
    <row r="36" spans="4:22" x14ac:dyDescent="0.35">
      <c r="D36" s="2"/>
      <c r="E36" s="2" t="s">
        <v>79</v>
      </c>
      <c r="F36" s="2"/>
      <c r="I36" s="29" t="s">
        <v>51</v>
      </c>
      <c r="J36" s="5">
        <f>J29</f>
        <v>3844.45</v>
      </c>
      <c r="K36" s="5">
        <f t="shared" ref="K36:U36" si="13">K29</f>
        <v>-241.26295833333336</v>
      </c>
      <c r="L36" s="5">
        <f t="shared" si="13"/>
        <v>-237.76030246527779</v>
      </c>
      <c r="M36" s="5">
        <f t="shared" si="13"/>
        <v>-237.65948851594334</v>
      </c>
      <c r="N36" s="5">
        <f t="shared" si="13"/>
        <v>-237.55567167509435</v>
      </c>
      <c r="O36" s="5">
        <f t="shared" si="13"/>
        <v>-904.15863025094529</v>
      </c>
      <c r="P36" s="5">
        <f t="shared" si="13"/>
        <v>-103.79706359468111</v>
      </c>
      <c r="Q36" s="5">
        <f t="shared" si="13"/>
        <v>-103.34966849823208</v>
      </c>
      <c r="R36" s="5">
        <f t="shared" si="13"/>
        <v>434.89357901534163</v>
      </c>
      <c r="S36" s="5">
        <f t="shared" si="13"/>
        <v>-203.79951364207648</v>
      </c>
      <c r="T36" s="5">
        <f t="shared" si="13"/>
        <v>-203.09683326856532</v>
      </c>
      <c r="U36" s="5">
        <f t="shared" si="13"/>
        <v>-202.9359135576575</v>
      </c>
    </row>
  </sheetData>
  <hyperlinks>
    <hyperlink ref="V1" location="Master!A1" display="back" xr:uid="{00000000-0004-0000-0600-000000000000}"/>
    <hyperlink ref="J1" location="Master!A1" display="back" xr:uid="{00000000-0004-0000-0600-000001000000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Y56"/>
  <sheetViews>
    <sheetView zoomScale="70" zoomScaleNormal="70" workbookViewId="0">
      <pane xSplit="9" ySplit="4" topLeftCell="J17" activePane="bottomRight" state="frozen"/>
      <selection activeCell="K13" sqref="K13"/>
      <selection pane="topRight" activeCell="K13" sqref="K13"/>
      <selection pane="bottomLeft" activeCell="K13" sqref="K13"/>
      <selection pane="bottomRight" activeCell="J33" sqref="J33"/>
    </sheetView>
  </sheetViews>
  <sheetFormatPr defaultColWidth="8.7265625" defaultRowHeight="14.5" x14ac:dyDescent="0.35"/>
  <cols>
    <col min="1" max="1" width="8.7265625" style="5"/>
    <col min="2" max="2" width="4.81640625" style="5" customWidth="1"/>
    <col min="3" max="3" width="6.453125" style="30" customWidth="1"/>
    <col min="4" max="4" width="3.453125" style="4" customWidth="1"/>
    <col min="5" max="5" width="5.7265625" style="5" customWidth="1"/>
    <col min="6" max="6" width="4.08984375" style="4" customWidth="1"/>
    <col min="7" max="7" width="5.08984375" style="5" customWidth="1"/>
    <col min="8" max="8" width="19.81640625" style="5" customWidth="1"/>
    <col min="9" max="9" width="11.36328125" style="43" bestFit="1" customWidth="1"/>
    <col min="10" max="16" width="9.6328125" style="5" customWidth="1"/>
    <col min="17" max="17" width="9.6328125" style="33" customWidth="1"/>
    <col min="18" max="22" width="9.6328125" style="5" customWidth="1"/>
    <col min="23" max="27" width="8.81640625" style="5" customWidth="1"/>
    <col min="28" max="16384" width="8.7265625" style="5"/>
  </cols>
  <sheetData>
    <row r="1" spans="1:25" x14ac:dyDescent="0.35">
      <c r="A1" s="4" t="s">
        <v>91</v>
      </c>
      <c r="J1" s="31" t="s">
        <v>44</v>
      </c>
      <c r="Q1" s="32"/>
      <c r="V1" s="31" t="s">
        <v>44</v>
      </c>
    </row>
    <row r="4" spans="1:25" x14ac:dyDescent="0.35">
      <c r="J4" s="28">
        <v>1</v>
      </c>
      <c r="K4" s="28">
        <v>2</v>
      </c>
      <c r="L4" s="28">
        <v>3</v>
      </c>
      <c r="M4" s="28">
        <v>4</v>
      </c>
      <c r="N4" s="28">
        <v>5</v>
      </c>
      <c r="O4" s="28">
        <v>6</v>
      </c>
      <c r="P4" s="28">
        <v>7</v>
      </c>
      <c r="Q4" s="28">
        <v>8</v>
      </c>
      <c r="R4" s="28">
        <v>9</v>
      </c>
      <c r="S4" s="28">
        <v>10</v>
      </c>
      <c r="T4" s="28">
        <v>11</v>
      </c>
      <c r="U4" s="28">
        <v>12</v>
      </c>
      <c r="V4" s="4" t="s">
        <v>114</v>
      </c>
    </row>
    <row r="6" spans="1:25" x14ac:dyDescent="0.35">
      <c r="D6" s="4" t="s">
        <v>46</v>
      </c>
      <c r="I6" s="44" t="s">
        <v>51</v>
      </c>
      <c r="J6" s="4">
        <f>'Sales &amp; Margin'!J6</f>
        <v>1000</v>
      </c>
      <c r="K6" s="4">
        <f>'Sales &amp; Margin'!K6</f>
        <v>1000</v>
      </c>
      <c r="L6" s="4">
        <f>'Sales &amp; Margin'!L6</f>
        <v>1000</v>
      </c>
      <c r="M6" s="4">
        <f>'Sales &amp; Margin'!M6</f>
        <v>1000</v>
      </c>
      <c r="N6" s="4">
        <f>'Sales &amp; Margin'!N6</f>
        <v>1000</v>
      </c>
      <c r="O6" s="4">
        <f>'Sales &amp; Margin'!O6</f>
        <v>2000</v>
      </c>
      <c r="P6" s="4">
        <f>'Sales &amp; Margin'!P6</f>
        <v>2000</v>
      </c>
      <c r="Q6" s="4">
        <f>'Sales &amp; Margin'!Q6</f>
        <v>2000</v>
      </c>
      <c r="R6" s="4">
        <f>'Sales &amp; Margin'!R6</f>
        <v>1200</v>
      </c>
      <c r="S6" s="4">
        <f>'Sales &amp; Margin'!S6</f>
        <v>1200</v>
      </c>
      <c r="T6" s="4">
        <f>'Sales &amp; Margin'!T6</f>
        <v>1200</v>
      </c>
      <c r="U6" s="4">
        <f>'Sales &amp; Margin'!U6</f>
        <v>1200</v>
      </c>
      <c r="V6" s="4">
        <f>SUM(J6:U6)</f>
        <v>15800</v>
      </c>
    </row>
    <row r="7" spans="1:25" x14ac:dyDescent="0.35">
      <c r="Y7" s="12"/>
    </row>
    <row r="8" spans="1:25" x14ac:dyDescent="0.35">
      <c r="D8" s="4" t="s">
        <v>11</v>
      </c>
      <c r="I8" s="44" t="s">
        <v>51</v>
      </c>
      <c r="J8" s="4">
        <f>'Sales &amp; Margin'!J12</f>
        <v>400</v>
      </c>
      <c r="K8" s="4">
        <f>'Sales &amp; Margin'!K12</f>
        <v>400</v>
      </c>
      <c r="L8" s="4">
        <f>'Sales &amp; Margin'!L12</f>
        <v>400</v>
      </c>
      <c r="M8" s="4">
        <f>'Sales &amp; Margin'!M12</f>
        <v>400</v>
      </c>
      <c r="N8" s="4">
        <f>'Sales &amp; Margin'!N12</f>
        <v>400</v>
      </c>
      <c r="O8" s="4">
        <f>'Sales &amp; Margin'!O12</f>
        <v>800</v>
      </c>
      <c r="P8" s="4">
        <f>'Sales &amp; Margin'!P12</f>
        <v>800</v>
      </c>
      <c r="Q8" s="4">
        <f>'Sales &amp; Margin'!Q12</f>
        <v>800</v>
      </c>
      <c r="R8" s="4">
        <f>'Sales &amp; Margin'!R12</f>
        <v>480</v>
      </c>
      <c r="S8" s="4">
        <f>'Sales &amp; Margin'!S12</f>
        <v>480</v>
      </c>
      <c r="T8" s="4">
        <f>'Sales &amp; Margin'!T12</f>
        <v>480</v>
      </c>
      <c r="U8" s="4">
        <f>'Sales &amp; Margin'!U12</f>
        <v>480</v>
      </c>
      <c r="V8" s="4">
        <f>SUM(J8:U8)</f>
        <v>6320</v>
      </c>
    </row>
    <row r="10" spans="1:25" s="4" customFormat="1" x14ac:dyDescent="0.35">
      <c r="A10" s="5"/>
      <c r="B10" s="5"/>
      <c r="C10" s="30"/>
      <c r="D10" s="4" t="s">
        <v>133</v>
      </c>
      <c r="E10" s="5"/>
      <c r="G10" s="5"/>
      <c r="H10" s="5"/>
      <c r="I10" s="44" t="s">
        <v>51</v>
      </c>
      <c r="J10" s="4">
        <f>'Sales &amp; Margin'!J37</f>
        <v>188.75000000000003</v>
      </c>
      <c r="K10" s="4">
        <f>'Sales &amp; Margin'!K37</f>
        <v>188.75000000000003</v>
      </c>
      <c r="L10" s="4">
        <f>'Sales &amp; Margin'!L37</f>
        <v>188.75000000000003</v>
      </c>
      <c r="M10" s="4">
        <f>'Sales &amp; Margin'!M37</f>
        <v>188.75000000000003</v>
      </c>
      <c r="N10" s="4">
        <f>'Sales &amp; Margin'!N37</f>
        <v>188.75000000000003</v>
      </c>
      <c r="O10" s="4">
        <f>'Sales &amp; Margin'!O37</f>
        <v>377.50000000000006</v>
      </c>
      <c r="P10" s="4">
        <f>'Sales &amp; Margin'!P37</f>
        <v>377.50000000000006</v>
      </c>
      <c r="Q10" s="4">
        <f>'Sales &amp; Margin'!Q37</f>
        <v>377.50000000000006</v>
      </c>
      <c r="R10" s="4">
        <f>'Sales &amp; Margin'!R37</f>
        <v>226.50000000000003</v>
      </c>
      <c r="S10" s="4">
        <f>'Sales &amp; Margin'!S37</f>
        <v>226.50000000000003</v>
      </c>
      <c r="T10" s="4">
        <f>'Sales &amp; Margin'!T37</f>
        <v>226.50000000000003</v>
      </c>
      <c r="U10" s="4">
        <f>'Sales &amp; Margin'!U37</f>
        <v>226.50000000000003</v>
      </c>
      <c r="V10" s="4">
        <f>SUM(J10:U10)</f>
        <v>2982.2500000000005</v>
      </c>
    </row>
    <row r="12" spans="1:25" s="4" customFormat="1" x14ac:dyDescent="0.35">
      <c r="A12" s="5"/>
      <c r="B12" s="5"/>
      <c r="C12" s="30"/>
      <c r="D12" s="4" t="s">
        <v>82</v>
      </c>
      <c r="E12" s="5"/>
      <c r="G12" s="5"/>
      <c r="H12" s="5"/>
      <c r="I12" s="44" t="s">
        <v>51</v>
      </c>
      <c r="J12" s="4">
        <f>'Sales &amp; Margin'!J41</f>
        <v>40</v>
      </c>
      <c r="K12" s="4">
        <f>'Sales &amp; Margin'!K41</f>
        <v>40</v>
      </c>
      <c r="L12" s="4">
        <f>'Sales &amp; Margin'!L41</f>
        <v>40</v>
      </c>
      <c r="M12" s="4">
        <f>'Sales &amp; Margin'!M41</f>
        <v>40</v>
      </c>
      <c r="N12" s="4">
        <f>'Sales &amp; Margin'!N41</f>
        <v>40</v>
      </c>
      <c r="O12" s="4">
        <f>'Sales &amp; Margin'!O41</f>
        <v>80</v>
      </c>
      <c r="P12" s="4">
        <f>'Sales &amp; Margin'!P41</f>
        <v>80</v>
      </c>
      <c r="Q12" s="4">
        <f>'Sales &amp; Margin'!Q41</f>
        <v>80</v>
      </c>
      <c r="R12" s="4">
        <f>'Sales &amp; Margin'!R41</f>
        <v>48</v>
      </c>
      <c r="S12" s="4">
        <f>'Sales &amp; Margin'!S41</f>
        <v>48</v>
      </c>
      <c r="T12" s="4">
        <f>'Sales &amp; Margin'!T41</f>
        <v>48</v>
      </c>
      <c r="U12" s="4">
        <f>'Sales &amp; Margin'!U41</f>
        <v>48</v>
      </c>
      <c r="V12" s="4">
        <f>SUM(J12:U12)</f>
        <v>632</v>
      </c>
    </row>
    <row r="14" spans="1:25" s="4" customFormat="1" x14ac:dyDescent="0.35">
      <c r="A14" s="5"/>
      <c r="B14" s="5"/>
      <c r="C14" s="30"/>
      <c r="D14" s="4" t="s">
        <v>83</v>
      </c>
      <c r="E14" s="5"/>
      <c r="G14" s="5"/>
      <c r="H14" s="5"/>
      <c r="I14" s="44" t="s">
        <v>51</v>
      </c>
      <c r="J14" s="4">
        <f>'Sales &amp; Margin'!J45</f>
        <v>4.5</v>
      </c>
      <c r="K14" s="4">
        <f>'Sales &amp; Margin'!K45</f>
        <v>4.5</v>
      </c>
      <c r="L14" s="4">
        <f>'Sales &amp; Margin'!L45</f>
        <v>4.5</v>
      </c>
      <c r="M14" s="4">
        <f>'Sales &amp; Margin'!M45</f>
        <v>4.5</v>
      </c>
      <c r="N14" s="4">
        <f>'Sales &amp; Margin'!N45</f>
        <v>4.5</v>
      </c>
      <c r="O14" s="4">
        <f>'Sales &amp; Margin'!O45</f>
        <v>9</v>
      </c>
      <c r="P14" s="4">
        <f>'Sales &amp; Margin'!P45</f>
        <v>9</v>
      </c>
      <c r="Q14" s="4">
        <f>'Sales &amp; Margin'!Q45</f>
        <v>9</v>
      </c>
      <c r="R14" s="4">
        <f>'Sales &amp; Margin'!R45</f>
        <v>5.3999999999999995</v>
      </c>
      <c r="S14" s="4">
        <f>'Sales &amp; Margin'!S45</f>
        <v>5.3999999999999995</v>
      </c>
      <c r="T14" s="4">
        <f>'Sales &amp; Margin'!T45</f>
        <v>5.3999999999999995</v>
      </c>
      <c r="U14" s="4">
        <f>'Sales &amp; Margin'!U45</f>
        <v>5.3999999999999995</v>
      </c>
      <c r="V14" s="4">
        <f>SUM(J14:U14)</f>
        <v>71.100000000000009</v>
      </c>
    </row>
    <row r="16" spans="1:25" x14ac:dyDescent="0.35">
      <c r="D16" s="4" t="s">
        <v>117</v>
      </c>
      <c r="I16" s="44" t="s">
        <v>51</v>
      </c>
      <c r="J16" s="4">
        <f>J17-SUM(J18:J20)</f>
        <v>166.74999999999997</v>
      </c>
      <c r="K16" s="4">
        <f t="shared" ref="K16:U16" si="0">K17-SUM(K18:K20)</f>
        <v>166.74999999999997</v>
      </c>
      <c r="L16" s="4">
        <f t="shared" si="0"/>
        <v>166.74999999999997</v>
      </c>
      <c r="M16" s="4">
        <f t="shared" si="0"/>
        <v>166.74999999999997</v>
      </c>
      <c r="N16" s="4">
        <f t="shared" si="0"/>
        <v>166.74999999999997</v>
      </c>
      <c r="O16" s="4">
        <f t="shared" si="0"/>
        <v>333.49999999999994</v>
      </c>
      <c r="P16" s="4">
        <f t="shared" si="0"/>
        <v>333.49999999999994</v>
      </c>
      <c r="Q16" s="4">
        <f t="shared" si="0"/>
        <v>333.49999999999994</v>
      </c>
      <c r="R16" s="4">
        <f t="shared" si="0"/>
        <v>200.10000000000002</v>
      </c>
      <c r="S16" s="4">
        <f t="shared" si="0"/>
        <v>200.10000000000002</v>
      </c>
      <c r="T16" s="4">
        <f t="shared" si="0"/>
        <v>200.10000000000002</v>
      </c>
      <c r="U16" s="4">
        <f t="shared" si="0"/>
        <v>200.10000000000002</v>
      </c>
      <c r="V16" s="4">
        <f>SUM(J16:U16)</f>
        <v>2634.6499999999996</v>
      </c>
    </row>
    <row r="17" spans="4:22" x14ac:dyDescent="0.35">
      <c r="E17" s="43" t="s">
        <v>11</v>
      </c>
      <c r="I17" s="44" t="s">
        <v>51</v>
      </c>
      <c r="J17" s="43">
        <f>J8</f>
        <v>400</v>
      </c>
      <c r="K17" s="43">
        <f t="shared" ref="K17:U17" si="1">K8</f>
        <v>400</v>
      </c>
      <c r="L17" s="43">
        <f t="shared" si="1"/>
        <v>400</v>
      </c>
      <c r="M17" s="43">
        <f t="shared" si="1"/>
        <v>400</v>
      </c>
      <c r="N17" s="43">
        <f t="shared" si="1"/>
        <v>400</v>
      </c>
      <c r="O17" s="43">
        <f t="shared" si="1"/>
        <v>800</v>
      </c>
      <c r="P17" s="43">
        <f t="shared" si="1"/>
        <v>800</v>
      </c>
      <c r="Q17" s="43">
        <f t="shared" si="1"/>
        <v>800</v>
      </c>
      <c r="R17" s="43">
        <f t="shared" si="1"/>
        <v>480</v>
      </c>
      <c r="S17" s="43">
        <f t="shared" si="1"/>
        <v>480</v>
      </c>
      <c r="T17" s="43">
        <f t="shared" si="1"/>
        <v>480</v>
      </c>
      <c r="U17" s="43">
        <f t="shared" si="1"/>
        <v>480</v>
      </c>
      <c r="V17" s="53">
        <f t="shared" ref="V17:V20" si="2">SUM(J17:U17)</f>
        <v>6320</v>
      </c>
    </row>
    <row r="18" spans="4:22" x14ac:dyDescent="0.35">
      <c r="E18" s="43" t="s">
        <v>81</v>
      </c>
      <c r="I18" s="44" t="s">
        <v>51</v>
      </c>
      <c r="J18" s="43">
        <f>J10</f>
        <v>188.75000000000003</v>
      </c>
      <c r="K18" s="43">
        <f t="shared" ref="K18:U18" si="3">K10</f>
        <v>188.75000000000003</v>
      </c>
      <c r="L18" s="43">
        <f t="shared" si="3"/>
        <v>188.75000000000003</v>
      </c>
      <c r="M18" s="43">
        <f t="shared" si="3"/>
        <v>188.75000000000003</v>
      </c>
      <c r="N18" s="43">
        <f t="shared" si="3"/>
        <v>188.75000000000003</v>
      </c>
      <c r="O18" s="43">
        <f t="shared" si="3"/>
        <v>377.50000000000006</v>
      </c>
      <c r="P18" s="43">
        <f t="shared" si="3"/>
        <v>377.50000000000006</v>
      </c>
      <c r="Q18" s="43">
        <f t="shared" si="3"/>
        <v>377.50000000000006</v>
      </c>
      <c r="R18" s="43">
        <f t="shared" si="3"/>
        <v>226.50000000000003</v>
      </c>
      <c r="S18" s="43">
        <f t="shared" si="3"/>
        <v>226.50000000000003</v>
      </c>
      <c r="T18" s="43">
        <f t="shared" si="3"/>
        <v>226.50000000000003</v>
      </c>
      <c r="U18" s="43">
        <f t="shared" si="3"/>
        <v>226.50000000000003</v>
      </c>
      <c r="V18" s="53">
        <f t="shared" si="2"/>
        <v>2982.2500000000005</v>
      </c>
    </row>
    <row r="19" spans="4:22" x14ac:dyDescent="0.35">
      <c r="E19" s="43" t="s">
        <v>82</v>
      </c>
      <c r="I19" s="44" t="s">
        <v>51</v>
      </c>
      <c r="J19" s="43">
        <f>J12</f>
        <v>40</v>
      </c>
      <c r="K19" s="43">
        <f t="shared" ref="K19:U19" si="4">K12</f>
        <v>40</v>
      </c>
      <c r="L19" s="43">
        <f t="shared" si="4"/>
        <v>40</v>
      </c>
      <c r="M19" s="43">
        <f t="shared" si="4"/>
        <v>40</v>
      </c>
      <c r="N19" s="43">
        <f t="shared" si="4"/>
        <v>40</v>
      </c>
      <c r="O19" s="43">
        <f t="shared" si="4"/>
        <v>80</v>
      </c>
      <c r="P19" s="43">
        <f t="shared" si="4"/>
        <v>80</v>
      </c>
      <c r="Q19" s="43">
        <f t="shared" si="4"/>
        <v>80</v>
      </c>
      <c r="R19" s="43">
        <f t="shared" si="4"/>
        <v>48</v>
      </c>
      <c r="S19" s="43">
        <f t="shared" si="4"/>
        <v>48</v>
      </c>
      <c r="T19" s="43">
        <f t="shared" si="4"/>
        <v>48</v>
      </c>
      <c r="U19" s="43">
        <f t="shared" si="4"/>
        <v>48</v>
      </c>
      <c r="V19" s="53">
        <f t="shared" si="2"/>
        <v>632</v>
      </c>
    </row>
    <row r="20" spans="4:22" x14ac:dyDescent="0.35">
      <c r="E20" s="43" t="s">
        <v>83</v>
      </c>
      <c r="I20" s="44" t="s">
        <v>51</v>
      </c>
      <c r="J20" s="43">
        <f>J14</f>
        <v>4.5</v>
      </c>
      <c r="K20" s="43">
        <f t="shared" ref="K20:U20" si="5">K14</f>
        <v>4.5</v>
      </c>
      <c r="L20" s="43">
        <f t="shared" si="5"/>
        <v>4.5</v>
      </c>
      <c r="M20" s="43">
        <f t="shared" si="5"/>
        <v>4.5</v>
      </c>
      <c r="N20" s="43">
        <f t="shared" si="5"/>
        <v>4.5</v>
      </c>
      <c r="O20" s="43">
        <f t="shared" si="5"/>
        <v>9</v>
      </c>
      <c r="P20" s="43">
        <f t="shared" si="5"/>
        <v>9</v>
      </c>
      <c r="Q20" s="43">
        <f t="shared" si="5"/>
        <v>9</v>
      </c>
      <c r="R20" s="43">
        <f t="shared" si="5"/>
        <v>5.3999999999999995</v>
      </c>
      <c r="S20" s="43">
        <f t="shared" si="5"/>
        <v>5.3999999999999995</v>
      </c>
      <c r="T20" s="43">
        <f t="shared" si="5"/>
        <v>5.3999999999999995</v>
      </c>
      <c r="U20" s="43">
        <f t="shared" si="5"/>
        <v>5.3999999999999995</v>
      </c>
      <c r="V20" s="53">
        <f t="shared" si="2"/>
        <v>71.100000000000009</v>
      </c>
    </row>
    <row r="22" spans="4:22" x14ac:dyDescent="0.35">
      <c r="D22" s="4" t="s">
        <v>84</v>
      </c>
      <c r="I22" s="44" t="s">
        <v>51</v>
      </c>
      <c r="J22" s="4">
        <f>HQ!J6</f>
        <v>158.21666666666667</v>
      </c>
      <c r="K22" s="4">
        <f>HQ!K6</f>
        <v>161.30000000000001</v>
      </c>
      <c r="L22" s="4">
        <f>HQ!L6</f>
        <v>164.38333333333333</v>
      </c>
      <c r="M22" s="4">
        <f>HQ!M6</f>
        <v>167.46666666666667</v>
      </c>
      <c r="N22" s="4">
        <f>HQ!N6</f>
        <v>170.55</v>
      </c>
      <c r="O22" s="4">
        <f>HQ!O6</f>
        <v>173.63333333333333</v>
      </c>
      <c r="P22" s="4">
        <f>HQ!P6</f>
        <v>176.71666666666667</v>
      </c>
      <c r="Q22" s="4">
        <f>HQ!Q6</f>
        <v>179.8</v>
      </c>
      <c r="R22" s="4">
        <f>HQ!R6</f>
        <v>182.88333333333333</v>
      </c>
      <c r="S22" s="4">
        <f>HQ!S6</f>
        <v>185.96666666666667</v>
      </c>
      <c r="T22" s="4">
        <f>HQ!T6</f>
        <v>189.05</v>
      </c>
      <c r="U22" s="4">
        <f>HQ!U6</f>
        <v>192.13333333333333</v>
      </c>
      <c r="V22" s="4">
        <f>SUM(J22:U22)</f>
        <v>2102.1</v>
      </c>
    </row>
    <row r="24" spans="4:22" x14ac:dyDescent="0.35">
      <c r="D24" s="4" t="s">
        <v>85</v>
      </c>
      <c r="I24" s="44" t="s">
        <v>51</v>
      </c>
      <c r="J24" s="4">
        <f>J25-J26</f>
        <v>8.533333333333303</v>
      </c>
      <c r="K24" s="4">
        <f t="shared" ref="K24:U24" si="6">K25-K26</f>
        <v>5.4499999999999602</v>
      </c>
      <c r="L24" s="4">
        <f t="shared" si="6"/>
        <v>2.3666666666666458</v>
      </c>
      <c r="M24" s="4">
        <f t="shared" si="6"/>
        <v>-0.71666666666669698</v>
      </c>
      <c r="N24" s="4">
        <f t="shared" si="6"/>
        <v>-3.8000000000000398</v>
      </c>
      <c r="O24" s="4">
        <f t="shared" si="6"/>
        <v>159.86666666666662</v>
      </c>
      <c r="P24" s="4">
        <f t="shared" si="6"/>
        <v>156.78333333333327</v>
      </c>
      <c r="Q24" s="4">
        <f t="shared" si="6"/>
        <v>153.69999999999993</v>
      </c>
      <c r="R24" s="4">
        <f t="shared" si="6"/>
        <v>17.216666666666697</v>
      </c>
      <c r="S24" s="4">
        <f t="shared" si="6"/>
        <v>14.133333333333354</v>
      </c>
      <c r="T24" s="4">
        <f t="shared" si="6"/>
        <v>11.050000000000011</v>
      </c>
      <c r="U24" s="4">
        <f t="shared" si="6"/>
        <v>7.966666666666697</v>
      </c>
      <c r="V24" s="4">
        <f t="shared" ref="V24:V26" si="7">SUM(J24:U24)</f>
        <v>532.54999999999973</v>
      </c>
    </row>
    <row r="25" spans="4:22" x14ac:dyDescent="0.35">
      <c r="E25" s="5" t="s">
        <v>4</v>
      </c>
      <c r="I25" s="44" t="s">
        <v>51</v>
      </c>
      <c r="J25" s="5">
        <f>J16</f>
        <v>166.74999999999997</v>
      </c>
      <c r="K25" s="5">
        <f t="shared" ref="K25:U25" si="8">K16</f>
        <v>166.74999999999997</v>
      </c>
      <c r="L25" s="5">
        <f t="shared" si="8"/>
        <v>166.74999999999997</v>
      </c>
      <c r="M25" s="5">
        <f t="shared" si="8"/>
        <v>166.74999999999997</v>
      </c>
      <c r="N25" s="5">
        <f t="shared" si="8"/>
        <v>166.74999999999997</v>
      </c>
      <c r="O25" s="5">
        <f t="shared" si="8"/>
        <v>333.49999999999994</v>
      </c>
      <c r="P25" s="5">
        <f t="shared" si="8"/>
        <v>333.49999999999994</v>
      </c>
      <c r="Q25" s="5">
        <f t="shared" si="8"/>
        <v>333.49999999999994</v>
      </c>
      <c r="R25" s="5">
        <f t="shared" si="8"/>
        <v>200.10000000000002</v>
      </c>
      <c r="S25" s="5">
        <f t="shared" si="8"/>
        <v>200.10000000000002</v>
      </c>
      <c r="T25" s="5">
        <f t="shared" si="8"/>
        <v>200.10000000000002</v>
      </c>
      <c r="U25" s="5">
        <f t="shared" si="8"/>
        <v>200.10000000000002</v>
      </c>
      <c r="V25" s="53">
        <f t="shared" si="7"/>
        <v>2634.6499999999996</v>
      </c>
    </row>
    <row r="26" spans="4:22" x14ac:dyDescent="0.35">
      <c r="E26" s="5" t="s">
        <v>84</v>
      </c>
      <c r="I26" s="44" t="s">
        <v>51</v>
      </c>
      <c r="J26" s="5">
        <f>J22</f>
        <v>158.21666666666667</v>
      </c>
      <c r="K26" s="5">
        <f t="shared" ref="K26:U26" si="9">K22</f>
        <v>161.30000000000001</v>
      </c>
      <c r="L26" s="5">
        <f t="shared" si="9"/>
        <v>164.38333333333333</v>
      </c>
      <c r="M26" s="5">
        <f t="shared" si="9"/>
        <v>167.46666666666667</v>
      </c>
      <c r="N26" s="5">
        <f t="shared" si="9"/>
        <v>170.55</v>
      </c>
      <c r="O26" s="5">
        <f t="shared" si="9"/>
        <v>173.63333333333333</v>
      </c>
      <c r="P26" s="5">
        <f t="shared" si="9"/>
        <v>176.71666666666667</v>
      </c>
      <c r="Q26" s="5">
        <f t="shared" si="9"/>
        <v>179.8</v>
      </c>
      <c r="R26" s="5">
        <f t="shared" si="9"/>
        <v>182.88333333333333</v>
      </c>
      <c r="S26" s="5">
        <f t="shared" si="9"/>
        <v>185.96666666666667</v>
      </c>
      <c r="T26" s="5">
        <f t="shared" si="9"/>
        <v>189.05</v>
      </c>
      <c r="U26" s="5">
        <f t="shared" si="9"/>
        <v>192.13333333333333</v>
      </c>
      <c r="V26" s="53">
        <f t="shared" si="7"/>
        <v>2102.1</v>
      </c>
    </row>
    <row r="28" spans="4:22" x14ac:dyDescent="0.35">
      <c r="D28" s="1" t="s">
        <v>61</v>
      </c>
      <c r="I28" s="44" t="s">
        <v>51</v>
      </c>
      <c r="J28" s="4">
        <f>J29-J30</f>
        <v>-12.5</v>
      </c>
      <c r="K28" s="4">
        <f t="shared" ref="K28:U28" si="10">K29-K30</f>
        <v>-18.212958333333333</v>
      </c>
      <c r="L28" s="4">
        <f t="shared" si="10"/>
        <v>-14.710302465277779</v>
      </c>
      <c r="M28" s="4">
        <f t="shared" si="10"/>
        <v>-14.609488515943287</v>
      </c>
      <c r="N28" s="4">
        <f t="shared" si="10"/>
        <v>-14.505671675094305</v>
      </c>
      <c r="O28" s="4">
        <f t="shared" si="10"/>
        <v>-14.401684308586836</v>
      </c>
      <c r="P28" s="4">
        <f t="shared" si="10"/>
        <v>-14.853112893525203</v>
      </c>
      <c r="Q28" s="4">
        <f t="shared" si="10"/>
        <v>-15.193075971729892</v>
      </c>
      <c r="R28" s="4">
        <f t="shared" si="10"/>
        <v>-14.865698248473986</v>
      </c>
      <c r="S28" s="4">
        <f t="shared" si="10"/>
        <v>-14.089411656376395</v>
      </c>
      <c r="T28" s="4">
        <f t="shared" si="10"/>
        <v>-13.396833268565342</v>
      </c>
      <c r="U28" s="4">
        <f t="shared" si="10"/>
        <v>-13.235913557657543</v>
      </c>
      <c r="V28" s="4">
        <f t="shared" ref="V28:V30" si="11">SUM(J28:U28)</f>
        <v>-174.5741508945639</v>
      </c>
    </row>
    <row r="29" spans="4:22" x14ac:dyDescent="0.35">
      <c r="E29" s="2" t="s">
        <v>92</v>
      </c>
      <c r="F29" s="2"/>
      <c r="I29" s="44" t="s">
        <v>51</v>
      </c>
      <c r="K29" s="5">
        <f>Debt!J19</f>
        <v>6.5370416666666671</v>
      </c>
      <c r="L29" s="5">
        <f>Debt!K19</f>
        <v>9.5396975347222206</v>
      </c>
      <c r="M29" s="5">
        <f>Debt!L19</f>
        <v>9.140511484056713</v>
      </c>
      <c r="N29" s="5">
        <f>Debt!M19</f>
        <v>8.7443283249056947</v>
      </c>
      <c r="O29" s="5">
        <f>Debt!N19</f>
        <v>8.3483156914131644</v>
      </c>
      <c r="P29" s="5">
        <f>Debt!O19</f>
        <v>7.3968871064747965</v>
      </c>
      <c r="Q29" s="5">
        <f>Debt!P19</f>
        <v>6.5569240282701085</v>
      </c>
      <c r="R29" s="5">
        <f>Debt!Q19</f>
        <v>6.3843017515260136</v>
      </c>
      <c r="S29" s="5">
        <f>Debt!R19</f>
        <v>6.6605883436236057</v>
      </c>
      <c r="T29" s="5">
        <f>Debt!S19</f>
        <v>6.8531667314346594</v>
      </c>
      <c r="U29" s="5">
        <f>Debt!T19</f>
        <v>6.5140864423424576</v>
      </c>
      <c r="V29" s="53">
        <f t="shared" si="11"/>
        <v>82.6758491054361</v>
      </c>
    </row>
    <row r="30" spans="4:22" x14ac:dyDescent="0.35">
      <c r="E30" s="2" t="s">
        <v>93</v>
      </c>
      <c r="F30" s="2"/>
      <c r="I30" s="44" t="s">
        <v>51</v>
      </c>
      <c r="J30" s="5">
        <f>Debt!J11</f>
        <v>12.5</v>
      </c>
      <c r="K30" s="5">
        <f>Debt!K11</f>
        <v>24.75</v>
      </c>
      <c r="L30" s="5">
        <f>Debt!L11</f>
        <v>24.25</v>
      </c>
      <c r="M30" s="5">
        <f>Debt!M11</f>
        <v>23.75</v>
      </c>
      <c r="N30" s="5">
        <f>Debt!N11</f>
        <v>23.25</v>
      </c>
      <c r="O30" s="5">
        <f>Debt!O11</f>
        <v>22.75</v>
      </c>
      <c r="P30" s="5">
        <f>Debt!P11</f>
        <v>22.25</v>
      </c>
      <c r="Q30" s="5">
        <f>Debt!Q11</f>
        <v>21.75</v>
      </c>
      <c r="R30" s="5">
        <f>Debt!R11</f>
        <v>21.25</v>
      </c>
      <c r="S30" s="5">
        <f>Debt!S11</f>
        <v>20.75</v>
      </c>
      <c r="T30" s="5">
        <f>Debt!T11</f>
        <v>20.25</v>
      </c>
      <c r="U30" s="5">
        <f>Debt!U11</f>
        <v>19.75</v>
      </c>
      <c r="V30" s="53">
        <f t="shared" si="11"/>
        <v>257.25</v>
      </c>
    </row>
    <row r="32" spans="4:22" x14ac:dyDescent="0.35">
      <c r="D32" s="1" t="s">
        <v>86</v>
      </c>
      <c r="E32" s="2"/>
      <c r="F32" s="2"/>
      <c r="I32" s="44" t="s">
        <v>51</v>
      </c>
      <c r="J32" s="4">
        <f>J33+J34</f>
        <v>-3.966666666666697</v>
      </c>
      <c r="K32" s="4">
        <f t="shared" ref="K32:U32" si="12">K33+K34</f>
        <v>-12.762958333333373</v>
      </c>
      <c r="L32" s="4">
        <f t="shared" si="12"/>
        <v>-12.343635798611134</v>
      </c>
      <c r="M32" s="4">
        <f t="shared" si="12"/>
        <v>-15.326155182609984</v>
      </c>
      <c r="N32" s="4">
        <f t="shared" si="12"/>
        <v>-18.305671675094345</v>
      </c>
      <c r="O32" s="4">
        <f t="shared" si="12"/>
        <v>145.46498235807979</v>
      </c>
      <c r="P32" s="4">
        <f t="shared" si="12"/>
        <v>141.93022043980807</v>
      </c>
      <c r="Q32" s="4">
        <f t="shared" si="12"/>
        <v>138.50692402827005</v>
      </c>
      <c r="R32" s="4">
        <f t="shared" si="12"/>
        <v>2.3509684181927106</v>
      </c>
      <c r="S32" s="4">
        <f t="shared" si="12"/>
        <v>4.3921676956959033E-2</v>
      </c>
      <c r="T32" s="4">
        <f t="shared" si="12"/>
        <v>-2.3468332685653301</v>
      </c>
      <c r="U32" s="4">
        <f t="shared" si="12"/>
        <v>-5.2692468909908463</v>
      </c>
      <c r="V32" s="4">
        <f t="shared" ref="V32:V34" si="13">SUM(J32:U32)</f>
        <v>357.97584910543588</v>
      </c>
    </row>
    <row r="33" spans="4:22" x14ac:dyDescent="0.35">
      <c r="D33" s="1"/>
      <c r="E33" s="29" t="s">
        <v>89</v>
      </c>
      <c r="F33" s="2"/>
      <c r="I33" s="44" t="s">
        <v>51</v>
      </c>
      <c r="J33" s="5">
        <f>J24</f>
        <v>8.533333333333303</v>
      </c>
      <c r="K33" s="5">
        <f t="shared" ref="K33:U33" si="14">K24</f>
        <v>5.4499999999999602</v>
      </c>
      <c r="L33" s="5">
        <f t="shared" si="14"/>
        <v>2.3666666666666458</v>
      </c>
      <c r="M33" s="5">
        <f t="shared" si="14"/>
        <v>-0.71666666666669698</v>
      </c>
      <c r="N33" s="5">
        <f t="shared" si="14"/>
        <v>-3.8000000000000398</v>
      </c>
      <c r="O33" s="5">
        <f t="shared" si="14"/>
        <v>159.86666666666662</v>
      </c>
      <c r="P33" s="5">
        <f t="shared" si="14"/>
        <v>156.78333333333327</v>
      </c>
      <c r="Q33" s="5">
        <f t="shared" si="14"/>
        <v>153.69999999999993</v>
      </c>
      <c r="R33" s="5">
        <f t="shared" si="14"/>
        <v>17.216666666666697</v>
      </c>
      <c r="S33" s="5">
        <f t="shared" si="14"/>
        <v>14.133333333333354</v>
      </c>
      <c r="T33" s="5">
        <f t="shared" si="14"/>
        <v>11.050000000000011</v>
      </c>
      <c r="U33" s="5">
        <f t="shared" si="14"/>
        <v>7.966666666666697</v>
      </c>
      <c r="V33" s="53">
        <f t="shared" si="13"/>
        <v>532.54999999999973</v>
      </c>
    </row>
    <row r="34" spans="4:22" x14ac:dyDescent="0.35">
      <c r="D34" s="1"/>
      <c r="E34" s="29" t="s">
        <v>61</v>
      </c>
      <c r="F34" s="2"/>
      <c r="I34" s="44" t="s">
        <v>51</v>
      </c>
      <c r="J34" s="5">
        <f>J28</f>
        <v>-12.5</v>
      </c>
      <c r="K34" s="5">
        <f t="shared" ref="K34:U34" si="15">K28</f>
        <v>-18.212958333333333</v>
      </c>
      <c r="L34" s="5">
        <f t="shared" si="15"/>
        <v>-14.710302465277779</v>
      </c>
      <c r="M34" s="5">
        <f t="shared" si="15"/>
        <v>-14.609488515943287</v>
      </c>
      <c r="N34" s="5">
        <f t="shared" si="15"/>
        <v>-14.505671675094305</v>
      </c>
      <c r="O34" s="5">
        <f t="shared" si="15"/>
        <v>-14.401684308586836</v>
      </c>
      <c r="P34" s="5">
        <f t="shared" si="15"/>
        <v>-14.853112893525203</v>
      </c>
      <c r="Q34" s="5">
        <f t="shared" si="15"/>
        <v>-15.193075971729892</v>
      </c>
      <c r="R34" s="5">
        <f t="shared" si="15"/>
        <v>-14.865698248473986</v>
      </c>
      <c r="S34" s="5">
        <f t="shared" si="15"/>
        <v>-14.089411656376395</v>
      </c>
      <c r="T34" s="5">
        <f t="shared" si="15"/>
        <v>-13.396833268565342</v>
      </c>
      <c r="U34" s="5">
        <f t="shared" si="15"/>
        <v>-13.235913557657543</v>
      </c>
      <c r="V34" s="53">
        <f t="shared" si="13"/>
        <v>-174.5741508945639</v>
      </c>
    </row>
    <row r="35" spans="4:22" x14ac:dyDescent="0.35">
      <c r="D35" s="38"/>
      <c r="E35" s="29"/>
      <c r="F35" s="37"/>
      <c r="I35" s="44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</row>
    <row r="36" spans="4:22" x14ac:dyDescent="0.35">
      <c r="D36" s="38" t="s">
        <v>108</v>
      </c>
      <c r="E36" s="29"/>
      <c r="F36" s="37"/>
      <c r="I36" s="44" t="s">
        <v>51</v>
      </c>
      <c r="J36" s="4">
        <f>MAX(J37*J38,0)</f>
        <v>0</v>
      </c>
      <c r="K36" s="4">
        <f t="shared" ref="K36" si="16">MAX(K37*K38,0)</f>
        <v>0</v>
      </c>
      <c r="L36" s="4">
        <f t="shared" ref="L36" si="17">MAX(L37*L38,0)</f>
        <v>0</v>
      </c>
      <c r="M36" s="4">
        <f t="shared" ref="M36" si="18">MAX(M37*M38,0)</f>
        <v>0</v>
      </c>
      <c r="N36" s="4">
        <f t="shared" ref="N36" si="19">MAX(N37*N38,0)</f>
        <v>0</v>
      </c>
      <c r="O36" s="4">
        <f t="shared" ref="O36" si="20">MAX(O37*O38,0)</f>
        <v>33.456945942358352</v>
      </c>
      <c r="P36" s="4">
        <f t="shared" ref="P36" si="21">MAX(P37*P38,0)</f>
        <v>32.643950701155859</v>
      </c>
      <c r="Q36" s="4">
        <f t="shared" ref="Q36" si="22">MAX(Q37*Q38,0)</f>
        <v>31.856592526502112</v>
      </c>
      <c r="R36" s="4">
        <f t="shared" ref="R36" si="23">MAX(R37*R38,0)</f>
        <v>0.54072273618432343</v>
      </c>
      <c r="S36" s="4">
        <f t="shared" ref="S36" si="24">MAX(S37*S38,0)</f>
        <v>1.0101985700100577E-2</v>
      </c>
      <c r="T36" s="4">
        <f t="shared" ref="T36" si="25">MAX(T37*T38,0)</f>
        <v>0</v>
      </c>
      <c r="U36" s="4">
        <f t="shared" ref="U36" si="26">MAX(U37*U38,0)</f>
        <v>0</v>
      </c>
      <c r="V36" s="4">
        <f>SUM(J36:U36)</f>
        <v>98.508313891900741</v>
      </c>
    </row>
    <row r="37" spans="4:22" x14ac:dyDescent="0.35">
      <c r="E37" s="37" t="s">
        <v>86</v>
      </c>
      <c r="F37" s="37"/>
      <c r="I37" s="44" t="s">
        <v>51</v>
      </c>
      <c r="J37" s="5">
        <f>J32</f>
        <v>-3.966666666666697</v>
      </c>
      <c r="K37" s="5">
        <f t="shared" ref="K37:U37" si="27">K32</f>
        <v>-12.762958333333373</v>
      </c>
      <c r="L37" s="5">
        <f t="shared" si="27"/>
        <v>-12.343635798611134</v>
      </c>
      <c r="M37" s="5">
        <f t="shared" si="27"/>
        <v>-15.326155182609984</v>
      </c>
      <c r="N37" s="5">
        <f t="shared" si="27"/>
        <v>-18.305671675094345</v>
      </c>
      <c r="O37" s="5">
        <f t="shared" si="27"/>
        <v>145.46498235807979</v>
      </c>
      <c r="P37" s="5">
        <f t="shared" si="27"/>
        <v>141.93022043980807</v>
      </c>
      <c r="Q37" s="5">
        <f t="shared" si="27"/>
        <v>138.50692402827005</v>
      </c>
      <c r="R37" s="5">
        <f t="shared" si="27"/>
        <v>2.3509684181927106</v>
      </c>
      <c r="S37" s="5">
        <f t="shared" si="27"/>
        <v>4.3921676956959033E-2</v>
      </c>
      <c r="T37" s="5">
        <f t="shared" si="27"/>
        <v>-2.3468332685653301</v>
      </c>
      <c r="U37" s="5">
        <f t="shared" si="27"/>
        <v>-5.2692468909908463</v>
      </c>
      <c r="V37" s="53">
        <f>SUM(J37:U37)</f>
        <v>357.97584910543588</v>
      </c>
    </row>
    <row r="38" spans="4:22" x14ac:dyDescent="0.35">
      <c r="E38" s="37" t="s">
        <v>109</v>
      </c>
      <c r="F38" s="37"/>
      <c r="I38" s="43" t="s">
        <v>1</v>
      </c>
      <c r="J38" s="35">
        <v>0.23</v>
      </c>
      <c r="K38" s="11">
        <f>J38</f>
        <v>0.23</v>
      </c>
      <c r="L38" s="11">
        <f t="shared" ref="L38" si="28">K38</f>
        <v>0.23</v>
      </c>
      <c r="M38" s="11">
        <f t="shared" ref="M38" si="29">L38</f>
        <v>0.23</v>
      </c>
      <c r="N38" s="11">
        <f t="shared" ref="N38" si="30">M38</f>
        <v>0.23</v>
      </c>
      <c r="O38" s="11">
        <f t="shared" ref="O38" si="31">N38</f>
        <v>0.23</v>
      </c>
      <c r="P38" s="11">
        <f t="shared" ref="P38" si="32">O38</f>
        <v>0.23</v>
      </c>
      <c r="Q38" s="11">
        <f t="shared" ref="Q38" si="33">P38</f>
        <v>0.23</v>
      </c>
      <c r="R38" s="11">
        <f t="shared" ref="R38" si="34">Q38</f>
        <v>0.23</v>
      </c>
      <c r="S38" s="11">
        <f t="shared" ref="S38" si="35">R38</f>
        <v>0.23</v>
      </c>
      <c r="T38" s="11">
        <f t="shared" ref="T38" si="36">S38</f>
        <v>0.23</v>
      </c>
      <c r="U38" s="11">
        <f t="shared" ref="U38" si="37">T38</f>
        <v>0.23</v>
      </c>
    </row>
    <row r="40" spans="4:22" x14ac:dyDescent="0.35">
      <c r="D40" s="1" t="s">
        <v>87</v>
      </c>
      <c r="E40" s="29"/>
      <c r="F40" s="2"/>
      <c r="I40" s="44" t="s">
        <v>51</v>
      </c>
      <c r="J40" s="4">
        <f>J41-J42</f>
        <v>-3.966666666666697</v>
      </c>
      <c r="K40" s="4">
        <f t="shared" ref="K40:U40" si="38">K41-K42</f>
        <v>-12.762958333333373</v>
      </c>
      <c r="L40" s="4">
        <f t="shared" si="38"/>
        <v>-12.343635798611134</v>
      </c>
      <c r="M40" s="4">
        <f t="shared" si="38"/>
        <v>-15.326155182609984</v>
      </c>
      <c r="N40" s="4">
        <f t="shared" si="38"/>
        <v>-18.305671675094345</v>
      </c>
      <c r="O40" s="4">
        <f t="shared" si="38"/>
        <v>112.00803641572145</v>
      </c>
      <c r="P40" s="4">
        <f t="shared" si="38"/>
        <v>109.28626973865221</v>
      </c>
      <c r="Q40" s="4">
        <f t="shared" si="38"/>
        <v>106.65033150176794</v>
      </c>
      <c r="R40" s="4">
        <f t="shared" si="38"/>
        <v>1.8102456820083872</v>
      </c>
      <c r="S40" s="4">
        <f t="shared" si="38"/>
        <v>3.3819691256858457E-2</v>
      </c>
      <c r="T40" s="4">
        <f t="shared" si="38"/>
        <v>-2.3468332685653301</v>
      </c>
      <c r="U40" s="4">
        <f t="shared" si="38"/>
        <v>-5.2692468909908463</v>
      </c>
      <c r="V40" s="4">
        <f>SUM(J40:U40)</f>
        <v>259.46753521353509</v>
      </c>
    </row>
    <row r="41" spans="4:22" x14ac:dyDescent="0.35">
      <c r="D41" s="1"/>
      <c r="E41" s="2" t="s">
        <v>86</v>
      </c>
      <c r="F41" s="2"/>
      <c r="I41" s="44" t="s">
        <v>51</v>
      </c>
      <c r="J41" s="5">
        <f t="shared" ref="J41:U41" si="39">J32</f>
        <v>-3.966666666666697</v>
      </c>
      <c r="K41" s="5">
        <f t="shared" si="39"/>
        <v>-12.762958333333373</v>
      </c>
      <c r="L41" s="5">
        <f t="shared" si="39"/>
        <v>-12.343635798611134</v>
      </c>
      <c r="M41" s="5">
        <f t="shared" si="39"/>
        <v>-15.326155182609984</v>
      </c>
      <c r="N41" s="5">
        <f t="shared" si="39"/>
        <v>-18.305671675094345</v>
      </c>
      <c r="O41" s="5">
        <f t="shared" si="39"/>
        <v>145.46498235807979</v>
      </c>
      <c r="P41" s="5">
        <f t="shared" si="39"/>
        <v>141.93022043980807</v>
      </c>
      <c r="Q41" s="5">
        <f t="shared" si="39"/>
        <v>138.50692402827005</v>
      </c>
      <c r="R41" s="5">
        <f t="shared" si="39"/>
        <v>2.3509684181927106</v>
      </c>
      <c r="S41" s="5">
        <f t="shared" si="39"/>
        <v>4.3921676956959033E-2</v>
      </c>
      <c r="T41" s="5">
        <f t="shared" si="39"/>
        <v>-2.3468332685653301</v>
      </c>
      <c r="U41" s="5">
        <f t="shared" si="39"/>
        <v>-5.2692468909908463</v>
      </c>
      <c r="V41" s="53">
        <f>SUM(J41:U41)</f>
        <v>357.97584910543588</v>
      </c>
    </row>
    <row r="42" spans="4:22" x14ac:dyDescent="0.35">
      <c r="D42" s="38"/>
      <c r="E42" s="44" t="s">
        <v>108</v>
      </c>
      <c r="F42" s="37"/>
      <c r="I42" s="44" t="s">
        <v>51</v>
      </c>
      <c r="J42" s="5">
        <f>J36</f>
        <v>0</v>
      </c>
      <c r="K42" s="5">
        <f t="shared" ref="K42:U42" si="40">K36</f>
        <v>0</v>
      </c>
      <c r="L42" s="5">
        <f t="shared" si="40"/>
        <v>0</v>
      </c>
      <c r="M42" s="5">
        <f t="shared" si="40"/>
        <v>0</v>
      </c>
      <c r="N42" s="5">
        <f t="shared" si="40"/>
        <v>0</v>
      </c>
      <c r="O42" s="5">
        <f t="shared" si="40"/>
        <v>33.456945942358352</v>
      </c>
      <c r="P42" s="5">
        <f t="shared" si="40"/>
        <v>32.643950701155859</v>
      </c>
      <c r="Q42" s="5">
        <f t="shared" si="40"/>
        <v>31.856592526502112</v>
      </c>
      <c r="R42" s="5">
        <f t="shared" si="40"/>
        <v>0.54072273618432343</v>
      </c>
      <c r="S42" s="5">
        <f t="shared" si="40"/>
        <v>1.0101985700100577E-2</v>
      </c>
      <c r="T42" s="5">
        <f t="shared" si="40"/>
        <v>0</v>
      </c>
      <c r="U42" s="5">
        <f t="shared" si="40"/>
        <v>0</v>
      </c>
      <c r="V42" s="53">
        <f>SUM(J42:U42)</f>
        <v>98.508313891900741</v>
      </c>
    </row>
    <row r="44" spans="4:22" x14ac:dyDescent="0.35">
      <c r="D44" s="1" t="s">
        <v>88</v>
      </c>
      <c r="E44" s="2"/>
      <c r="F44" s="2"/>
      <c r="G44" s="2"/>
      <c r="H44" s="2"/>
      <c r="I44" s="44"/>
    </row>
    <row r="45" spans="4:22" x14ac:dyDescent="0.35">
      <c r="D45" s="1"/>
      <c r="E45" s="29" t="s">
        <v>28</v>
      </c>
      <c r="F45" s="2"/>
      <c r="G45" s="2"/>
      <c r="H45" s="2"/>
      <c r="I45" s="45" t="s">
        <v>1</v>
      </c>
      <c r="J45" s="11">
        <f>J6/J$6</f>
        <v>1</v>
      </c>
      <c r="K45" s="11">
        <f t="shared" ref="K45:U45" si="41">K6/K$6</f>
        <v>1</v>
      </c>
      <c r="L45" s="11">
        <f t="shared" si="41"/>
        <v>1</v>
      </c>
      <c r="M45" s="11">
        <f t="shared" si="41"/>
        <v>1</v>
      </c>
      <c r="N45" s="11">
        <f t="shared" si="41"/>
        <v>1</v>
      </c>
      <c r="O45" s="11">
        <f t="shared" si="41"/>
        <v>1</v>
      </c>
      <c r="P45" s="11">
        <f t="shared" si="41"/>
        <v>1</v>
      </c>
      <c r="Q45" s="11">
        <f t="shared" si="41"/>
        <v>1</v>
      </c>
      <c r="R45" s="11">
        <f t="shared" si="41"/>
        <v>1</v>
      </c>
      <c r="S45" s="11">
        <f t="shared" si="41"/>
        <v>1</v>
      </c>
      <c r="T45" s="11">
        <f t="shared" si="41"/>
        <v>1</v>
      </c>
      <c r="U45" s="11">
        <f t="shared" si="41"/>
        <v>1</v>
      </c>
      <c r="V45" s="11">
        <f t="shared" ref="V45" si="42">V6/V$6</f>
        <v>1</v>
      </c>
    </row>
    <row r="46" spans="4:22" x14ac:dyDescent="0.35">
      <c r="D46" s="1"/>
      <c r="E46" s="29" t="s">
        <v>11</v>
      </c>
      <c r="F46" s="2"/>
      <c r="G46" s="2"/>
      <c r="H46" s="2"/>
      <c r="I46" s="45" t="s">
        <v>1</v>
      </c>
      <c r="J46" s="11">
        <f>J8/J$6</f>
        <v>0.4</v>
      </c>
      <c r="K46" s="11">
        <f t="shared" ref="K46:U46" si="43">K8/K$6</f>
        <v>0.4</v>
      </c>
      <c r="L46" s="11">
        <f t="shared" si="43"/>
        <v>0.4</v>
      </c>
      <c r="M46" s="11">
        <f t="shared" si="43"/>
        <v>0.4</v>
      </c>
      <c r="N46" s="11">
        <f t="shared" si="43"/>
        <v>0.4</v>
      </c>
      <c r="O46" s="11">
        <f t="shared" si="43"/>
        <v>0.4</v>
      </c>
      <c r="P46" s="11">
        <f t="shared" si="43"/>
        <v>0.4</v>
      </c>
      <c r="Q46" s="11">
        <f t="shared" si="43"/>
        <v>0.4</v>
      </c>
      <c r="R46" s="11">
        <f t="shared" si="43"/>
        <v>0.4</v>
      </c>
      <c r="S46" s="11">
        <f t="shared" si="43"/>
        <v>0.4</v>
      </c>
      <c r="T46" s="11">
        <f t="shared" si="43"/>
        <v>0.4</v>
      </c>
      <c r="U46" s="11">
        <f t="shared" si="43"/>
        <v>0.4</v>
      </c>
      <c r="V46" s="11">
        <f t="shared" ref="V46" si="44">V8/V$6</f>
        <v>0.4</v>
      </c>
    </row>
    <row r="47" spans="4:22" x14ac:dyDescent="0.35">
      <c r="D47" s="1"/>
      <c r="E47" s="46" t="s">
        <v>117</v>
      </c>
      <c r="F47" s="2"/>
      <c r="G47" s="2"/>
      <c r="H47" s="2"/>
      <c r="I47" s="45" t="s">
        <v>1</v>
      </c>
      <c r="J47" s="11">
        <f>J16/J$6</f>
        <v>0.16674999999999998</v>
      </c>
      <c r="K47" s="11">
        <f t="shared" ref="K47:U47" si="45">K16/K$6</f>
        <v>0.16674999999999998</v>
      </c>
      <c r="L47" s="11">
        <f t="shared" si="45"/>
        <v>0.16674999999999998</v>
      </c>
      <c r="M47" s="11">
        <f t="shared" si="45"/>
        <v>0.16674999999999998</v>
      </c>
      <c r="N47" s="11">
        <f t="shared" si="45"/>
        <v>0.16674999999999998</v>
      </c>
      <c r="O47" s="11">
        <f t="shared" si="45"/>
        <v>0.16674999999999998</v>
      </c>
      <c r="P47" s="11">
        <f t="shared" si="45"/>
        <v>0.16674999999999998</v>
      </c>
      <c r="Q47" s="11">
        <f t="shared" si="45"/>
        <v>0.16674999999999998</v>
      </c>
      <c r="R47" s="11">
        <f t="shared" si="45"/>
        <v>0.16675000000000001</v>
      </c>
      <c r="S47" s="11">
        <f t="shared" si="45"/>
        <v>0.16675000000000001</v>
      </c>
      <c r="T47" s="11">
        <f t="shared" si="45"/>
        <v>0.16675000000000001</v>
      </c>
      <c r="U47" s="11">
        <f t="shared" si="45"/>
        <v>0.16675000000000001</v>
      </c>
      <c r="V47" s="11">
        <f t="shared" ref="V47" si="46">V16/V$6</f>
        <v>0.16674999999999998</v>
      </c>
    </row>
    <row r="48" spans="4:22" x14ac:dyDescent="0.35">
      <c r="E48" s="5" t="s">
        <v>90</v>
      </c>
      <c r="I48" s="45" t="s">
        <v>1</v>
      </c>
      <c r="J48" s="11">
        <f>J24/J$6</f>
        <v>8.5333333333333025E-3</v>
      </c>
      <c r="K48" s="11">
        <f t="shared" ref="K48:U48" si="47">K24/K$6</f>
        <v>5.4499999999999601E-3</v>
      </c>
      <c r="L48" s="11">
        <f t="shared" si="47"/>
        <v>2.3666666666666458E-3</v>
      </c>
      <c r="M48" s="11">
        <f t="shared" si="47"/>
        <v>-7.1666666666669702E-4</v>
      </c>
      <c r="N48" s="11">
        <f t="shared" si="47"/>
        <v>-3.8000000000000399E-3</v>
      </c>
      <c r="O48" s="11">
        <f t="shared" si="47"/>
        <v>7.9933333333333315E-2</v>
      </c>
      <c r="P48" s="11">
        <f t="shared" si="47"/>
        <v>7.8391666666666637E-2</v>
      </c>
      <c r="Q48" s="11">
        <f t="shared" si="47"/>
        <v>7.684999999999996E-2</v>
      </c>
      <c r="R48" s="11">
        <f t="shared" si="47"/>
        <v>1.4347222222222247E-2</v>
      </c>
      <c r="S48" s="11">
        <f t="shared" si="47"/>
        <v>1.1777777777777795E-2</v>
      </c>
      <c r="T48" s="11">
        <f t="shared" si="47"/>
        <v>9.2083333333333427E-3</v>
      </c>
      <c r="U48" s="11">
        <f t="shared" si="47"/>
        <v>6.6388888888889138E-3</v>
      </c>
      <c r="V48" s="11">
        <f t="shared" ref="V48" si="48">V24/V$6</f>
        <v>3.3705696202531631E-2</v>
      </c>
    </row>
    <row r="49" spans="4:22" x14ac:dyDescent="0.35">
      <c r="E49" s="5" t="s">
        <v>87</v>
      </c>
      <c r="I49" s="45" t="s">
        <v>1</v>
      </c>
      <c r="J49" s="11">
        <f>J40/J$6</f>
        <v>-3.9666666666666973E-3</v>
      </c>
      <c r="K49" s="11">
        <f t="shared" ref="K49:U49" si="49">K40/K$6</f>
        <v>-1.2762958333333373E-2</v>
      </c>
      <c r="L49" s="11">
        <f t="shared" si="49"/>
        <v>-1.2343635798611134E-2</v>
      </c>
      <c r="M49" s="11">
        <f t="shared" si="49"/>
        <v>-1.5326155182609984E-2</v>
      </c>
      <c r="N49" s="11">
        <f t="shared" si="49"/>
        <v>-1.8305671675094344E-2</v>
      </c>
      <c r="O49" s="11">
        <f t="shared" si="49"/>
        <v>5.6004018207860724E-2</v>
      </c>
      <c r="P49" s="11">
        <f t="shared" si="49"/>
        <v>5.4643134869326107E-2</v>
      </c>
      <c r="Q49" s="11">
        <f t="shared" si="49"/>
        <v>5.3325165750883967E-2</v>
      </c>
      <c r="R49" s="11">
        <f t="shared" si="49"/>
        <v>1.5085380683403226E-3</v>
      </c>
      <c r="S49" s="11">
        <f t="shared" si="49"/>
        <v>2.8183076047382046E-5</v>
      </c>
      <c r="T49" s="11">
        <f t="shared" si="49"/>
        <v>-1.9556943904711086E-3</v>
      </c>
      <c r="U49" s="11">
        <f t="shared" si="49"/>
        <v>-4.3910390758257053E-3</v>
      </c>
      <c r="V49" s="11">
        <f t="shared" ref="V49" si="50">V40/V$6</f>
        <v>1.6421995899590827E-2</v>
      </c>
    </row>
    <row r="51" spans="4:22" x14ac:dyDescent="0.35">
      <c r="D51" s="4" t="s">
        <v>118</v>
      </c>
      <c r="J51" s="47">
        <f>SUM(J52:J56)</f>
        <v>0.99146666666666672</v>
      </c>
      <c r="K51" s="47">
        <f t="shared" ref="K51:U51" si="51">SUM(K52:K56)</f>
        <v>0.99455000000000005</v>
      </c>
      <c r="L51" s="47">
        <f t="shared" si="51"/>
        <v>0.99763333333333337</v>
      </c>
      <c r="M51" s="47">
        <f t="shared" si="51"/>
        <v>1.0007166666666667</v>
      </c>
      <c r="N51" s="47">
        <f t="shared" si="51"/>
        <v>1.0038</v>
      </c>
      <c r="O51" s="47">
        <f t="shared" si="51"/>
        <v>0.9200666666666667</v>
      </c>
      <c r="P51" s="47">
        <f t="shared" si="51"/>
        <v>0.92160833333333336</v>
      </c>
      <c r="Q51" s="47">
        <f t="shared" si="51"/>
        <v>0.92315000000000003</v>
      </c>
      <c r="R51" s="47">
        <f t="shared" si="51"/>
        <v>0.98565277777777782</v>
      </c>
      <c r="S51" s="47">
        <f t="shared" si="51"/>
        <v>0.98822222222222234</v>
      </c>
      <c r="T51" s="47">
        <f t="shared" si="51"/>
        <v>0.99079166666666674</v>
      </c>
      <c r="U51" s="47">
        <f t="shared" si="51"/>
        <v>0.99336111111111114</v>
      </c>
      <c r="V51" s="47">
        <f t="shared" ref="V51" si="52">SUM(V52:V56)</f>
        <v>0.96629430379746839</v>
      </c>
    </row>
    <row r="52" spans="4:22" x14ac:dyDescent="0.35">
      <c r="E52" s="45" t="s">
        <v>57</v>
      </c>
      <c r="I52" s="45" t="s">
        <v>1</v>
      </c>
      <c r="J52" s="11">
        <f>(J6-J8)/J6</f>
        <v>0.6</v>
      </c>
      <c r="K52" s="11">
        <f t="shared" ref="K52:U52" si="53">(K6-K8)/K6</f>
        <v>0.6</v>
      </c>
      <c r="L52" s="11">
        <f t="shared" si="53"/>
        <v>0.6</v>
      </c>
      <c r="M52" s="11">
        <f t="shared" si="53"/>
        <v>0.6</v>
      </c>
      <c r="N52" s="11">
        <f t="shared" si="53"/>
        <v>0.6</v>
      </c>
      <c r="O52" s="11">
        <f t="shared" si="53"/>
        <v>0.6</v>
      </c>
      <c r="P52" s="11">
        <f t="shared" si="53"/>
        <v>0.6</v>
      </c>
      <c r="Q52" s="11">
        <f t="shared" si="53"/>
        <v>0.6</v>
      </c>
      <c r="R52" s="11">
        <f t="shared" si="53"/>
        <v>0.6</v>
      </c>
      <c r="S52" s="11">
        <f t="shared" si="53"/>
        <v>0.6</v>
      </c>
      <c r="T52" s="11">
        <f t="shared" si="53"/>
        <v>0.6</v>
      </c>
      <c r="U52" s="11">
        <f t="shared" si="53"/>
        <v>0.6</v>
      </c>
      <c r="V52" s="11">
        <f t="shared" ref="V52" si="54">(V6-V8)/V6</f>
        <v>0.6</v>
      </c>
    </row>
    <row r="53" spans="4:22" x14ac:dyDescent="0.35">
      <c r="E53" s="45" t="s">
        <v>81</v>
      </c>
      <c r="I53" s="45" t="s">
        <v>1</v>
      </c>
      <c r="J53" s="11">
        <f>J10/J$6</f>
        <v>0.18875000000000003</v>
      </c>
      <c r="K53" s="11">
        <f t="shared" ref="K53:U53" si="55">K10/K$6</f>
        <v>0.18875000000000003</v>
      </c>
      <c r="L53" s="11">
        <f t="shared" si="55"/>
        <v>0.18875000000000003</v>
      </c>
      <c r="M53" s="11">
        <f t="shared" si="55"/>
        <v>0.18875000000000003</v>
      </c>
      <c r="N53" s="11">
        <f t="shared" si="55"/>
        <v>0.18875000000000003</v>
      </c>
      <c r="O53" s="11">
        <f t="shared" si="55"/>
        <v>0.18875000000000003</v>
      </c>
      <c r="P53" s="11">
        <f t="shared" si="55"/>
        <v>0.18875000000000003</v>
      </c>
      <c r="Q53" s="11">
        <f t="shared" si="55"/>
        <v>0.18875000000000003</v>
      </c>
      <c r="R53" s="11">
        <f t="shared" si="55"/>
        <v>0.18875000000000003</v>
      </c>
      <c r="S53" s="11">
        <f t="shared" si="55"/>
        <v>0.18875000000000003</v>
      </c>
      <c r="T53" s="11">
        <f t="shared" si="55"/>
        <v>0.18875000000000003</v>
      </c>
      <c r="U53" s="11">
        <f t="shared" si="55"/>
        <v>0.18875000000000003</v>
      </c>
      <c r="V53" s="11">
        <f t="shared" ref="V53" si="56">V10/V$6</f>
        <v>0.18875000000000003</v>
      </c>
    </row>
    <row r="54" spans="4:22" x14ac:dyDescent="0.35">
      <c r="E54" s="45" t="s">
        <v>82</v>
      </c>
      <c r="I54" s="45" t="s">
        <v>1</v>
      </c>
      <c r="J54" s="11">
        <f>J12/J$6</f>
        <v>0.04</v>
      </c>
      <c r="K54" s="11">
        <f t="shared" ref="K54:U54" si="57">K12/K$6</f>
        <v>0.04</v>
      </c>
      <c r="L54" s="11">
        <f t="shared" si="57"/>
        <v>0.04</v>
      </c>
      <c r="M54" s="11">
        <f t="shared" si="57"/>
        <v>0.04</v>
      </c>
      <c r="N54" s="11">
        <f t="shared" si="57"/>
        <v>0.04</v>
      </c>
      <c r="O54" s="11">
        <f t="shared" si="57"/>
        <v>0.04</v>
      </c>
      <c r="P54" s="11">
        <f t="shared" si="57"/>
        <v>0.04</v>
      </c>
      <c r="Q54" s="11">
        <f t="shared" si="57"/>
        <v>0.04</v>
      </c>
      <c r="R54" s="11">
        <f t="shared" si="57"/>
        <v>0.04</v>
      </c>
      <c r="S54" s="11">
        <f t="shared" si="57"/>
        <v>0.04</v>
      </c>
      <c r="T54" s="11">
        <f t="shared" si="57"/>
        <v>0.04</v>
      </c>
      <c r="U54" s="11">
        <f t="shared" si="57"/>
        <v>0.04</v>
      </c>
      <c r="V54" s="11">
        <f t="shared" ref="V54" si="58">V12/V$6</f>
        <v>0.04</v>
      </c>
    </row>
    <row r="55" spans="4:22" x14ac:dyDescent="0.35">
      <c r="E55" s="45" t="s">
        <v>83</v>
      </c>
      <c r="I55" s="45" t="s">
        <v>1</v>
      </c>
      <c r="J55" s="11">
        <f>J14/J$6</f>
        <v>4.4999999999999997E-3</v>
      </c>
      <c r="K55" s="11">
        <f t="shared" ref="K55:U55" si="59">K14/K$6</f>
        <v>4.4999999999999997E-3</v>
      </c>
      <c r="L55" s="11">
        <f t="shared" si="59"/>
        <v>4.4999999999999997E-3</v>
      </c>
      <c r="M55" s="11">
        <f t="shared" si="59"/>
        <v>4.4999999999999997E-3</v>
      </c>
      <c r="N55" s="11">
        <f t="shared" si="59"/>
        <v>4.4999999999999997E-3</v>
      </c>
      <c r="O55" s="11">
        <f t="shared" si="59"/>
        <v>4.4999999999999997E-3</v>
      </c>
      <c r="P55" s="11">
        <f t="shared" si="59"/>
        <v>4.4999999999999997E-3</v>
      </c>
      <c r="Q55" s="11">
        <f t="shared" si="59"/>
        <v>4.4999999999999997E-3</v>
      </c>
      <c r="R55" s="11">
        <f t="shared" si="59"/>
        <v>4.4999999999999997E-3</v>
      </c>
      <c r="S55" s="11">
        <f t="shared" si="59"/>
        <v>4.4999999999999997E-3</v>
      </c>
      <c r="T55" s="11">
        <f t="shared" si="59"/>
        <v>4.4999999999999997E-3</v>
      </c>
      <c r="U55" s="11">
        <f t="shared" si="59"/>
        <v>4.4999999999999997E-3</v>
      </c>
      <c r="V55" s="11">
        <f t="shared" ref="V55" si="60">V14/V$6</f>
        <v>4.5000000000000005E-3</v>
      </c>
    </row>
    <row r="56" spans="4:22" x14ac:dyDescent="0.35">
      <c r="E56" s="45" t="s">
        <v>84</v>
      </c>
      <c r="I56" s="45" t="s">
        <v>1</v>
      </c>
      <c r="J56" s="11">
        <f>J22/J$6</f>
        <v>0.15821666666666667</v>
      </c>
      <c r="K56" s="11">
        <f t="shared" ref="K56:U56" si="61">K22/K$6</f>
        <v>0.1613</v>
      </c>
      <c r="L56" s="11">
        <f t="shared" si="61"/>
        <v>0.16438333333333333</v>
      </c>
      <c r="M56" s="11">
        <f t="shared" si="61"/>
        <v>0.16746666666666668</v>
      </c>
      <c r="N56" s="11">
        <f t="shared" si="61"/>
        <v>0.17055000000000001</v>
      </c>
      <c r="O56" s="11">
        <f t="shared" si="61"/>
        <v>8.6816666666666667E-2</v>
      </c>
      <c r="P56" s="11">
        <f t="shared" si="61"/>
        <v>8.835833333333333E-2</v>
      </c>
      <c r="Q56" s="11">
        <f t="shared" si="61"/>
        <v>8.9900000000000008E-2</v>
      </c>
      <c r="R56" s="11">
        <f t="shared" si="61"/>
        <v>0.15240277777777778</v>
      </c>
      <c r="S56" s="11">
        <f t="shared" si="61"/>
        <v>0.15497222222222223</v>
      </c>
      <c r="T56" s="11">
        <f t="shared" si="61"/>
        <v>0.15754166666666666</v>
      </c>
      <c r="U56" s="11">
        <f t="shared" si="61"/>
        <v>0.16011111111111109</v>
      </c>
      <c r="V56" s="11">
        <f t="shared" ref="V56" si="62">V22/V$6</f>
        <v>0.13304430379746834</v>
      </c>
    </row>
  </sheetData>
  <hyperlinks>
    <hyperlink ref="V1" location="Master!A1" display="back" xr:uid="{00000000-0004-0000-0700-000000000000}"/>
    <hyperlink ref="J1" location="Master!A1" display="back" xr:uid="{00000000-0004-0000-0700-00000100000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K11"/>
  <sheetViews>
    <sheetView zoomScale="70" zoomScaleNormal="70" workbookViewId="0">
      <pane xSplit="9" ySplit="4" topLeftCell="J5" activePane="bottomRight" state="frozen"/>
      <selection activeCell="E6" sqref="E6"/>
      <selection pane="topRight" activeCell="E6" sqref="E6"/>
      <selection pane="bottomLeft" activeCell="E6" sqref="E6"/>
      <selection pane="bottomRight" activeCell="D7" sqref="D7:J11"/>
    </sheetView>
  </sheetViews>
  <sheetFormatPr defaultColWidth="8.7265625" defaultRowHeight="14.5" x14ac:dyDescent="0.35"/>
  <cols>
    <col min="1" max="1" width="8.7265625" style="2"/>
    <col min="2" max="2" width="4.81640625" style="2" customWidth="1"/>
    <col min="3" max="3" width="6.453125" style="24" customWidth="1"/>
    <col min="4" max="4" width="3.453125" style="38" customWidth="1"/>
    <col min="5" max="5" width="5.7265625" style="2" customWidth="1"/>
    <col min="6" max="6" width="3" style="2" customWidth="1"/>
    <col min="7" max="7" width="8.7265625" style="2"/>
    <col min="8" max="8" width="28.7265625" style="2" customWidth="1"/>
    <col min="9" max="9" width="7.6328125" style="2" bestFit="1" customWidth="1"/>
    <col min="10" max="10" width="15.6328125" style="27" customWidth="1"/>
    <col min="11" max="11" width="14.81640625" style="2" customWidth="1"/>
    <col min="12" max="16384" width="8.7265625" style="2"/>
  </cols>
  <sheetData>
    <row r="1" spans="1:11" x14ac:dyDescent="0.35">
      <c r="A1" s="1" t="s">
        <v>45</v>
      </c>
      <c r="J1" s="25" t="s">
        <v>44</v>
      </c>
    </row>
    <row r="4" spans="1:11" x14ac:dyDescent="0.35">
      <c r="J4" s="26"/>
      <c r="K4" s="26"/>
    </row>
    <row r="6" spans="1:11" s="37" customFormat="1" x14ac:dyDescent="0.35">
      <c r="C6" s="24"/>
      <c r="D6" s="38"/>
      <c r="J6" s="27"/>
    </row>
    <row r="7" spans="1:11" s="37" customFormat="1" x14ac:dyDescent="0.35">
      <c r="C7" s="24"/>
      <c r="D7" s="38" t="s">
        <v>125</v>
      </c>
      <c r="F7" s="38"/>
      <c r="I7" s="29"/>
      <c r="J7" s="49" t="s">
        <v>126</v>
      </c>
    </row>
    <row r="8" spans="1:11" s="37" customFormat="1" x14ac:dyDescent="0.35">
      <c r="C8" s="24"/>
      <c r="D8" s="38"/>
      <c r="G8" s="29"/>
      <c r="J8" s="27"/>
    </row>
    <row r="9" spans="1:11" s="37" customFormat="1" x14ac:dyDescent="0.35">
      <c r="C9" s="24"/>
      <c r="D9" s="38" t="s">
        <v>127</v>
      </c>
      <c r="I9" s="37" t="s">
        <v>53</v>
      </c>
      <c r="J9" s="27">
        <f>VLOOKUP($J$7,Category!$I$7:$K$9,2,0)</f>
        <v>30</v>
      </c>
    </row>
    <row r="10" spans="1:11" s="37" customFormat="1" x14ac:dyDescent="0.35">
      <c r="C10" s="24"/>
      <c r="D10" s="38"/>
      <c r="J10" s="27"/>
    </row>
    <row r="11" spans="1:11" s="37" customFormat="1" x14ac:dyDescent="0.35">
      <c r="C11" s="24"/>
      <c r="D11" s="54" t="s">
        <v>128</v>
      </c>
      <c r="F11" s="38"/>
      <c r="I11" s="37" t="s">
        <v>124</v>
      </c>
      <c r="J11" s="27">
        <f>VLOOKUP($J$7,Category!$I$7:$K$9,3,0)</f>
        <v>12</v>
      </c>
    </row>
  </sheetData>
  <hyperlinks>
    <hyperlink ref="J1" location="Master!A1" display="back" xr:uid="{00000000-0004-0000-0800-000000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Category!$I$7:$I$8</xm:f>
          </x14:formula1>
          <xm:sqref>J7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Master</vt:lpstr>
      <vt:lpstr>Sales &amp; Margin</vt:lpstr>
      <vt:lpstr>HQ</vt:lpstr>
      <vt:lpstr>Work Cap</vt:lpstr>
      <vt:lpstr>Capex</vt:lpstr>
      <vt:lpstr>Debt</vt:lpstr>
      <vt:lpstr>CF</vt:lpstr>
      <vt:lpstr>P&amp;L</vt:lpstr>
      <vt:lpstr>Parameters</vt:lpstr>
      <vt:lpstr>Category</vt:lpstr>
      <vt:lpstr>Slide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2020-12-27T15:17:50Z</dcterms:modified>
</cp:coreProperties>
</file>