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BO\BTECH\ERP\Document\"/>
    </mc:Choice>
  </mc:AlternateContent>
  <xr:revisionPtr revIDLastSave="0" documentId="8_{14D0179F-19E1-47BE-9553-A6B361A45268}" xr6:coauthVersionLast="47" xr6:coauthVersionMax="47" xr10:uidLastSave="{00000000-0000-0000-0000-000000000000}"/>
  <bookViews>
    <workbookView xWindow="-108" yWindow="-108" windowWidth="23256" windowHeight="12576" xr2:uid="{E88AD634-4311-4E3F-BA09-7739D24AE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AE6" i="1"/>
  <c r="AD6" i="1"/>
  <c r="AC9" i="1"/>
  <c r="AC8" i="1"/>
  <c r="AC7" i="1"/>
  <c r="AB9" i="1"/>
  <c r="AB8" i="1"/>
  <c r="AB7" i="1"/>
  <c r="AB6" i="1"/>
  <c r="Z4" i="1"/>
  <c r="Z6" i="1"/>
  <c r="Z9" i="1"/>
  <c r="Z8" i="1"/>
  <c r="Z7" i="1"/>
  <c r="P19" i="1"/>
  <c r="R19" i="1" s="1"/>
  <c r="G3" i="1"/>
  <c r="P9" i="1" s="1"/>
  <c r="R9" i="1" s="1"/>
  <c r="P24" i="1"/>
  <c r="N22" i="1"/>
  <c r="N24" i="1" s="1"/>
  <c r="O19" i="1" s="1"/>
  <c r="K26" i="1"/>
  <c r="P7" i="1" l="1"/>
  <c r="P17" i="1" s="1"/>
  <c r="P6" i="1"/>
  <c r="P8" i="1"/>
  <c r="P5" i="1"/>
  <c r="L23" i="1"/>
  <c r="J24" i="1" s="1"/>
  <c r="I19" i="1"/>
  <c r="J19" i="1" s="1"/>
  <c r="K19" i="1" s="1"/>
  <c r="L19" i="1" s="1"/>
  <c r="F17" i="1"/>
  <c r="F16" i="1"/>
  <c r="F15" i="1"/>
  <c r="F14" i="1"/>
  <c r="F13" i="1"/>
  <c r="D12" i="1"/>
  <c r="C12" i="1"/>
  <c r="D3" i="1"/>
  <c r="C3" i="1"/>
  <c r="F9" i="1"/>
  <c r="F8" i="1"/>
  <c r="F7" i="1"/>
  <c r="F6" i="1"/>
  <c r="F5" i="1"/>
  <c r="O9" i="1"/>
  <c r="O8" i="1"/>
  <c r="O7" i="1"/>
  <c r="O6" i="1"/>
  <c r="O5" i="1"/>
  <c r="J6" i="1"/>
  <c r="J7" i="1"/>
  <c r="J8" i="1"/>
  <c r="J9" i="1"/>
  <c r="J5" i="1"/>
  <c r="R6" i="1" l="1"/>
  <c r="P16" i="1"/>
  <c r="R16" i="1" s="1"/>
  <c r="R5" i="1"/>
  <c r="S5" i="1" s="1"/>
  <c r="U5" i="1" s="1"/>
  <c r="P15" i="1"/>
  <c r="R8" i="1"/>
  <c r="P18" i="1"/>
  <c r="R18" i="1" s="1"/>
  <c r="P3" i="1"/>
  <c r="F12" i="1"/>
  <c r="F3" i="1"/>
  <c r="F2" i="1"/>
  <c r="R15" i="1" l="1"/>
  <c r="P13" i="1"/>
  <c r="R3" i="1"/>
  <c r="R4" i="1" s="1"/>
  <c r="S4" i="1" s="1"/>
  <c r="S8" i="1" s="1"/>
  <c r="T7" i="1"/>
  <c r="U7" i="1" s="1"/>
  <c r="S9" i="1"/>
  <c r="S6" i="1" l="1"/>
  <c r="T9" i="1"/>
  <c r="U9" i="1" s="1"/>
  <c r="S7" i="1"/>
  <c r="S3" i="1" s="1"/>
  <c r="T6" i="1"/>
  <c r="U6" i="1" s="1"/>
  <c r="T8" i="1"/>
  <c r="U8" i="1" s="1"/>
  <c r="S15" i="1"/>
  <c r="U15" i="1" s="1"/>
  <c r="R13" i="1"/>
  <c r="R14" i="1" s="1"/>
  <c r="U3" i="1"/>
  <c r="T17" i="1" l="1"/>
  <c r="U17" i="1" s="1"/>
  <c r="T19" i="1"/>
  <c r="U19" i="1" s="1"/>
  <c r="S14" i="1"/>
  <c r="T16" i="1"/>
  <c r="U16" i="1" s="1"/>
  <c r="U13" i="1" s="1"/>
  <c r="T18" i="1"/>
  <c r="U18" i="1" s="1"/>
  <c r="S18" i="1" l="1"/>
  <c r="S17" i="1"/>
  <c r="S16" i="1"/>
  <c r="S19" i="1"/>
  <c r="S13" i="1" l="1"/>
</calcChain>
</file>

<file path=xl/sharedStrings.xml><?xml version="1.0" encoding="utf-8"?>
<sst xmlns="http://schemas.openxmlformats.org/spreadsheetml/2006/main" count="29" uniqueCount="26">
  <si>
    <t>SKU1</t>
  </si>
  <si>
    <t>SKU2</t>
  </si>
  <si>
    <t>SKU3</t>
  </si>
  <si>
    <t>SKU4</t>
  </si>
  <si>
    <t>SKU5</t>
  </si>
  <si>
    <t>SKU</t>
  </si>
  <si>
    <t>BGT QTY</t>
  </si>
  <si>
    <t>Samsung</t>
  </si>
  <si>
    <t>LG</t>
  </si>
  <si>
    <t>SKU6</t>
  </si>
  <si>
    <t>SKU7</t>
  </si>
  <si>
    <t>SKU8</t>
  </si>
  <si>
    <t>SKU9</t>
  </si>
  <si>
    <t>SKU10</t>
  </si>
  <si>
    <t>Total</t>
  </si>
  <si>
    <t>No. SKU</t>
  </si>
  <si>
    <t>AC</t>
  </si>
  <si>
    <t>Change</t>
  </si>
  <si>
    <t>Equal Distribution</t>
  </si>
  <si>
    <t>Based on Performance</t>
  </si>
  <si>
    <t>Retail Price</t>
  </si>
  <si>
    <t>Qty</t>
  </si>
  <si>
    <t>Bgt Qty</t>
  </si>
  <si>
    <t>Bdg Amount</t>
  </si>
  <si>
    <t>Bgt Mix%</t>
  </si>
  <si>
    <t>Revised Mix%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</si>
</sst>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70" formatCode="0.0%"/>
    <numFmt numFmtId="172" formatCode="0.0000%"/>
    <numFmt numFmtId="190" formatCode="_-* #,##0.0_-;\-* #,##0.0_-;_-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70" fontId="0" fillId="0" borderId="0" xfId="2" applyNumberFormat="1" applyFont="1"/>
    <xf numFmtId="10" fontId="0" fillId="0" borderId="0" xfId="2" applyNumberFormat="1" applyFont="1"/>
    <xf numFmtId="172" fontId="0" fillId="0" borderId="0" xfId="2" applyNumberFormat="1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70" fontId="0" fillId="0" borderId="0" xfId="0" applyNumberFormat="1"/>
    <xf numFmtId="10" fontId="0" fillId="0" borderId="0" xfId="0" applyNumberFormat="1"/>
    <xf numFmtId="170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9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E030-F520-44D2-8137-3880765519D4}">
  <dimension ref="B1:AE26"/>
  <sheetViews>
    <sheetView tabSelected="1" topLeftCell="V2" zoomScale="160" zoomScaleNormal="160" workbookViewId="0">
      <selection activeCell="AB14" sqref="AB14"/>
    </sheetView>
  </sheetViews>
  <sheetFormatPr defaultRowHeight="14.4" x14ac:dyDescent="0.3"/>
  <cols>
    <col min="6" max="6" width="16.33203125" bestFit="1" customWidth="1"/>
    <col min="8" max="8" width="12.21875" bestFit="1" customWidth="1"/>
    <col min="18" max="18" width="20.21875" bestFit="1" customWidth="1"/>
    <col min="19" max="23" width="20.21875" customWidth="1"/>
    <col min="26" max="26" width="10.88671875" bestFit="1" customWidth="1"/>
  </cols>
  <sheetData>
    <row r="1" spans="2:31" x14ac:dyDescent="0.3">
      <c r="C1" t="s">
        <v>14</v>
      </c>
      <c r="D1" t="s">
        <v>15</v>
      </c>
    </row>
    <row r="2" spans="2:31" x14ac:dyDescent="0.3">
      <c r="B2" s="6" t="s">
        <v>16</v>
      </c>
      <c r="C2" s="6">
        <v>205523</v>
      </c>
      <c r="D2" s="6">
        <v>61272</v>
      </c>
      <c r="E2" s="6"/>
      <c r="F2" s="7">
        <f>C2/D2</f>
        <v>3.3542727510118815</v>
      </c>
      <c r="R2" t="s">
        <v>17</v>
      </c>
      <c r="S2" t="s">
        <v>18</v>
      </c>
      <c r="U2" t="s">
        <v>19</v>
      </c>
    </row>
    <row r="3" spans="2:31" x14ac:dyDescent="0.3">
      <c r="B3" s="5" t="s">
        <v>7</v>
      </c>
      <c r="C3" s="5">
        <f>SUM(D5:D9)</f>
        <v>115</v>
      </c>
      <c r="D3" s="5">
        <f>SUM(E5:E9)</f>
        <v>5</v>
      </c>
      <c r="E3" s="5"/>
      <c r="F3" s="5">
        <f>C3/D3</f>
        <v>23</v>
      </c>
      <c r="G3">
        <f>SUM(G5:G9)</f>
        <v>15009</v>
      </c>
      <c r="P3" s="8">
        <f>SUM(P5:P9)</f>
        <v>0.99999999999999989</v>
      </c>
      <c r="R3" s="8">
        <f>SUM(R5:R9)</f>
        <v>1.0681757612099407</v>
      </c>
      <c r="S3" s="8">
        <f>SUM(S5:S9)</f>
        <v>0.99999999999999978</v>
      </c>
      <c r="T3" s="8"/>
      <c r="U3" s="8">
        <f>SUM(U5:U9)</f>
        <v>0.99999999999999978</v>
      </c>
      <c r="V3" s="8"/>
      <c r="X3" s="8"/>
      <c r="Y3" s="8"/>
      <c r="Z3" s="8"/>
    </row>
    <row r="4" spans="2:31" x14ac:dyDescent="0.3">
      <c r="C4" t="s">
        <v>5</v>
      </c>
      <c r="D4" t="s">
        <v>6</v>
      </c>
      <c r="Q4" s="2"/>
      <c r="R4" s="10">
        <f>R3-P3</f>
        <v>6.8175761209940844E-2</v>
      </c>
      <c r="S4" s="11">
        <f>R4/4</f>
        <v>1.7043940302485211E-2</v>
      </c>
      <c r="T4" s="11"/>
      <c r="U4" s="11"/>
      <c r="V4" s="11"/>
      <c r="W4" s="9"/>
      <c r="X4" s="10"/>
      <c r="Y4" s="10"/>
      <c r="Z4" s="12">
        <f>SUM(Z6:Z9)</f>
        <v>10800</v>
      </c>
    </row>
    <row r="5" spans="2:31" x14ac:dyDescent="0.3">
      <c r="C5" t="s">
        <v>0</v>
      </c>
      <c r="D5">
        <v>15</v>
      </c>
      <c r="E5">
        <v>1</v>
      </c>
      <c r="F5">
        <f t="shared" ref="F5:F9" si="0">D5/E5</f>
        <v>15</v>
      </c>
      <c r="G5">
        <v>2729</v>
      </c>
      <c r="H5" s="1">
        <v>802006357</v>
      </c>
      <c r="I5" s="3"/>
      <c r="J5" s="4">
        <f>G5/H5</f>
        <v>3.4027161707397787E-6</v>
      </c>
      <c r="L5">
        <v>9126</v>
      </c>
      <c r="M5" s="1">
        <v>349782</v>
      </c>
      <c r="N5" s="3"/>
      <c r="O5" s="4">
        <f>L5/M5</f>
        <v>2.609053639123797E-2</v>
      </c>
      <c r="P5" s="2">
        <f>G5/SUM($G$3)</f>
        <v>0.18182423879005929</v>
      </c>
      <c r="Q5" s="2"/>
      <c r="R5" s="8">
        <f>P5</f>
        <v>0.18182423879005929</v>
      </c>
      <c r="S5" s="8">
        <f>R5</f>
        <v>0.18182423879005929</v>
      </c>
      <c r="T5" s="8"/>
      <c r="U5" s="8">
        <f>S5</f>
        <v>0.18182423879005929</v>
      </c>
      <c r="V5" s="8"/>
      <c r="W5" t="s">
        <v>20</v>
      </c>
      <c r="X5" s="10" t="s">
        <v>21</v>
      </c>
      <c r="Y5" s="10"/>
      <c r="Z5" s="8" t="s">
        <v>23</v>
      </c>
      <c r="AA5" t="s">
        <v>22</v>
      </c>
      <c r="AB5" t="s">
        <v>24</v>
      </c>
      <c r="AC5" t="s">
        <v>25</v>
      </c>
    </row>
    <row r="6" spans="2:31" x14ac:dyDescent="0.3">
      <c r="C6" t="s">
        <v>1</v>
      </c>
      <c r="D6">
        <v>10</v>
      </c>
      <c r="E6">
        <v>1</v>
      </c>
      <c r="F6">
        <f t="shared" si="0"/>
        <v>10</v>
      </c>
      <c r="G6">
        <v>4093</v>
      </c>
      <c r="H6" s="1">
        <v>802006357</v>
      </c>
      <c r="I6" s="3"/>
      <c r="J6" s="4">
        <f t="shared" ref="J6:J9" si="1">G6/H6</f>
        <v>5.1034508196547877E-6</v>
      </c>
      <c r="L6">
        <v>4093</v>
      </c>
      <c r="M6" s="1">
        <v>802006357</v>
      </c>
      <c r="N6" s="3"/>
      <c r="O6" s="4">
        <f t="shared" ref="O6:O9" si="2">L6/M6</f>
        <v>5.1034508196547877E-6</v>
      </c>
      <c r="P6" s="2">
        <f t="shared" ref="P6:P9" si="3">G6/SUM($G$3)</f>
        <v>0.27270304483976282</v>
      </c>
      <c r="Q6" s="2"/>
      <c r="R6" s="8">
        <f>P6</f>
        <v>0.27270304483976282</v>
      </c>
      <c r="S6" s="8">
        <f>R6-$S$4</f>
        <v>0.25565910453727758</v>
      </c>
      <c r="T6" s="8">
        <f>$R$4*(R6/SUM($R$6:$R$9))</f>
        <v>2.0975580450813741E-2</v>
      </c>
      <c r="U6" s="8">
        <f>R6-T6</f>
        <v>0.25172746438894911</v>
      </c>
      <c r="V6" s="8"/>
      <c r="W6" s="1">
        <v>1200</v>
      </c>
      <c r="X6" s="1">
        <v>1</v>
      </c>
      <c r="Y6" s="1"/>
      <c r="Z6" s="1">
        <f>AA6*W6</f>
        <v>2400</v>
      </c>
      <c r="AA6">
        <v>2</v>
      </c>
      <c r="AB6" s="2">
        <f>Z6/$Z$4</f>
        <v>0.22222222222222221</v>
      </c>
      <c r="AC6" s="2">
        <v>0.25</v>
      </c>
      <c r="AD6" s="13">
        <f>Z4*AC6</f>
        <v>2700</v>
      </c>
      <c r="AE6">
        <f>AD6/W6</f>
        <v>2.25</v>
      </c>
    </row>
    <row r="7" spans="2:31" x14ac:dyDescent="0.3">
      <c r="C7" t="s">
        <v>2</v>
      </c>
      <c r="D7">
        <v>20</v>
      </c>
      <c r="E7">
        <v>1</v>
      </c>
      <c r="F7">
        <f t="shared" si="0"/>
        <v>20</v>
      </c>
      <c r="G7">
        <v>2729</v>
      </c>
      <c r="H7" s="1">
        <v>802006357</v>
      </c>
      <c r="I7" s="3"/>
      <c r="J7" s="4">
        <f t="shared" si="1"/>
        <v>3.4027161707397787E-6</v>
      </c>
      <c r="L7">
        <v>2729</v>
      </c>
      <c r="M7" s="1">
        <v>802006357</v>
      </c>
      <c r="N7" s="3"/>
      <c r="O7" s="4">
        <f t="shared" si="2"/>
        <v>3.4027161707397787E-6</v>
      </c>
      <c r="P7" s="2">
        <f t="shared" si="3"/>
        <v>0.18182423879005929</v>
      </c>
      <c r="Q7" s="2"/>
      <c r="R7" s="8">
        <v>0.25</v>
      </c>
      <c r="S7" s="8">
        <f t="shared" ref="S7:S9" si="4">R7-$S$4</f>
        <v>0.23295605969751479</v>
      </c>
      <c r="T7" s="8">
        <f t="shared" ref="T7:T9" si="5">$R$4*(R7/SUM($R$6:$R$9))</f>
        <v>1.9229323661511328E-2</v>
      </c>
      <c r="U7" s="8">
        <f t="shared" ref="U7:U9" si="6">R7-T7</f>
        <v>0.23077067633848866</v>
      </c>
      <c r="V7" s="8"/>
      <c r="W7" s="1">
        <v>1300</v>
      </c>
      <c r="X7" s="1">
        <v>1</v>
      </c>
      <c r="Y7" s="1"/>
      <c r="Z7" s="1">
        <f t="shared" ref="Z7:Z9" si="7">AA7*W7</f>
        <v>2600</v>
      </c>
      <c r="AA7">
        <v>2</v>
      </c>
      <c r="AB7" s="2">
        <f t="shared" ref="AB7:AC9" si="8">Z7/$Z$4</f>
        <v>0.24074074074074073</v>
      </c>
      <c r="AC7" s="2">
        <f t="shared" ref="AC7:AC9" si="9">AB7</f>
        <v>0.24074074074074073</v>
      </c>
    </row>
    <row r="8" spans="2:31" x14ac:dyDescent="0.3">
      <c r="C8" t="s">
        <v>3</v>
      </c>
      <c r="D8">
        <v>30</v>
      </c>
      <c r="E8">
        <v>1</v>
      </c>
      <c r="F8">
        <f t="shared" si="0"/>
        <v>30</v>
      </c>
      <c r="G8">
        <v>2729</v>
      </c>
      <c r="H8" s="1">
        <v>802006357</v>
      </c>
      <c r="I8" s="3"/>
      <c r="J8" s="4">
        <f t="shared" si="1"/>
        <v>3.4027161707397787E-6</v>
      </c>
      <c r="L8">
        <v>2729</v>
      </c>
      <c r="M8" s="1">
        <v>802006357</v>
      </c>
      <c r="N8" s="3"/>
      <c r="O8" s="4">
        <f t="shared" si="2"/>
        <v>3.4027161707397787E-6</v>
      </c>
      <c r="P8" s="2">
        <f t="shared" si="3"/>
        <v>0.18182423879005929</v>
      </c>
      <c r="Q8" s="2"/>
      <c r="R8" s="8">
        <f t="shared" ref="R8:R9" si="10">P8</f>
        <v>0.18182423879005929</v>
      </c>
      <c r="S8" s="8">
        <f t="shared" si="4"/>
        <v>0.16478029848757408</v>
      </c>
      <c r="T8" s="8">
        <f t="shared" si="5"/>
        <v>1.3985428548807889E-2</v>
      </c>
      <c r="U8" s="8">
        <f t="shared" si="6"/>
        <v>0.16783881024125141</v>
      </c>
      <c r="V8" s="8"/>
      <c r="W8" s="1">
        <v>900</v>
      </c>
      <c r="X8" s="1">
        <v>1</v>
      </c>
      <c r="Y8" s="1"/>
      <c r="Z8" s="1">
        <f t="shared" si="7"/>
        <v>1800</v>
      </c>
      <c r="AA8">
        <v>2</v>
      </c>
      <c r="AB8" s="2">
        <f t="shared" si="8"/>
        <v>0.16666666666666666</v>
      </c>
      <c r="AC8" s="2">
        <f t="shared" si="9"/>
        <v>0.16666666666666666</v>
      </c>
    </row>
    <row r="9" spans="2:31" x14ac:dyDescent="0.3">
      <c r="C9" t="s">
        <v>4</v>
      </c>
      <c r="D9">
        <v>40</v>
      </c>
      <c r="E9">
        <v>1</v>
      </c>
      <c r="F9">
        <f t="shared" si="0"/>
        <v>40</v>
      </c>
      <c r="G9">
        <v>2729</v>
      </c>
      <c r="H9" s="1">
        <v>802006357</v>
      </c>
      <c r="I9" s="3"/>
      <c r="J9" s="4">
        <f t="shared" si="1"/>
        <v>3.4027161707397787E-6</v>
      </c>
      <c r="L9">
        <v>2729</v>
      </c>
      <c r="M9" s="1">
        <v>802006357</v>
      </c>
      <c r="N9" s="3"/>
      <c r="O9" s="4">
        <f t="shared" si="2"/>
        <v>3.4027161707397787E-6</v>
      </c>
      <c r="P9" s="2">
        <f t="shared" si="3"/>
        <v>0.18182423879005929</v>
      </c>
      <c r="Q9" s="2"/>
      <c r="R9" s="8">
        <f t="shared" si="10"/>
        <v>0.18182423879005929</v>
      </c>
      <c r="S9" s="8">
        <f t="shared" si="4"/>
        <v>0.16478029848757408</v>
      </c>
      <c r="T9" s="8">
        <f t="shared" si="5"/>
        <v>1.3985428548807889E-2</v>
      </c>
      <c r="U9" s="8">
        <f t="shared" si="6"/>
        <v>0.16783881024125141</v>
      </c>
      <c r="V9" s="8"/>
      <c r="W9" s="1">
        <v>2000</v>
      </c>
      <c r="X9" s="1">
        <v>1</v>
      </c>
      <c r="Y9" s="1"/>
      <c r="Z9" s="1">
        <f t="shared" si="7"/>
        <v>4000</v>
      </c>
      <c r="AA9">
        <v>2</v>
      </c>
      <c r="AB9" s="2">
        <f t="shared" si="8"/>
        <v>0.37037037037037035</v>
      </c>
      <c r="AC9" s="2">
        <f t="shared" si="9"/>
        <v>0.37037037037037035</v>
      </c>
    </row>
    <row r="10" spans="2:31" x14ac:dyDescent="0.3">
      <c r="H10" s="1"/>
      <c r="I10" s="3"/>
      <c r="J10" s="4"/>
      <c r="M10" s="1"/>
      <c r="N10" s="3"/>
      <c r="O10" s="4"/>
    </row>
    <row r="12" spans="2:31" x14ac:dyDescent="0.3">
      <c r="B12" s="5" t="s">
        <v>8</v>
      </c>
      <c r="C12" s="5">
        <f>SUM(D13:D17)</f>
        <v>135</v>
      </c>
      <c r="D12" s="5">
        <f>SUM(E13:E17)</f>
        <v>5</v>
      </c>
      <c r="E12" s="5"/>
      <c r="F12" s="5">
        <f>C12/D12</f>
        <v>27</v>
      </c>
      <c r="R12" t="s">
        <v>17</v>
      </c>
      <c r="S12" t="s">
        <v>18</v>
      </c>
      <c r="U12" t="s">
        <v>19</v>
      </c>
      <c r="AB12">
        <v>5930</v>
      </c>
    </row>
    <row r="13" spans="2:31" x14ac:dyDescent="0.3">
      <c r="C13" t="s">
        <v>9</v>
      </c>
      <c r="D13">
        <v>30</v>
      </c>
      <c r="E13">
        <v>1</v>
      </c>
      <c r="F13">
        <f t="shared" ref="F13:F17" si="11">D13/E13</f>
        <v>30</v>
      </c>
      <c r="P13" s="8">
        <f>SUM(P15:P19)</f>
        <v>0.99999999999999989</v>
      </c>
      <c r="R13" s="8">
        <f>SUM(R15:R19)</f>
        <v>0.9181757612099406</v>
      </c>
      <c r="S13" s="8">
        <f>SUM(S15:S19)</f>
        <v>1</v>
      </c>
      <c r="T13" s="8"/>
      <c r="U13" s="8">
        <f>SUM(U15:U19)</f>
        <v>1</v>
      </c>
      <c r="AB13">
        <f>AB12*2</f>
        <v>11860</v>
      </c>
    </row>
    <row r="14" spans="2:31" x14ac:dyDescent="0.3">
      <c r="C14" t="s">
        <v>10</v>
      </c>
      <c r="D14">
        <v>50</v>
      </c>
      <c r="E14">
        <v>1</v>
      </c>
      <c r="F14">
        <f t="shared" si="11"/>
        <v>50</v>
      </c>
      <c r="Q14" s="2"/>
      <c r="R14" s="10">
        <f>R13-P13</f>
        <v>-8.1824238790059289E-2</v>
      </c>
      <c r="S14" s="11">
        <f>R14/4</f>
        <v>-2.0456059697514822E-2</v>
      </c>
      <c r="T14" s="11"/>
      <c r="U14" s="11"/>
    </row>
    <row r="15" spans="2:31" x14ac:dyDescent="0.3">
      <c r="C15" t="s">
        <v>11</v>
      </c>
      <c r="D15">
        <v>25</v>
      </c>
      <c r="E15">
        <v>1</v>
      </c>
      <c r="F15">
        <f t="shared" si="11"/>
        <v>25</v>
      </c>
      <c r="P15" s="2">
        <f>P5</f>
        <v>0.18182423879005929</v>
      </c>
      <c r="Q15" s="2"/>
      <c r="R15" s="8">
        <f>P15</f>
        <v>0.18182423879005929</v>
      </c>
      <c r="S15" s="8">
        <f>R15</f>
        <v>0.18182423879005929</v>
      </c>
      <c r="T15" s="8"/>
      <c r="U15" s="8">
        <f>S15</f>
        <v>0.18182423879005929</v>
      </c>
    </row>
    <row r="16" spans="2:31" x14ac:dyDescent="0.3">
      <c r="C16" t="s">
        <v>12</v>
      </c>
      <c r="D16">
        <v>20</v>
      </c>
      <c r="E16">
        <v>1</v>
      </c>
      <c r="F16">
        <f t="shared" si="11"/>
        <v>20</v>
      </c>
      <c r="P16" s="2">
        <f t="shared" ref="P16:P19" si="12">P6</f>
        <v>0.27270304483976282</v>
      </c>
      <c r="Q16" s="2"/>
      <c r="R16" s="8">
        <f>P16</f>
        <v>0.27270304483976282</v>
      </c>
      <c r="S16" s="8">
        <f>R16-$S$14</f>
        <v>0.29315910453727767</v>
      </c>
      <c r="T16" s="8">
        <f>$R$14*(R16/SUM($R$16:$R$19))</f>
        <v>-3.0303079956180631E-2</v>
      </c>
      <c r="U16" s="8">
        <f>R16-T16</f>
        <v>0.30300612479594347</v>
      </c>
    </row>
    <row r="17" spans="3:21" x14ac:dyDescent="0.3">
      <c r="C17" t="s">
        <v>13</v>
      </c>
      <c r="D17">
        <v>10</v>
      </c>
      <c r="E17">
        <v>1</v>
      </c>
      <c r="F17">
        <f t="shared" si="11"/>
        <v>10</v>
      </c>
      <c r="P17" s="2">
        <f t="shared" si="12"/>
        <v>0.18182423879005929</v>
      </c>
      <c r="Q17" s="2"/>
      <c r="R17" s="8">
        <v>0.1</v>
      </c>
      <c r="S17" s="8">
        <f t="shared" ref="S17:S19" si="13">R17-$S$14</f>
        <v>0.12045605969751483</v>
      </c>
      <c r="T17" s="8">
        <f t="shared" ref="T17:T19" si="14">$R$14*(R17/SUM($R$16:$R$19))</f>
        <v>-1.1112116468661497E-2</v>
      </c>
      <c r="U17" s="8">
        <f t="shared" ref="U17:U19" si="15">R17-T17</f>
        <v>0.11111211646866151</v>
      </c>
    </row>
    <row r="18" spans="3:21" x14ac:dyDescent="0.3">
      <c r="P18" s="2">
        <f t="shared" si="12"/>
        <v>0.18182423879005929</v>
      </c>
      <c r="Q18" s="2"/>
      <c r="R18" s="8">
        <f t="shared" ref="R18:R19" si="16">P18</f>
        <v>0.18182423879005929</v>
      </c>
      <c r="S18" s="8">
        <f t="shared" si="13"/>
        <v>0.20228029848757412</v>
      </c>
      <c r="T18" s="8">
        <f t="shared" si="14"/>
        <v>-2.0204521182608584E-2</v>
      </c>
      <c r="U18" s="8">
        <f t="shared" si="15"/>
        <v>0.20202875997266789</v>
      </c>
    </row>
    <row r="19" spans="3:21" x14ac:dyDescent="0.3">
      <c r="G19">
        <v>2729</v>
      </c>
      <c r="H19">
        <v>15.42</v>
      </c>
      <c r="I19">
        <f>G19*H19%</f>
        <v>420.81180000000001</v>
      </c>
      <c r="J19">
        <f>G19-I19</f>
        <v>2308.1882000000001</v>
      </c>
      <c r="K19">
        <f>J19*0.95</f>
        <v>2192.7787899999998</v>
      </c>
      <c r="L19">
        <f>(G19-K19)/G19</f>
        <v>0.19649000000000005</v>
      </c>
      <c r="N19">
        <v>159381.71900000001</v>
      </c>
      <c r="O19">
        <f>N19-N24</f>
        <v>141131.81900000002</v>
      </c>
      <c r="P19" s="2">
        <f t="shared" si="12"/>
        <v>0.18182423879005929</v>
      </c>
      <c r="Q19" s="2"/>
      <c r="R19" s="8">
        <f t="shared" si="16"/>
        <v>0.18182423879005929</v>
      </c>
      <c r="S19" s="8">
        <f t="shared" si="13"/>
        <v>0.20228029848757412</v>
      </c>
      <c r="T19" s="8">
        <f t="shared" si="14"/>
        <v>-2.0204521182608584E-2</v>
      </c>
      <c r="U19" s="8">
        <f t="shared" si="15"/>
        <v>0.20202875997266789</v>
      </c>
    </row>
    <row r="21" spans="3:21" x14ac:dyDescent="0.3">
      <c r="N21">
        <v>36504</v>
      </c>
    </row>
    <row r="22" spans="3:21" x14ac:dyDescent="0.3">
      <c r="N22">
        <f>2*9126</f>
        <v>18252</v>
      </c>
      <c r="P22">
        <v>177940</v>
      </c>
    </row>
    <row r="23" spans="3:21" x14ac:dyDescent="0.3">
      <c r="H23">
        <v>8653</v>
      </c>
      <c r="J23">
        <v>10404</v>
      </c>
      <c r="K23">
        <v>4</v>
      </c>
      <c r="L23">
        <f>J23*K23</f>
        <v>41616</v>
      </c>
      <c r="N23">
        <v>2.1</v>
      </c>
      <c r="P23">
        <v>0.22822999999999999</v>
      </c>
    </row>
    <row r="24" spans="3:21" x14ac:dyDescent="0.3">
      <c r="J24">
        <f>H23/(H23+L23)*100</f>
        <v>17.213391951301997</v>
      </c>
      <c r="N24">
        <f>N21-N22-N23</f>
        <v>18249.900000000001</v>
      </c>
      <c r="P24">
        <f>P22*(1-P23)</f>
        <v>137328.75380000001</v>
      </c>
    </row>
    <row r="25" spans="3:21" x14ac:dyDescent="0.3">
      <c r="J25">
        <v>18</v>
      </c>
    </row>
    <row r="26" spans="3:21" x14ac:dyDescent="0.3">
      <c r="J26">
        <v>27435</v>
      </c>
      <c r="K26">
        <f>J26/0.1721339</f>
        <v>159381.73712441302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</cp:lastModifiedBy>
  <dcterms:created xsi:type="dcterms:W3CDTF">2023-09-12T04:20:05Z</dcterms:created>
  <dcterms:modified xsi:type="dcterms:W3CDTF">2023-09-12T12:05:45Z</dcterms:modified>
</cp:coreProperties>
</file>