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TAG ASSAY\RUNS\"/>
    </mc:Choice>
  </mc:AlternateContent>
  <xr:revisionPtr revIDLastSave="0" documentId="13_ncr:1_{14AA3128-CB8F-4416-A057-E3B1F1B8194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7" i="2" l="1" a="1"/>
  <c r="Y27" i="2" s="1"/>
  <c r="S27" i="2" a="1"/>
  <c r="S27" i="2" s="1"/>
  <c r="Y26" i="2" a="1"/>
  <c r="AB26" i="2" s="1"/>
  <c r="S26" i="2" a="1"/>
  <c r="V26" i="2" s="1"/>
  <c r="Y25" i="2" a="1"/>
  <c r="AB25" i="2" s="1"/>
  <c r="S25" i="2" a="1"/>
  <c r="V25" i="2" s="1"/>
  <c r="Y24" i="2" a="1"/>
  <c r="AB24" i="2" s="1"/>
  <c r="S24" i="2" a="1"/>
  <c r="S24" i="2" s="1"/>
  <c r="Y23" i="2" a="1"/>
  <c r="AB23" i="2" s="1"/>
  <c r="S23" i="2" a="1"/>
  <c r="V23" i="2" s="1"/>
  <c r="Y22" i="2" a="1"/>
  <c r="Y22" i="2" s="1"/>
  <c r="S22" i="2" a="1"/>
  <c r="V22" i="2" s="1"/>
  <c r="Y21" i="2" a="1"/>
  <c r="AB21" i="2" s="1"/>
  <c r="S21" i="2" a="1"/>
  <c r="V21" i="2" s="1"/>
  <c r="Y20" i="2" a="1"/>
  <c r="Y20" i="2" s="1"/>
  <c r="S20" i="2" a="1"/>
  <c r="V20" i="2" s="1"/>
  <c r="AI19" i="2" a="1"/>
  <c r="AI19" i="2" s="1"/>
  <c r="Y19" i="2" a="1"/>
  <c r="AB19" i="2" s="1"/>
  <c r="S19" i="2" a="1"/>
  <c r="V19" i="2" s="1"/>
  <c r="Y18" i="2" a="1"/>
  <c r="AB18" i="2" s="1"/>
  <c r="S18" i="2" a="1"/>
  <c r="V18" i="2" s="1"/>
  <c r="Y17" i="2" a="1"/>
  <c r="AB17" i="2" s="1"/>
  <c r="S17" i="2" a="1"/>
  <c r="V17" i="2" s="1"/>
  <c r="Y16" i="2" a="1"/>
  <c r="AB16" i="2" s="1"/>
  <c r="S16" i="2" a="1"/>
  <c r="V16" i="2" s="1"/>
  <c r="AI15" i="2" a="1"/>
  <c r="AI15" i="2" s="1"/>
  <c r="AU14" i="2" l="1"/>
  <c r="AU15" i="2"/>
  <c r="AT13" i="2"/>
  <c r="AD16" i="2"/>
  <c r="AD17" i="2"/>
  <c r="AD18" i="2"/>
  <c r="AD19" i="2"/>
  <c r="AS18" i="2"/>
  <c r="AT20" i="2"/>
  <c r="X16" i="2" s="1"/>
  <c r="AT19" i="2"/>
  <c r="X20" i="2"/>
  <c r="X21" i="2"/>
  <c r="AD21" i="2"/>
  <c r="AE21" i="2" s="1"/>
  <c r="X22" i="2"/>
  <c r="X23" i="2"/>
  <c r="AD23" i="2"/>
  <c r="AD24" i="2"/>
  <c r="AD25" i="2"/>
  <c r="AD26" i="2"/>
  <c r="S17" i="2"/>
  <c r="AB22" i="2"/>
  <c r="S20" i="2"/>
  <c r="S26" i="2"/>
  <c r="AB20" i="2"/>
  <c r="Y23" i="2"/>
  <c r="Y18" i="2"/>
  <c r="V24" i="2"/>
  <c r="V27" i="2"/>
  <c r="S16" i="2"/>
  <c r="Y21" i="2"/>
  <c r="S19" i="2"/>
  <c r="Y24" i="2"/>
  <c r="AB27" i="2"/>
  <c r="Y16" i="2"/>
  <c r="Y19" i="2"/>
  <c r="S22" i="2"/>
  <c r="S25" i="2"/>
  <c r="Y25" i="2"/>
  <c r="Y17" i="2"/>
  <c r="S23" i="2"/>
  <c r="S18" i="2"/>
  <c r="Y26" i="2"/>
  <c r="S21" i="2"/>
  <c r="Y29" i="2" l="1"/>
  <c r="AD27" i="2"/>
  <c r="AC27" i="2"/>
  <c r="U29" i="2"/>
  <c r="X27" i="2"/>
  <c r="W27" i="2"/>
  <c r="X24" i="2"/>
  <c r="AE24" i="2" s="1"/>
  <c r="W24" i="2"/>
  <c r="AD20" i="2"/>
  <c r="AE20" i="2" s="1"/>
  <c r="AC20" i="2"/>
  <c r="X19" i="2"/>
  <c r="AE19" i="2" s="1"/>
  <c r="AD22" i="2"/>
  <c r="AE22" i="2" s="1"/>
  <c r="AC22" i="2"/>
  <c r="X18" i="2"/>
  <c r="AE18" i="2" s="1"/>
  <c r="X26" i="2"/>
  <c r="AE26" i="2" s="1"/>
  <c r="X17" i="2"/>
  <c r="AE17" i="2" s="1"/>
  <c r="AE16" i="2"/>
  <c r="X25" i="2"/>
  <c r="AE25" i="2" s="1"/>
  <c r="AE23" i="2"/>
  <c r="W16" i="2" l="1"/>
  <c r="W25" i="2"/>
  <c r="W17" i="2"/>
  <c r="W26" i="2"/>
  <c r="W18" i="2"/>
  <c r="W19" i="2"/>
  <c r="W20" i="2"/>
  <c r="W21" i="2"/>
  <c r="W22" i="2"/>
  <c r="W23" i="2"/>
  <c r="AE27" i="2"/>
  <c r="AC23" i="2"/>
  <c r="AC24" i="2"/>
  <c r="AC16" i="2"/>
  <c r="AC25" i="2"/>
  <c r="AC17" i="2"/>
  <c r="AC26" i="2"/>
  <c r="AC18" i="2"/>
  <c r="AC19" i="2"/>
  <c r="AC2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FPO, V_1.03_Safire2 FP  (V_1.03_Safire2 FP )
ABS, V 1.00 MCR Abs 4 Channel (V 1.00 MCR Abs 4 Channel)
LUM, V_1.04_11/2011_LUMINESCENCE (Nov 02 2011/17.53.34)
INA, V_1.05_11/2011_S3LCE_ALPHA (Nov  3 2011/09.27.24)
INB, V_1.05_11/2011_S3LCE_ALPHA (Nov  3 2011/09.27.24)
TCAN, V_1.00_02/2008_S3FTCAN (Feb 21 2008/17.19.16)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<sst xmlns="http://schemas.openxmlformats.org/spreadsheetml/2006/main" count="98" uniqueCount="77">
  <si>
    <t>Application: Tecan i-control</t>
  </si>
  <si>
    <t>Tecan i-control , 1.10.4.0</t>
  </si>
  <si>
    <t>Device: infinite M1000Pro</t>
  </si>
  <si>
    <t>Serial number: 1407000083</t>
  </si>
  <si>
    <t>Firmware: V_1.05_11/2011_S3LCE_ALPHA (Nov  3 2011/09.27.24)</t>
  </si>
  <si>
    <t>MAI, V_1.05_11/2011_S3LCE_ALPHA (Nov  3 2011/09.27.24)</t>
  </si>
  <si>
    <t>Date:</t>
  </si>
  <si>
    <t>20/06/2025</t>
  </si>
  <si>
    <t>Time:</t>
  </si>
  <si>
    <t>1:35:00 PM</t>
  </si>
  <si>
    <t>System</t>
  </si>
  <si>
    <t>TECAN-HP</t>
  </si>
  <si>
    <t>User</t>
  </si>
  <si>
    <t>Tecan-HP\Tecan</t>
  </si>
  <si>
    <t>Plate</t>
  </si>
  <si>
    <t>Greiner 96 Flat Bottom Transparent Polystyrene Cat. No.: 655101/655161/655192 [GRE96ft.pdfx]</t>
  </si>
  <si>
    <t>Plate-ID (Stacker)</t>
  </si>
  <si>
    <t>Label: tag</t>
  </si>
  <si>
    <t>Mode</t>
  </si>
  <si>
    <t>Absorbance</t>
  </si>
  <si>
    <t>Wavelength</t>
  </si>
  <si>
    <t>nm</t>
  </si>
  <si>
    <t>Number of Flashes</t>
  </si>
  <si>
    <t>Settle Time</t>
  </si>
  <si>
    <t>ms</t>
  </si>
  <si>
    <t>Start Time:</t>
  </si>
  <si>
    <t>20/06/2025 1:35:00 PM</t>
  </si>
  <si>
    <t>Temperature: 23.1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</si>
  <si>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</si>
  <si>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</si>
  <si>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</si>
  <si>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</si>
  <si>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</si>
  <si>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</si>
  <si>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</si>
  <si>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</si>
  <si>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</si>
  <si>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</si>
  <si>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20/06/2025 1:35:12 PM</t>
  </si>
  <si>
    <t>Label: protein</t>
  </si>
  <si>
    <t>Temperature: 23 °C</t>
  </si>
  <si>
    <t>20/06/2025 1:35:26 PM</t>
  </si>
  <si>
    <t>TAG</t>
  </si>
  <si>
    <t xml:space="preserve"> </t>
  </si>
  <si>
    <t>CONC</t>
  </si>
  <si>
    <t xml:space="preserve">SLOPE </t>
  </si>
  <si>
    <t xml:space="preserve">Sample </t>
  </si>
  <si>
    <t>Blank</t>
  </si>
  <si>
    <t xml:space="preserve">P abs 1 </t>
  </si>
  <si>
    <t xml:space="preserve">P abs 2 </t>
  </si>
  <si>
    <t xml:space="preserve">Avg </t>
  </si>
  <si>
    <t xml:space="preserve">Normalised P </t>
  </si>
  <si>
    <t>Conc P</t>
  </si>
  <si>
    <t>Blank T</t>
  </si>
  <si>
    <t>T abs 1</t>
  </si>
  <si>
    <t xml:space="preserve">T abs 2 </t>
  </si>
  <si>
    <t>Avg</t>
  </si>
  <si>
    <t>Normalised T</t>
  </si>
  <si>
    <t xml:space="preserve">Conc T </t>
  </si>
  <si>
    <t>T/P</t>
  </si>
  <si>
    <t>ABS</t>
  </si>
  <si>
    <t>Intercept</t>
  </si>
  <si>
    <t>Protein</t>
  </si>
  <si>
    <t>Conc</t>
  </si>
  <si>
    <t xml:space="preserve">INTERCEPT </t>
  </si>
  <si>
    <t>91B.3.1</t>
  </si>
  <si>
    <t>91B.3.2</t>
  </si>
  <si>
    <t>91B.3.3</t>
  </si>
  <si>
    <t>91B.4.1</t>
  </si>
  <si>
    <t>91B.4.2</t>
  </si>
  <si>
    <t>91B.4.3</t>
  </si>
  <si>
    <t>91B.5.1</t>
  </si>
  <si>
    <t>91B.5.2</t>
  </si>
  <si>
    <t>91B.5.3</t>
  </si>
  <si>
    <t>91B.6.1</t>
  </si>
  <si>
    <t>91B.6.2</t>
  </si>
  <si>
    <t>91B.6.3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</si>
</sst>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22222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FE2F3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11">
    <xf numFmtId="0" fontId="0" fillId="0" borderId="0" xfId="0"/>
    <xf numFmtId="0" fontId="0" fillId="0" borderId="0" xfId="0" quotePrefix="1"/>
    <xf numFmtId="0" fontId="1" fillId="9" borderId="0" xfId="0" applyFont="1" applyFill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0" fontId="5" fillId="10" borderId="1" xfId="0" applyFont="1" applyFill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5" fillId="10" borderId="2" xfId="0" applyFont="1" applyFill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6" fillId="0" borderId="0" xfId="0" applyFont="1" applyAlignment="1">
      <alignment vertical="center" wrapText="1"/>
    </xf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0"/>
  <sheetViews>
    <sheetView tabSelected="1" topLeftCell="F10" workbookViewId="0">
      <selection activeCell="R16" sqref="R16:R27"/>
    </sheetView>
  </sheetViews>
  <sheetFormatPr defaultRowHeight="14.5" x14ac:dyDescent="0.35"/>
  <sheetData>
    <row r="1" spans="1:50" x14ac:dyDescent="0.35">
      <c r="A1" t="s">
        <v>0</v>
      </c>
      <c r="E1" t="s">
        <v>1</v>
      </c>
    </row>
    <row r="2" spans="1:50" x14ac:dyDescent="0.35">
      <c r="A2" t="s">
        <v>2</v>
      </c>
      <c r="E2" t="s">
        <v>3</v>
      </c>
    </row>
    <row r="3" spans="1:50" x14ac:dyDescent="0.35">
      <c r="A3" t="s">
        <v>4</v>
      </c>
      <c r="E3" t="s">
        <v>5</v>
      </c>
    </row>
    <row r="5" spans="1:50" x14ac:dyDescent="0.35">
      <c r="A5" t="s">
        <v>6</v>
      </c>
      <c r="B5" t="s">
        <v>7</v>
      </c>
    </row>
    <row r="6" spans="1:50" x14ac:dyDescent="0.35">
      <c r="A6" t="s">
        <v>8</v>
      </c>
      <c r="B6" s="1" t="s">
        <v>9</v>
      </c>
    </row>
    <row r="9" spans="1:50" x14ac:dyDescent="0.35">
      <c r="A9" t="s">
        <v>10</v>
      </c>
      <c r="E9" t="s">
        <v>11</v>
      </c>
    </row>
    <row r="10" spans="1:50" x14ac:dyDescent="0.35">
      <c r="A10" t="s">
        <v>12</v>
      </c>
      <c r="E10" t="s">
        <v>13</v>
      </c>
    </row>
    <row r="11" spans="1:50" x14ac:dyDescent="0.35">
      <c r="A11" t="s">
        <v>14</v>
      </c>
      <c r="E11" t="s">
        <v>15</v>
      </c>
    </row>
    <row r="12" spans="1:50" x14ac:dyDescent="0.35">
      <c r="A12" t="s">
        <v>16</v>
      </c>
    </row>
    <row r="13" spans="1:50" ht="15" thickBot="1" x14ac:dyDescent="0.4">
      <c r="R13" s="3"/>
      <c r="S13" s="3"/>
      <c r="T13" s="4"/>
      <c r="X13" s="3"/>
      <c r="Y13" s="4"/>
      <c r="AH13" t="s">
        <v>42</v>
      </c>
      <c r="AT13" t="str">
        <f>"y = "
 &amp;TEXT( SLOPE(AI15:AR15, AI14:AR14), "0.0000") &amp; "x "
 &amp;IF( INTERCEPT(AI15:AR15, AI14:AR14)&gt;=0, "+ ","- ")
 &amp;TEXT( ABS( INTERCEPT(AI15:AR15, AI14:AR14) ), "0.0000")
 &amp;"   (R"&amp;_xlfn.UNICHAR(178)&amp;" = "
 &amp;TEXT( RSQ(AI15:AR15, AI14:AR14), "0.0000")
 &amp;")"</f>
        <v>y = 0.8759x + 0.0682   (R² = 0.9990)</v>
      </c>
      <c r="AX13" t="s">
        <v>43</v>
      </c>
    </row>
    <row r="14" spans="1:50" ht="15" thickBot="1" x14ac:dyDescent="0.4">
      <c r="R14" s="3"/>
      <c r="S14" s="3"/>
      <c r="T14" s="4"/>
      <c r="X14" s="3"/>
      <c r="Y14" s="4"/>
      <c r="AH14" t="s">
        <v>44</v>
      </c>
      <c r="AI14" s="5">
        <v>0.78125</v>
      </c>
      <c r="AJ14" s="6">
        <v>0.390625</v>
      </c>
      <c r="AK14" s="6">
        <v>0.1953125</v>
      </c>
      <c r="AL14" s="6">
        <v>9.765625E-2</v>
      </c>
      <c r="AM14" s="6">
        <v>4.8828125E-2</v>
      </c>
      <c r="AN14" s="6">
        <v>2.44140625E-2</v>
      </c>
      <c r="AO14" s="6">
        <v>1.220703125E-2</v>
      </c>
      <c r="AP14" s="6">
        <v>6.103515625E-3</v>
      </c>
      <c r="AQ14" s="6">
        <v>3.0517578130000002E-3</v>
      </c>
      <c r="AR14" s="7">
        <v>0</v>
      </c>
      <c r="AT14" t="s">
        <v>45</v>
      </c>
      <c r="AU14">
        <f>SLOPE(_xlfn.ANCHORARRAY(AI15),AI14:AR14)</f>
        <v>0.87588652061370986</v>
      </c>
    </row>
    <row r="15" spans="1:50" x14ac:dyDescent="0.35">
      <c r="A15" t="s">
        <v>17</v>
      </c>
      <c r="R15" t="s">
        <v>46</v>
      </c>
      <c r="S15" t="s">
        <v>47</v>
      </c>
      <c r="T15" t="s">
        <v>48</v>
      </c>
      <c r="U15" t="s">
        <v>49</v>
      </c>
      <c r="V15" t="s">
        <v>50</v>
      </c>
      <c r="W15" t="s">
        <v>51</v>
      </c>
      <c r="X15" t="s">
        <v>52</v>
      </c>
      <c r="Y15" t="s">
        <v>53</v>
      </c>
      <c r="Z15" t="s">
        <v>54</v>
      </c>
      <c r="AA15" t="s">
        <v>55</v>
      </c>
      <c r="AB15" t="s">
        <v>56</v>
      </c>
      <c r="AC15" t="s">
        <v>57</v>
      </c>
      <c r="AD15" t="s">
        <v>58</v>
      </c>
      <c r="AE15" t="s">
        <v>59</v>
      </c>
      <c r="AH15" t="s">
        <v>60</v>
      </c>
      <c r="AI15" cm="1">
        <f t="array" ref="AI15:AR15">B30:K30</f>
        <v>0.74299997091293335</v>
      </c>
      <c r="AJ15">
        <v>0.42689999938011169</v>
      </c>
      <c r="AK15">
        <v>0.24490000307559967</v>
      </c>
      <c r="AL15">
        <v>0.15350000560283661</v>
      </c>
      <c r="AM15">
        <v>0.11079999804496765</v>
      </c>
      <c r="AN15">
        <v>8.8600002229213715E-2</v>
      </c>
      <c r="AO15">
        <v>7.5400002300739288E-2</v>
      </c>
      <c r="AP15">
        <v>7.2800002992153168E-2</v>
      </c>
      <c r="AQ15">
        <v>6.8800002336502075E-2</v>
      </c>
      <c r="AR15">
        <v>6.3500002026557922E-2</v>
      </c>
      <c r="AT15" t="s">
        <v>61</v>
      </c>
      <c r="AU15">
        <f>INTERCEPT(_xlfn.ANCHORARRAY(AI15),AI14:AR14)</f>
        <v>6.8230029397440162E-2</v>
      </c>
    </row>
    <row r="16" spans="1:50" x14ac:dyDescent="0.35">
      <c r="A16" t="s">
        <v>18</v>
      </c>
      <c r="E16" t="s">
        <v>19</v>
      </c>
      <c r="R16" t="s">
        <v>65</v>
      </c>
      <c r="S16" s="3" cm="1">
        <f t="array" ref="S16:U16">B50:D50</f>
        <v>4.6300001442432404E-2</v>
      </c>
      <c r="T16" s="4">
        <v>8.1000000238418579E-2</v>
      </c>
      <c r="U16">
        <v>7.9599998891353607E-2</v>
      </c>
      <c r="V16">
        <f>AVERAGE(T16:U16)</f>
        <v>8.0299999564886093E-2</v>
      </c>
      <c r="W16">
        <f>V16-$U$29</f>
        <v>3.1441665875415005E-2</v>
      </c>
      <c r="X16" s="3">
        <f>(V16 -$AT$20)/$AT$19</f>
        <v>7.1495120874506074E-2</v>
      </c>
      <c r="Y16" s="4" cm="1">
        <f t="array" ref="Y16:AA16">B24:D24</f>
        <v>3.9999999105930328E-2</v>
      </c>
      <c r="Z16">
        <v>0.11320000141859055</v>
      </c>
      <c r="AA16">
        <v>9.4300001859664917E-2</v>
      </c>
      <c r="AB16">
        <f>AVERAGE(Z16:AA16)</f>
        <v>0.10375000163912773</v>
      </c>
      <c r="AC16">
        <f>AB16-$Y$29</f>
        <v>5.1266667743523918E-2</v>
      </c>
      <c r="AD16">
        <f>(AB16-$AU$15)/$AU$14</f>
        <v>4.0553166883764452E-2</v>
      </c>
      <c r="AE16">
        <f>AD16/X16</f>
        <v>0.56721586575042793</v>
      </c>
    </row>
    <row r="17" spans="1:46" x14ac:dyDescent="0.35">
      <c r="A17" t="s">
        <v>20</v>
      </c>
      <c r="E17">
        <v>540</v>
      </c>
      <c r="F17" t="s">
        <v>21</v>
      </c>
      <c r="R17" t="s">
        <v>66</v>
      </c>
      <c r="S17" s="3" cm="1">
        <f t="array" ref="S17:U17">E50:G50</f>
        <v>4.5899998396635056E-2</v>
      </c>
      <c r="T17" s="4">
        <v>9.7499996423721313E-2</v>
      </c>
      <c r="U17">
        <v>9.7699999809265137E-2</v>
      </c>
      <c r="V17">
        <f t="shared" ref="V17:V27" si="0">AVERAGE(T17:U17)</f>
        <v>9.7599998116493225E-2</v>
      </c>
      <c r="W17">
        <f t="shared" ref="W17:W27" si="1">V17-$U$29</f>
        <v>4.8741664427022137E-2</v>
      </c>
      <c r="X17" s="3">
        <f t="shared" ref="X17:X27" si="2">(V17 -$AT$20)/$AT$19</f>
        <v>0.15425028588043868</v>
      </c>
      <c r="Y17" s="4" cm="1">
        <f t="array" ref="Y17:AA17">E24:G24</f>
        <v>4.3900001794099808E-2</v>
      </c>
      <c r="Z17">
        <v>0.13590000569820404</v>
      </c>
      <c r="AA17">
        <v>0.17239999771118164</v>
      </c>
      <c r="AB17">
        <f t="shared" ref="AB17:AB27" si="3">AVERAGE(Z17:AA17)</f>
        <v>0.15415000170469284</v>
      </c>
      <c r="AC17">
        <f t="shared" ref="AC17:AC27" si="4">AB17-$Y$29</f>
        <v>0.10166666780908903</v>
      </c>
      <c r="AD17">
        <f t="shared" ref="AD17:AD27" si="5">(AB17-$AU$15)/$AU$14</f>
        <v>9.8094867639989355E-2</v>
      </c>
      <c r="AE17">
        <f t="shared" ref="AE17:AE27" si="6">AD17/X17</f>
        <v>0.63594609941938074</v>
      </c>
      <c r="AH17" t="s">
        <v>62</v>
      </c>
    </row>
    <row r="18" spans="1:46" ht="15" thickBot="1" x14ac:dyDescent="0.4">
      <c r="A18" t="s">
        <v>22</v>
      </c>
      <c r="E18">
        <v>30</v>
      </c>
      <c r="R18" t="s">
        <v>67</v>
      </c>
      <c r="S18" s="3" cm="1">
        <f t="array" ref="S18:U18">H50:J50</f>
        <v>4.5000001788139343E-2</v>
      </c>
      <c r="T18" s="4">
        <v>8.2900002598762512E-2</v>
      </c>
      <c r="U18">
        <v>8.4100000560283661E-2</v>
      </c>
      <c r="V18">
        <f t="shared" si="0"/>
        <v>8.3500001579523087E-2</v>
      </c>
      <c r="W18">
        <f t="shared" si="1"/>
        <v>3.4641667890051998E-2</v>
      </c>
      <c r="X18" s="3">
        <f t="shared" si="2"/>
        <v>8.6802445551478397E-2</v>
      </c>
      <c r="Y18" s="4" cm="1">
        <f t="array" ref="Y18:AA18">H24:J24</f>
        <v>4.3999999761581421E-2</v>
      </c>
      <c r="Z18">
        <v>0.1890999972820282</v>
      </c>
      <c r="AA18">
        <v>0.19979999959468842</v>
      </c>
      <c r="AB18">
        <f t="shared" si="3"/>
        <v>0.19444999843835831</v>
      </c>
      <c r="AC18">
        <f t="shared" si="4"/>
        <v>0.1419666645427545</v>
      </c>
      <c r="AD18">
        <f t="shared" si="5"/>
        <v>0.14410539044770235</v>
      </c>
      <c r="AE18">
        <f t="shared" si="6"/>
        <v>1.6601535766897293</v>
      </c>
      <c r="AH18" t="s">
        <v>63</v>
      </c>
      <c r="AI18" s="6">
        <v>2</v>
      </c>
      <c r="AJ18" s="6">
        <v>1</v>
      </c>
      <c r="AK18" s="6">
        <v>0.5</v>
      </c>
      <c r="AL18" s="6">
        <v>0.25</v>
      </c>
      <c r="AM18" s="6">
        <v>0.125</v>
      </c>
      <c r="AN18" s="6">
        <v>6.25E-2</v>
      </c>
      <c r="AO18" s="6">
        <v>3.125E-2</v>
      </c>
      <c r="AP18" s="8">
        <v>0</v>
      </c>
      <c r="AS18" t="str">
        <f>"y = "
 &amp;TEXT( SLOPE( AI19:AP19, AI18:AP18 ), "0.0000") &amp; "x "
 &amp;IF( INTERCEPT( AI19:AP19, AI18:AP18 ) &gt;= 0, "+ ", "- ")
 &amp;TEXT( ABS( INTERCEPT( AI19:AP19, AI18:AP18 ) ), "0.0000")
 &amp;"   (R"&amp;_xlfn.UNICHAR(178)&amp;" = "
 &amp;TEXT( RSQ( AI19:AP19, AI18:AP18 ), "0.0000")
 &amp;")"</f>
        <v>y = 0.2091x + 0.0654   (R² = 0.9955)</v>
      </c>
    </row>
    <row r="19" spans="1:46" x14ac:dyDescent="0.35">
      <c r="A19" t="s">
        <v>23</v>
      </c>
      <c r="E19">
        <v>0</v>
      </c>
      <c r="F19" t="s">
        <v>24</v>
      </c>
      <c r="R19" t="s">
        <v>68</v>
      </c>
      <c r="S19" s="3" cm="1">
        <f t="array" ref="S19:U19">K50:M50</f>
        <v>4.5800000429153442E-2</v>
      </c>
      <c r="T19" s="4">
        <v>9.2799998819828033E-2</v>
      </c>
      <c r="U19">
        <v>9.2500001192092896E-2</v>
      </c>
      <c r="V19">
        <f t="shared" si="0"/>
        <v>9.2650000005960464E-2</v>
      </c>
      <c r="W19">
        <f t="shared" si="1"/>
        <v>4.3791666316489376E-2</v>
      </c>
      <c r="X19" s="3">
        <f t="shared" si="2"/>
        <v>0.13057179196645285</v>
      </c>
      <c r="Y19" s="9" cm="1">
        <f t="array" ref="Y19:AA19">K24:M24</f>
        <v>4.7400001436471939E-2</v>
      </c>
      <c r="Z19" s="10">
        <v>0.14759999513626099</v>
      </c>
      <c r="AA19">
        <v>0.13480000197887421</v>
      </c>
      <c r="AB19">
        <f t="shared" si="3"/>
        <v>0.1411999985575676</v>
      </c>
      <c r="AC19">
        <f t="shared" si="4"/>
        <v>8.871666466196379E-2</v>
      </c>
      <c r="AD19">
        <f t="shared" si="5"/>
        <v>8.3309843732952263E-2</v>
      </c>
      <c r="AE19">
        <f t="shared" si="6"/>
        <v>0.6380386029653069</v>
      </c>
      <c r="AH19" t="s">
        <v>60</v>
      </c>
      <c r="AI19" cm="1">
        <f t="array" ref="AI19:AP19">B56:I56</f>
        <v>0.47510001063346863</v>
      </c>
      <c r="AJ19">
        <v>0.29210001230239868</v>
      </c>
      <c r="AK19">
        <v>0.16300000250339508</v>
      </c>
      <c r="AL19">
        <v>0.13050000369548798</v>
      </c>
      <c r="AM19">
        <v>8.6800001561641693E-2</v>
      </c>
      <c r="AN19">
        <v>7.7299997210502625E-2</v>
      </c>
      <c r="AO19">
        <v>6.8300001323223114E-2</v>
      </c>
      <c r="AP19">
        <v>5.9399999678134918E-2</v>
      </c>
      <c r="AS19" t="s">
        <v>45</v>
      </c>
      <c r="AT19">
        <f>SLOPE(_xlfn.ANCHORARRAY(AI19),AI18:AP18)</f>
        <v>0.20905037831012627</v>
      </c>
    </row>
    <row r="20" spans="1:46" x14ac:dyDescent="0.35">
      <c r="A20" t="s">
        <v>25</v>
      </c>
      <c r="B20" s="1" t="s">
        <v>26</v>
      </c>
      <c r="R20" t="s">
        <v>69</v>
      </c>
      <c r="S20" cm="1">
        <f t="array" ref="S20:U20">B52:D52</f>
        <v>5.9700001031160355E-2</v>
      </c>
      <c r="T20">
        <v>8.959999680519104E-2</v>
      </c>
      <c r="U20">
        <v>9.0000003576278687E-2</v>
      </c>
      <c r="V20">
        <f t="shared" si="0"/>
        <v>8.9800000190734863E-2</v>
      </c>
      <c r="W20">
        <f t="shared" si="1"/>
        <v>4.0941666501263775E-2</v>
      </c>
      <c r="X20" s="3">
        <f t="shared" si="2"/>
        <v>0.11693871539293128</v>
      </c>
      <c r="Y20" cm="1">
        <f t="array" ref="Y20:AA20">B26:D26</f>
        <v>5.5100001394748688E-2</v>
      </c>
      <c r="Z20">
        <v>0.12549999356269836</v>
      </c>
      <c r="AA20">
        <v>0.12829999625682831</v>
      </c>
      <c r="AB20">
        <f t="shared" si="3"/>
        <v>0.12689999490976334</v>
      </c>
      <c r="AC20">
        <f t="shared" si="4"/>
        <v>7.441666101415953E-2</v>
      </c>
      <c r="AD20">
        <f t="shared" si="5"/>
        <v>6.6983523700324468E-2</v>
      </c>
      <c r="AE20">
        <f t="shared" si="6"/>
        <v>0.57280878685258318</v>
      </c>
      <c r="AS20" t="s">
        <v>64</v>
      </c>
      <c r="AT20">
        <f>INTERCEPT(_xlfn.ANCHORARRAY(AI19),AI18:AP18)</f>
        <v>6.5353917498742392E-2</v>
      </c>
    </row>
    <row r="21" spans="1:46" x14ac:dyDescent="0.35">
      <c r="R21" t="s">
        <v>70</v>
      </c>
      <c r="S21" cm="1">
        <f t="array" ref="S21:U21">E52:G52</f>
        <v>4.5000001788139343E-2</v>
      </c>
      <c r="T21">
        <v>7.8400000929832458E-2</v>
      </c>
      <c r="U21">
        <v>7.6999999582767487E-2</v>
      </c>
      <c r="V21">
        <f t="shared" si="0"/>
        <v>7.7700000256299973E-2</v>
      </c>
      <c r="W21">
        <f t="shared" si="1"/>
        <v>2.8841666566828884E-2</v>
      </c>
      <c r="X21" s="3">
        <f t="shared" si="2"/>
        <v>5.9057930712003617E-2</v>
      </c>
      <c r="Y21" cm="1">
        <f t="array" ref="Y21:AA21">E26:G26</f>
        <v>5.0999999046325684E-2</v>
      </c>
      <c r="Z21">
        <v>0.15150000154972076</v>
      </c>
      <c r="AA21">
        <v>0.13680000603199005</v>
      </c>
      <c r="AB21">
        <f t="shared" si="3"/>
        <v>0.14415000379085541</v>
      </c>
      <c r="AC21">
        <f t="shared" si="4"/>
        <v>9.1666669895251601E-2</v>
      </c>
      <c r="AD21">
        <f t="shared" si="5"/>
        <v>8.667786591831575E-2</v>
      </c>
      <c r="AE21">
        <f t="shared" si="6"/>
        <v>1.4676752956516699</v>
      </c>
    </row>
    <row r="22" spans="1:46" x14ac:dyDescent="0.35">
      <c r="B22" t="s">
        <v>27</v>
      </c>
      <c r="R22" t="s">
        <v>71</v>
      </c>
      <c r="S22" cm="1">
        <f t="array" ref="S22:U22">H52:J52</f>
        <v>4.4900000095367432E-2</v>
      </c>
      <c r="T22">
        <v>7.4100002646446228E-2</v>
      </c>
      <c r="U22">
        <v>7.3399998247623444E-2</v>
      </c>
      <c r="V22">
        <f t="shared" si="0"/>
        <v>7.3750000447034836E-2</v>
      </c>
      <c r="W22">
        <f t="shared" si="1"/>
        <v>2.4891666757563748E-2</v>
      </c>
      <c r="X22" s="3">
        <f t="shared" si="2"/>
        <v>4.0162964622034086E-2</v>
      </c>
      <c r="Y22" cm="1">
        <f t="array" ref="Y22:AA22">H26:J26</f>
        <v>6.5200001001358032E-2</v>
      </c>
      <c r="Z22">
        <v>0.14139999449253082</v>
      </c>
      <c r="AA22">
        <v>0.14219999313354492</v>
      </c>
      <c r="AB22">
        <f t="shared" si="3"/>
        <v>0.14179999381303787</v>
      </c>
      <c r="AC22">
        <f t="shared" si="4"/>
        <v>8.9316659917434066E-2</v>
      </c>
      <c r="AD22">
        <f t="shared" si="5"/>
        <v>8.3994858562327496E-2</v>
      </c>
      <c r="AE22">
        <f t="shared" si="6"/>
        <v>2.0913510581897254</v>
      </c>
    </row>
    <row r="23" spans="1:46" x14ac:dyDescent="0.35">
      <c r="A23" s="2" t="s">
        <v>28</v>
      </c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  <c r="R23" t="s">
        <v>72</v>
      </c>
      <c r="S23" cm="1">
        <f t="array" ref="S23:U23">K52:M52</f>
        <v>4.479999840259552E-2</v>
      </c>
      <c r="T23">
        <v>8.3700001239776611E-2</v>
      </c>
      <c r="U23">
        <v>8.619999885559082E-2</v>
      </c>
      <c r="V23">
        <f t="shared" si="0"/>
        <v>8.4950000047683716E-2</v>
      </c>
      <c r="W23">
        <f t="shared" si="1"/>
        <v>3.6091666358212628E-2</v>
      </c>
      <c r="X23" s="3">
        <f t="shared" si="2"/>
        <v>9.3738565351317055E-2</v>
      </c>
      <c r="Y23" cm="1">
        <f t="array" ref="Y23:AA23">K26:M26</f>
        <v>5.3700000047683716E-2</v>
      </c>
      <c r="Z23">
        <v>0.14149999618530273</v>
      </c>
      <c r="AA23">
        <v>0.11869999766349792</v>
      </c>
      <c r="AB23">
        <f t="shared" si="3"/>
        <v>0.13009999692440033</v>
      </c>
      <c r="AC23">
        <f t="shared" si="4"/>
        <v>7.7616663028796523E-2</v>
      </c>
      <c r="AD23">
        <f t="shared" si="5"/>
        <v>7.0636967313539162E-2</v>
      </c>
      <c r="AE23">
        <f t="shared" si="6"/>
        <v>0.75355289521237256</v>
      </c>
    </row>
    <row r="24" spans="1:46" x14ac:dyDescent="0.35">
      <c r="A24" s="2" t="s">
        <v>29</v>
      </c>
      <c r="B24">
        <v>3.9999999105930328E-2</v>
      </c>
      <c r="C24">
        <v>0.11320000141859055</v>
      </c>
      <c r="D24">
        <v>9.4300001859664917E-2</v>
      </c>
      <c r="E24">
        <v>4.3900001794099808E-2</v>
      </c>
      <c r="F24">
        <v>0.13590000569820404</v>
      </c>
      <c r="G24">
        <v>0.17239999771118164</v>
      </c>
      <c r="H24">
        <v>4.3999999761581421E-2</v>
      </c>
      <c r="I24">
        <v>0.1890999972820282</v>
      </c>
      <c r="J24">
        <v>0.19979999959468842</v>
      </c>
      <c r="K24">
        <v>4.7400001436471939E-2</v>
      </c>
      <c r="L24">
        <v>0.14759999513626099</v>
      </c>
      <c r="M24">
        <v>0.13480000197887421</v>
      </c>
      <c r="R24" t="s">
        <v>73</v>
      </c>
      <c r="S24" cm="1">
        <f t="array" ref="S24:U24">B54:D54</f>
        <v>6.8999998271465302E-2</v>
      </c>
      <c r="T24">
        <v>8.7300002574920654E-2</v>
      </c>
      <c r="U24">
        <v>8.3700001239776611E-2</v>
      </c>
      <c r="V24">
        <f t="shared" si="0"/>
        <v>8.5500001907348633E-2</v>
      </c>
      <c r="W24">
        <f t="shared" si="1"/>
        <v>3.6641668217877545E-2</v>
      </c>
      <c r="X24" s="3">
        <f t="shared" si="2"/>
        <v>9.6369519019571068E-2</v>
      </c>
      <c r="Y24" cm="1">
        <f t="array" ref="Y24:AA24">B28:D28</f>
        <v>6.9700002670288086E-2</v>
      </c>
      <c r="Z24">
        <v>0.19660000503063202</v>
      </c>
      <c r="AA24">
        <v>0.18279999494552612</v>
      </c>
      <c r="AB24">
        <f t="shared" si="3"/>
        <v>0.18969999998807907</v>
      </c>
      <c r="AC24">
        <f t="shared" si="4"/>
        <v>0.13721666609247526</v>
      </c>
      <c r="AD24">
        <f t="shared" si="5"/>
        <v>0.13868231526788219</v>
      </c>
      <c r="AE24">
        <f t="shared" si="6"/>
        <v>1.4390682518579145</v>
      </c>
    </row>
    <row r="25" spans="1:46" x14ac:dyDescent="0.35">
      <c r="A25" s="2" t="s">
        <v>30</v>
      </c>
      <c r="B25">
        <v>4.9300000071525574E-2</v>
      </c>
      <c r="C25">
        <v>7.3399998247623444E-2</v>
      </c>
      <c r="D25">
        <v>7.1999996900558472E-2</v>
      </c>
      <c r="E25">
        <v>4.5800000429153442E-2</v>
      </c>
      <c r="F25">
        <v>8.6900003254413605E-2</v>
      </c>
      <c r="G25">
        <v>8.7999999523162842E-2</v>
      </c>
      <c r="H25">
        <v>4.5499999076128006E-2</v>
      </c>
      <c r="I25">
        <v>7.6200000941753387E-2</v>
      </c>
      <c r="J25">
        <v>7.6200000941753387E-2</v>
      </c>
      <c r="K25">
        <v>4.7100000083446503E-2</v>
      </c>
      <c r="L25">
        <v>8.3999998867511749E-2</v>
      </c>
      <c r="M25">
        <v>8.4299996495246887E-2</v>
      </c>
      <c r="R25" t="s">
        <v>74</v>
      </c>
      <c r="S25" cm="1">
        <f t="array" ref="S25:U25">E54:G54</f>
        <v>4.830000177025795E-2</v>
      </c>
      <c r="T25">
        <v>8.3300001919269562E-2</v>
      </c>
      <c r="U25">
        <v>8.4700003266334534E-2</v>
      </c>
      <c r="V25">
        <f t="shared" si="0"/>
        <v>8.4000002592802048E-2</v>
      </c>
      <c r="W25">
        <f t="shared" si="1"/>
        <v>3.514166890333096E-2</v>
      </c>
      <c r="X25" s="3">
        <f t="shared" si="2"/>
        <v>8.9194218373516571E-2</v>
      </c>
      <c r="Y25" cm="1">
        <f t="array" ref="Y25:AA25">E28:G28</f>
        <v>4.7200001776218414E-2</v>
      </c>
      <c r="Z25">
        <v>0.12330000102519989</v>
      </c>
      <c r="AA25">
        <v>0.1695999950170517</v>
      </c>
      <c r="AB25">
        <f t="shared" si="3"/>
        <v>0.14644999802112579</v>
      </c>
      <c r="AC25">
        <f t="shared" si="4"/>
        <v>9.3966664125521987E-2</v>
      </c>
      <c r="AD25">
        <f t="shared" si="5"/>
        <v>8.9303770274805724E-2</v>
      </c>
      <c r="AE25">
        <f t="shared" si="6"/>
        <v>1.0012282399384944</v>
      </c>
    </row>
    <row r="26" spans="1:46" x14ac:dyDescent="0.35">
      <c r="A26" s="2" t="s">
        <v>31</v>
      </c>
      <c r="B26">
        <v>5.5100001394748688E-2</v>
      </c>
      <c r="C26">
        <v>0.12549999356269836</v>
      </c>
      <c r="D26">
        <v>0.12829999625682831</v>
      </c>
      <c r="E26">
        <v>5.0999999046325684E-2</v>
      </c>
      <c r="F26">
        <v>0.15150000154972076</v>
      </c>
      <c r="G26">
        <v>0.13680000603199005</v>
      </c>
      <c r="H26">
        <v>6.5200001001358032E-2</v>
      </c>
      <c r="I26">
        <v>0.14139999449253082</v>
      </c>
      <c r="J26">
        <v>0.14219999313354492</v>
      </c>
      <c r="K26">
        <v>5.3700000047683716E-2</v>
      </c>
      <c r="L26">
        <v>0.14149999618530273</v>
      </c>
      <c r="M26">
        <v>0.11869999766349792</v>
      </c>
      <c r="R26" t="s">
        <v>75</v>
      </c>
      <c r="S26" cm="1">
        <f t="array" ref="S26:U26">H54:J54</f>
        <v>4.5299999415874481E-2</v>
      </c>
      <c r="T26">
        <v>7.3700003325939178E-2</v>
      </c>
      <c r="U26">
        <v>8.320000022649765E-2</v>
      </c>
      <c r="V26">
        <f t="shared" si="0"/>
        <v>7.8450001776218414E-2</v>
      </c>
      <c r="W26">
        <f t="shared" si="1"/>
        <v>2.9591668086747326E-2</v>
      </c>
      <c r="X26" s="3">
        <f t="shared" si="2"/>
        <v>6.2645589945060892E-2</v>
      </c>
      <c r="Y26" cm="1">
        <f t="array" ref="Y26:AA26">H28:J28</f>
        <v>5.0999999046325684E-2</v>
      </c>
      <c r="Z26">
        <v>0.13030000030994415</v>
      </c>
      <c r="AA26">
        <v>0.14710000157356262</v>
      </c>
      <c r="AB26">
        <f t="shared" si="3"/>
        <v>0.13870000094175339</v>
      </c>
      <c r="AC26">
        <f t="shared" si="4"/>
        <v>8.6216667046149581E-2</v>
      </c>
      <c r="AD26">
        <f t="shared" si="5"/>
        <v>8.045559542911658E-2</v>
      </c>
      <c r="AE26">
        <f t="shared" si="6"/>
        <v>1.28429783325011</v>
      </c>
    </row>
    <row r="27" spans="1:46" x14ac:dyDescent="0.35">
      <c r="A27" s="2" t="s">
        <v>32</v>
      </c>
      <c r="B27">
        <v>6.2799997627735138E-2</v>
      </c>
      <c r="C27">
        <v>8.1100001931190491E-2</v>
      </c>
      <c r="D27">
        <v>8.060000091791153E-2</v>
      </c>
      <c r="E27">
        <v>4.5499999076128006E-2</v>
      </c>
      <c r="F27">
        <v>7.0600003004074097E-2</v>
      </c>
      <c r="G27">
        <v>7.0900000631809235E-2</v>
      </c>
      <c r="H27">
        <v>4.4900000095367432E-2</v>
      </c>
      <c r="I27">
        <v>6.8099997937679291E-2</v>
      </c>
      <c r="J27">
        <v>6.7299999296665192E-2</v>
      </c>
      <c r="K27">
        <v>4.5099999755620956E-2</v>
      </c>
      <c r="L27">
        <v>7.6499998569488525E-2</v>
      </c>
      <c r="M27">
        <v>7.8100003302097321E-2</v>
      </c>
      <c r="R27" t="s">
        <v>76</v>
      </c>
      <c r="S27" cm="1">
        <f t="array" ref="S27:U27">K54:M54</f>
        <v>4.6300001442432404E-2</v>
      </c>
      <c r="T27">
        <v>7.9300001263618469E-2</v>
      </c>
      <c r="U27">
        <v>8.0399997532367706E-2</v>
      </c>
      <c r="V27">
        <f t="shared" si="0"/>
        <v>7.9849999397993088E-2</v>
      </c>
      <c r="W27">
        <f t="shared" si="1"/>
        <v>3.0991665708522E-2</v>
      </c>
      <c r="X27" s="3">
        <f t="shared" si="2"/>
        <v>6.9342528898683725E-2</v>
      </c>
      <c r="Y27" cm="1">
        <f t="array" ref="Y27:AA27">K28:M28</f>
        <v>6.1599999666213989E-2</v>
      </c>
      <c r="Z27">
        <v>0.15819999575614929</v>
      </c>
      <c r="AA27">
        <v>0.14980000257492065</v>
      </c>
      <c r="AB27">
        <f t="shared" si="3"/>
        <v>0.15399999916553497</v>
      </c>
      <c r="AC27">
        <f t="shared" si="4"/>
        <v>0.10151666526993117</v>
      </c>
      <c r="AD27">
        <f t="shared" si="5"/>
        <v>9.7923609679480078E-2</v>
      </c>
      <c r="AE27">
        <f t="shared" si="6"/>
        <v>1.4121724608941812</v>
      </c>
    </row>
    <row r="28" spans="1:46" x14ac:dyDescent="0.35">
      <c r="A28" s="2" t="s">
        <v>33</v>
      </c>
      <c r="B28">
        <v>6.9700002670288086E-2</v>
      </c>
      <c r="C28">
        <v>0.19660000503063202</v>
      </c>
      <c r="D28">
        <v>0.18279999494552612</v>
      </c>
      <c r="E28">
        <v>4.7200001776218414E-2</v>
      </c>
      <c r="F28">
        <v>0.12330000102519989</v>
      </c>
      <c r="G28">
        <v>0.1695999950170517</v>
      </c>
      <c r="H28">
        <v>5.0999999046325684E-2</v>
      </c>
      <c r="I28">
        <v>0.13030000030994415</v>
      </c>
      <c r="J28">
        <v>0.14710000157356262</v>
      </c>
      <c r="K28">
        <v>6.1599999666213989E-2</v>
      </c>
      <c r="L28">
        <v>0.15819999575614929</v>
      </c>
      <c r="M28">
        <v>0.14980000257492065</v>
      </c>
    </row>
    <row r="29" spans="1:46" x14ac:dyDescent="0.35">
      <c r="A29" s="2" t="s">
        <v>34</v>
      </c>
      <c r="B29">
        <v>7.2099998593330383E-2</v>
      </c>
      <c r="C29">
        <v>7.9499997198581696E-2</v>
      </c>
      <c r="D29">
        <v>7.6600000262260437E-2</v>
      </c>
      <c r="E29">
        <v>4.8999998718500137E-2</v>
      </c>
      <c r="F29">
        <v>7.5699999928474426E-2</v>
      </c>
      <c r="G29">
        <v>7.6999999582767487E-2</v>
      </c>
      <c r="H29">
        <v>4.6000000089406967E-2</v>
      </c>
      <c r="I29">
        <v>6.6899999976158142E-2</v>
      </c>
      <c r="J29">
        <v>7.5999997556209564E-2</v>
      </c>
      <c r="K29">
        <v>4.6700000762939453E-2</v>
      </c>
      <c r="L29">
        <v>7.1800000965595245E-2</v>
      </c>
      <c r="M29">
        <v>7.3499999940395355E-2</v>
      </c>
      <c r="U29">
        <f>AVERAGE(S16:S27)</f>
        <v>4.8858333689471088E-2</v>
      </c>
      <c r="Y29">
        <f>AVERAGE(Y16:Y27)</f>
        <v>5.2483333895603813E-2</v>
      </c>
    </row>
    <row r="30" spans="1:46" x14ac:dyDescent="0.35">
      <c r="A30" s="2" t="s">
        <v>35</v>
      </c>
      <c r="B30">
        <v>0.74299997091293335</v>
      </c>
      <c r="C30">
        <v>0.42689999938011169</v>
      </c>
      <c r="D30">
        <v>0.24490000307559967</v>
      </c>
      <c r="E30">
        <v>0.15350000560283661</v>
      </c>
      <c r="F30">
        <v>0.11079999804496765</v>
      </c>
      <c r="G30">
        <v>8.8600002229213715E-2</v>
      </c>
      <c r="H30">
        <v>7.5400002300739288E-2</v>
      </c>
      <c r="I30">
        <v>7.2800002992153168E-2</v>
      </c>
      <c r="J30">
        <v>6.8800002336502075E-2</v>
      </c>
      <c r="K30">
        <v>6.3500002026557922E-2</v>
      </c>
      <c r="L30">
        <v>4.179999977350235E-2</v>
      </c>
      <c r="M30">
        <v>4.0899999439716339E-2</v>
      </c>
    </row>
    <row r="31" spans="1:46" x14ac:dyDescent="0.35">
      <c r="A31" s="2" t="s">
        <v>36</v>
      </c>
      <c r="B31">
        <v>0.42340001463890076</v>
      </c>
      <c r="C31">
        <v>0.26129999756813049</v>
      </c>
      <c r="D31">
        <v>0.14810000360012054</v>
      </c>
      <c r="E31">
        <v>0.11810000240802765</v>
      </c>
      <c r="F31">
        <v>7.5499996542930603E-2</v>
      </c>
      <c r="G31">
        <v>7.0900000631809235E-2</v>
      </c>
      <c r="H31">
        <v>6.2199998646974564E-2</v>
      </c>
      <c r="I31">
        <v>5.5199999362230301E-2</v>
      </c>
      <c r="J31">
        <v>4.3200001120567322E-2</v>
      </c>
      <c r="K31">
        <v>4.3999999761581421E-2</v>
      </c>
      <c r="L31">
        <v>4.3299999088048935E-2</v>
      </c>
      <c r="M31">
        <v>4.2899999767541885E-2</v>
      </c>
    </row>
    <row r="35" spans="1:13" x14ac:dyDescent="0.35">
      <c r="A35" t="s">
        <v>37</v>
      </c>
      <c r="B35" s="1" t="s">
        <v>38</v>
      </c>
    </row>
    <row r="40" spans="1:13" x14ac:dyDescent="0.35">
      <c r="A40" t="s">
        <v>39</v>
      </c>
    </row>
    <row r="41" spans="1:13" x14ac:dyDescent="0.35">
      <c r="A41" t="s">
        <v>18</v>
      </c>
      <c r="E41" t="s">
        <v>19</v>
      </c>
    </row>
    <row r="42" spans="1:13" x14ac:dyDescent="0.35">
      <c r="A42" t="s">
        <v>20</v>
      </c>
      <c r="E42">
        <v>562</v>
      </c>
      <c r="F42" t="s">
        <v>21</v>
      </c>
    </row>
    <row r="43" spans="1:13" x14ac:dyDescent="0.35">
      <c r="A43" t="s">
        <v>22</v>
      </c>
      <c r="E43">
        <v>30</v>
      </c>
    </row>
    <row r="44" spans="1:13" x14ac:dyDescent="0.35">
      <c r="A44" t="s">
        <v>23</v>
      </c>
      <c r="E44">
        <v>0</v>
      </c>
      <c r="F44" t="s">
        <v>24</v>
      </c>
    </row>
    <row r="45" spans="1:13" x14ac:dyDescent="0.35">
      <c r="A45" t="s">
        <v>25</v>
      </c>
      <c r="B45" s="1" t="s">
        <v>38</v>
      </c>
    </row>
    <row r="47" spans="1:13" x14ac:dyDescent="0.35">
      <c r="B47" t="s">
        <v>40</v>
      </c>
    </row>
    <row r="48" spans="1:13" x14ac:dyDescent="0.35">
      <c r="A48" s="2" t="s">
        <v>28</v>
      </c>
      <c r="B48" s="2">
        <v>1</v>
      </c>
      <c r="C48" s="2">
        <v>2</v>
      </c>
      <c r="D48" s="2">
        <v>3</v>
      </c>
      <c r="E48" s="2">
        <v>4</v>
      </c>
      <c r="F48" s="2">
        <v>5</v>
      </c>
      <c r="G48" s="2">
        <v>6</v>
      </c>
      <c r="H48" s="2">
        <v>7</v>
      </c>
      <c r="I48" s="2">
        <v>8</v>
      </c>
      <c r="J48" s="2">
        <v>9</v>
      </c>
      <c r="K48" s="2">
        <v>10</v>
      </c>
      <c r="L48" s="2">
        <v>11</v>
      </c>
      <c r="M48" s="2">
        <v>12</v>
      </c>
    </row>
    <row r="49" spans="1:13" x14ac:dyDescent="0.35">
      <c r="A49" s="2" t="s">
        <v>29</v>
      </c>
      <c r="B49">
        <v>3.7700001150369644E-2</v>
      </c>
      <c r="C49">
        <v>0.10119999945163727</v>
      </c>
      <c r="D49">
        <v>8.0399997532367706E-2</v>
      </c>
      <c r="E49">
        <v>4.439999908208847E-2</v>
      </c>
      <c r="F49">
        <v>0.10649999976158142</v>
      </c>
      <c r="G49">
        <v>0.13269999623298645</v>
      </c>
      <c r="H49">
        <v>4.4199999421834946E-2</v>
      </c>
      <c r="I49">
        <v>0.14000000059604645</v>
      </c>
      <c r="J49">
        <v>0.14740000665187836</v>
      </c>
      <c r="K49">
        <v>4.7899998724460602E-2</v>
      </c>
      <c r="L49">
        <v>0.11259999871253967</v>
      </c>
      <c r="M49">
        <v>0.1039000004529953</v>
      </c>
    </row>
    <row r="50" spans="1:13" x14ac:dyDescent="0.35">
      <c r="A50" s="2" t="s">
        <v>30</v>
      </c>
      <c r="B50">
        <v>4.6300001442432404E-2</v>
      </c>
      <c r="C50">
        <v>8.1000000238418579E-2</v>
      </c>
      <c r="D50">
        <v>7.9599998891353607E-2</v>
      </c>
      <c r="E50">
        <v>4.5899998396635056E-2</v>
      </c>
      <c r="F50">
        <v>9.7499996423721313E-2</v>
      </c>
      <c r="G50">
        <v>9.7699999809265137E-2</v>
      </c>
      <c r="H50">
        <v>4.5000001788139343E-2</v>
      </c>
      <c r="I50">
        <v>8.2900002598762512E-2</v>
      </c>
      <c r="J50">
        <v>8.4100000560283661E-2</v>
      </c>
      <c r="K50">
        <v>4.5800000429153442E-2</v>
      </c>
      <c r="L50">
        <v>9.2799998819828033E-2</v>
      </c>
      <c r="M50">
        <v>9.2500001192092896E-2</v>
      </c>
    </row>
    <row r="51" spans="1:13" x14ac:dyDescent="0.35">
      <c r="A51" s="2" t="s">
        <v>31</v>
      </c>
      <c r="B51">
        <v>5.2700001746416092E-2</v>
      </c>
      <c r="C51">
        <v>0.10090000182390213</v>
      </c>
      <c r="D51">
        <v>0.10369999706745148</v>
      </c>
      <c r="E51">
        <v>4.9499999731779099E-2</v>
      </c>
      <c r="F51">
        <v>0.11860000342130661</v>
      </c>
      <c r="G51">
        <v>0.10589999705553055</v>
      </c>
      <c r="H51">
        <v>6.3100002706050873E-2</v>
      </c>
      <c r="I51">
        <v>0.11299999803304672</v>
      </c>
      <c r="J51">
        <v>0.11010000109672546</v>
      </c>
      <c r="K51">
        <v>5.2299998700618744E-2</v>
      </c>
      <c r="L51">
        <v>0.10999999940395355</v>
      </c>
      <c r="M51">
        <v>9.4599999487400055E-2</v>
      </c>
    </row>
    <row r="52" spans="1:13" x14ac:dyDescent="0.35">
      <c r="A52" s="2" t="s">
        <v>32</v>
      </c>
      <c r="B52">
        <v>5.9700001031160355E-2</v>
      </c>
      <c r="C52">
        <v>8.959999680519104E-2</v>
      </c>
      <c r="D52">
        <v>9.0000003576278687E-2</v>
      </c>
      <c r="E52">
        <v>4.5000001788139343E-2</v>
      </c>
      <c r="F52">
        <v>7.8400000929832458E-2</v>
      </c>
      <c r="G52">
        <v>7.6999999582767487E-2</v>
      </c>
      <c r="H52">
        <v>4.4900000095367432E-2</v>
      </c>
      <c r="I52">
        <v>7.4100002646446228E-2</v>
      </c>
      <c r="J52">
        <v>7.3399998247623444E-2</v>
      </c>
      <c r="K52">
        <v>4.479999840259552E-2</v>
      </c>
      <c r="L52">
        <v>8.3700001239776611E-2</v>
      </c>
      <c r="M52">
        <v>8.619999885559082E-2</v>
      </c>
    </row>
    <row r="53" spans="1:13" x14ac:dyDescent="0.35">
      <c r="A53" s="2" t="s">
        <v>33</v>
      </c>
      <c r="B53">
        <v>6.8800002336502075E-2</v>
      </c>
      <c r="C53">
        <v>0.14249999821186066</v>
      </c>
      <c r="D53">
        <v>0.13510000705718994</v>
      </c>
      <c r="E53">
        <v>5.0400000065565109E-2</v>
      </c>
      <c r="F53">
        <v>9.5299996435642242E-2</v>
      </c>
      <c r="G53">
        <v>0.12690000236034393</v>
      </c>
      <c r="H53">
        <v>5.0999999046325684E-2</v>
      </c>
      <c r="I53">
        <v>9.9399998784065247E-2</v>
      </c>
      <c r="J53">
        <v>0.11079999804496765</v>
      </c>
      <c r="K53">
        <v>6.3600003719329834E-2</v>
      </c>
      <c r="L53">
        <v>0.12129999697208405</v>
      </c>
      <c r="M53">
        <v>0.11389999836683273</v>
      </c>
    </row>
    <row r="54" spans="1:13" x14ac:dyDescent="0.35">
      <c r="A54" s="2" t="s">
        <v>34</v>
      </c>
      <c r="B54">
        <v>6.8999998271465302E-2</v>
      </c>
      <c r="C54">
        <v>8.7300002574920654E-2</v>
      </c>
      <c r="D54">
        <v>8.3700001239776611E-2</v>
      </c>
      <c r="E54">
        <v>4.830000177025795E-2</v>
      </c>
      <c r="F54">
        <v>8.3300001919269562E-2</v>
      </c>
      <c r="G54">
        <v>8.4700003266334534E-2</v>
      </c>
      <c r="H54">
        <v>4.5299999415874481E-2</v>
      </c>
      <c r="I54">
        <v>7.3700003325939178E-2</v>
      </c>
      <c r="J54">
        <v>8.320000022649765E-2</v>
      </c>
      <c r="K54">
        <v>4.6300001442432404E-2</v>
      </c>
      <c r="L54">
        <v>7.9300001263618469E-2</v>
      </c>
      <c r="M54">
        <v>8.0399997532367706E-2</v>
      </c>
    </row>
    <row r="55" spans="1:13" x14ac:dyDescent="0.35">
      <c r="A55" s="2" t="s">
        <v>35</v>
      </c>
      <c r="B55">
        <v>0.49849998950958252</v>
      </c>
      <c r="C55">
        <v>0.29280000925064087</v>
      </c>
      <c r="D55">
        <v>0.17540000379085541</v>
      </c>
      <c r="E55">
        <v>0.11649999767541885</v>
      </c>
      <c r="F55">
        <v>8.7999999523162842E-2</v>
      </c>
      <c r="G55">
        <v>7.4400000274181366E-2</v>
      </c>
      <c r="H55">
        <v>6.7400000989437103E-2</v>
      </c>
      <c r="I55">
        <v>6.4599998295307159E-2</v>
      </c>
      <c r="J55">
        <v>6.3699997961521149E-2</v>
      </c>
      <c r="K55">
        <v>5.9399999678134918E-2</v>
      </c>
      <c r="L55">
        <v>4.3200001120567322E-2</v>
      </c>
      <c r="M55">
        <v>4.2399998754262924E-2</v>
      </c>
    </row>
    <row r="56" spans="1:13" x14ac:dyDescent="0.35">
      <c r="A56" s="2" t="s">
        <v>36</v>
      </c>
      <c r="B56">
        <v>0.47510001063346863</v>
      </c>
      <c r="C56">
        <v>0.29210001230239868</v>
      </c>
      <c r="D56">
        <v>0.16300000250339508</v>
      </c>
      <c r="E56">
        <v>0.13050000369548798</v>
      </c>
      <c r="F56">
        <v>8.6800001561641693E-2</v>
      </c>
      <c r="G56">
        <v>7.7299997210502625E-2</v>
      </c>
      <c r="H56">
        <v>6.8300001323223114E-2</v>
      </c>
      <c r="I56">
        <v>5.9399999678134918E-2</v>
      </c>
      <c r="J56">
        <v>4.309999942779541E-2</v>
      </c>
      <c r="K56">
        <v>4.479999840259552E-2</v>
      </c>
      <c r="L56">
        <v>4.3000001460313797E-2</v>
      </c>
      <c r="M56">
        <v>4.2800001800060272E-2</v>
      </c>
    </row>
    <row r="60" spans="1:13" x14ac:dyDescent="0.35">
      <c r="A60" t="s">
        <v>37</v>
      </c>
      <c r="B60" s="1" t="s">
        <v>41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LabArchives xmlns:xsi="http://www.w3.org/2001/XMLSchema-instance" xmlns:xsd="http://www.w3.org/2001/XMLSchema">
  <BaseUri>https://au-mynotebook.labarchives.com</BaseUri>
  <eid>MjIuMXwxNDcyNzgvMTcvRW50cnlQYXJ0LzE4MDczMjM1NDZ8NTYuMDk5OTk5OTk5OTk5OTk0</eid>
  <version>1</version>
  <updated-at>2025-06-20T03:35:59Z</updated-at>
</LabArchives>
</file>

<file path=customXml/itemProps1.xml><?xml version="1.0" encoding="utf-8"?>
<ds:datastoreItem xmlns:ds="http://schemas.openxmlformats.org/officeDocument/2006/customXml" ds:itemID="{3BBC05E5-1C26-4310-A680-C2ED56A10311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Anannya Gautam</cp:lastModifiedBy>
  <dcterms:created xsi:type="dcterms:W3CDTF">2025-06-20T03:34:56Z</dcterms:created>
  <dcterms:modified xsi:type="dcterms:W3CDTF">2025-06-21T12:46:57Z</dcterms:modified>
</cp:coreProperties>
</file>