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G ASSAY\WEEK 3 77 RESULTS\"/>
    </mc:Choice>
  </mc:AlternateContent>
  <xr:revisionPtr revIDLastSave="0" documentId="13_ncr:1_{78BFF2FC-9279-4CDE-8CB4-29B373608A0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20" i="3" l="1"/>
  <c r="AV19" i="3"/>
  <c r="AF22" i="3" l="1"/>
  <c r="Z31" i="3" a="1"/>
  <c r="AD31" i="3" s="1"/>
  <c r="S31" i="3" a="1"/>
  <c r="S31" i="3" s="1"/>
  <c r="Z30" i="3" a="1"/>
  <c r="AD30" i="3" s="1"/>
  <c r="S30" i="3" a="1"/>
  <c r="W30" i="3" s="1"/>
  <c r="Z29" i="3" a="1"/>
  <c r="Z29" i="3" s="1"/>
  <c r="W29" i="3"/>
  <c r="X29" i="3" s="1"/>
  <c r="S29" i="3"/>
  <c r="S29" i="3" a="1"/>
  <c r="Z28" i="3" a="1"/>
  <c r="AD28" i="3" s="1"/>
  <c r="S28" i="3" a="1"/>
  <c r="W28" i="3" s="1"/>
  <c r="Z27" i="3" a="1"/>
  <c r="Z27" i="3" s="1"/>
  <c r="S27" i="3" a="1"/>
  <c r="W27" i="3" s="1"/>
  <c r="Z26" i="3" a="1"/>
  <c r="AD26" i="3" s="1"/>
  <c r="W26" i="3"/>
  <c r="X26" i="3" s="1"/>
  <c r="S26" i="3"/>
  <c r="S26" i="3" a="1"/>
  <c r="Z25" i="3" a="1"/>
  <c r="AD25" i="3" s="1"/>
  <c r="S25" i="3" a="1"/>
  <c r="W25" i="3" s="1"/>
  <c r="Z24" i="3" a="1"/>
  <c r="AD24" i="3" s="1"/>
  <c r="S24" i="3" a="1"/>
  <c r="W24" i="3" s="1"/>
  <c r="Z23" i="3" a="1"/>
  <c r="Z23" i="3" s="1"/>
  <c r="S23" i="3" a="1"/>
  <c r="W23" i="3" s="1"/>
  <c r="Z22" i="3" a="1"/>
  <c r="AD22" i="3" s="1"/>
  <c r="S22" i="3" a="1"/>
  <c r="W22" i="3" s="1"/>
  <c r="Z21" i="3" a="1"/>
  <c r="AD21" i="3" s="1"/>
  <c r="S21" i="3" a="1"/>
  <c r="W21" i="3" s="1"/>
  <c r="Z20" i="3" a="1"/>
  <c r="AD20" i="3" s="1"/>
  <c r="S20" i="3" a="1"/>
  <c r="W20" i="3" s="1"/>
  <c r="Z19" i="3" a="1"/>
  <c r="Z19" i="3" s="1"/>
  <c r="S19" i="3" a="1"/>
  <c r="W19" i="3" s="1"/>
  <c r="Z18" i="3" a="1"/>
  <c r="AD18" i="3" s="1"/>
  <c r="S18" i="3" a="1"/>
  <c r="S18" i="3" s="1"/>
  <c r="Z17" i="3" a="1"/>
  <c r="AD17" i="3" s="1"/>
  <c r="S17" i="3" a="1"/>
  <c r="S17" i="3" s="1"/>
  <c r="Z16" i="3" a="1"/>
  <c r="AD16" i="3" s="1"/>
  <c r="S16" i="3" a="1"/>
  <c r="W16" i="3" s="1"/>
  <c r="AK15" i="3" a="1"/>
  <c r="AK15" i="3" s="1"/>
  <c r="AE30" i="3" l="1"/>
  <c r="AD27" i="3"/>
  <c r="Z30" i="3"/>
  <c r="AU18" i="3"/>
  <c r="Y22" i="3"/>
  <c r="X23" i="3"/>
  <c r="X25" i="3"/>
  <c r="X28" i="3"/>
  <c r="AE16" i="3"/>
  <c r="AE24" i="3"/>
  <c r="AE26" i="3"/>
  <c r="AE27" i="3"/>
  <c r="AW15" i="3"/>
  <c r="AW14" i="3"/>
  <c r="AV13" i="3"/>
  <c r="X16" i="3"/>
  <c r="X30" i="3"/>
  <c r="AE17" i="3"/>
  <c r="AF17" i="3" s="1"/>
  <c r="AF30" i="3"/>
  <c r="AE31" i="3"/>
  <c r="AF31" i="3" s="1"/>
  <c r="Z20" i="3"/>
  <c r="AE20" i="3" s="1"/>
  <c r="AF20" i="3" s="1"/>
  <c r="W18" i="3"/>
  <c r="AD29" i="3"/>
  <c r="AE29" i="3" s="1"/>
  <c r="AF29" i="3" s="1"/>
  <c r="Z18" i="3"/>
  <c r="AE18" i="3" s="1"/>
  <c r="S21" i="3"/>
  <c r="X21" i="3" s="1"/>
  <c r="S24" i="3"/>
  <c r="X24" i="3" s="1"/>
  <c r="S27" i="3"/>
  <c r="X27" i="3" s="1"/>
  <c r="S30" i="3"/>
  <c r="S16" i="3"/>
  <c r="Z21" i="3"/>
  <c r="AE21" i="3" s="1"/>
  <c r="S19" i="3"/>
  <c r="X19" i="3" s="1"/>
  <c r="Z24" i="3"/>
  <c r="AD23" i="3"/>
  <c r="AE23" i="3" s="1"/>
  <c r="Z26" i="3"/>
  <c r="Z16" i="3"/>
  <c r="AD19" i="3"/>
  <c r="AE19" i="3" s="1"/>
  <c r="S25" i="3"/>
  <c r="W31" i="3"/>
  <c r="W17" i="3"/>
  <c r="Z25" i="3"/>
  <c r="AE25" i="3" s="1"/>
  <c r="Z31" i="3"/>
  <c r="Z17" i="3"/>
  <c r="S20" i="3"/>
  <c r="X20" i="3" s="1"/>
  <c r="S23" i="3"/>
  <c r="S22" i="3"/>
  <c r="X22" i="3" s="1"/>
  <c r="S28" i="3"/>
  <c r="Z22" i="3"/>
  <c r="AE22" i="3" s="1"/>
  <c r="Z28" i="3"/>
  <c r="AE28" i="3" s="1"/>
  <c r="AF28" i="3" s="1"/>
  <c r="Y25" i="3" l="1"/>
  <c r="Y28" i="3"/>
  <c r="AG28" i="3" s="1"/>
  <c r="Y27" i="3"/>
  <c r="Y24" i="3"/>
  <c r="AF21" i="3"/>
  <c r="Y19" i="3"/>
  <c r="Y30" i="3"/>
  <c r="AG30" i="3" s="1"/>
  <c r="Y16" i="3"/>
  <c r="Y23" i="3"/>
  <c r="AF25" i="3"/>
  <c r="AG25" i="3" s="1"/>
  <c r="AF16" i="3"/>
  <c r="AG16" i="3" s="1"/>
  <c r="AF18" i="3"/>
  <c r="Y17" i="3"/>
  <c r="AG17" i="3" s="1"/>
  <c r="X17" i="3"/>
  <c r="AF27" i="3"/>
  <c r="AG27" i="3" s="1"/>
  <c r="Y31" i="3"/>
  <c r="AG31" i="3" s="1"/>
  <c r="X31" i="3"/>
  <c r="AF26" i="3"/>
  <c r="AF19" i="3"/>
  <c r="AG19" i="3" s="1"/>
  <c r="AF24" i="3"/>
  <c r="AG24" i="3" s="1"/>
  <c r="AF23" i="3"/>
  <c r="AG22" i="3"/>
  <c r="Y29" i="3"/>
  <c r="AG29" i="3" s="1"/>
  <c r="Y26" i="3"/>
  <c r="Y21" i="3"/>
  <c r="Y20" i="3"/>
  <c r="AG20" i="3" s="1"/>
  <c r="Y18" i="3"/>
  <c r="AG18" i="3" s="1"/>
  <c r="X18" i="3"/>
  <c r="AG21" i="3" l="1"/>
  <c r="AG23" i="3"/>
  <c r="AG2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<sst xmlns="http://schemas.openxmlformats.org/spreadsheetml/2006/main" count="162" uniqueCount="80">
  <si>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</si>
  <si>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</si>
  <si>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</si>
  <si>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</si>
  <si>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</si>
  <si>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</si>
  <si>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</si>
  <si>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Time:</t>
  </si>
  <si>
    <t>1:21:00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</si>
  <si>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</si>
  <si>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</si>
  <si>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</si>
  <si>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</si>
  <si>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</si>
  <si>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</si>
  <si>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</si>
  <si>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</si>
  <si>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</si>
  <si>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</si>
  <si>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</si>
  <si>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</si>
  <si>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</si>
  <si>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</si>
  <si>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</si>
  <si>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</si>
  <si>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1/07/2025 1:21:00 PM</t>
  </si>
  <si>
    <t>Temperature: 25.6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</si>
  <si>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</si>
  <si>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</si>
  <si>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</si>
  <si>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</si>
  <si>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</si>
  <si>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</si>
  <si>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</si>
  <si>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</si>
  <si>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</si>
  <si>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</si>
  <si>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1/07/2025 1:21:13 PM</t>
  </si>
  <si>
    <t>Label: protein</t>
  </si>
  <si>
    <t>Temperature: 25.7 °C</t>
  </si>
  <si>
    <t>1/07/2025 1:21:26 PM</t>
  </si>
  <si>
    <t>1:22:03 PM</t>
  </si>
  <si>
    <t>1/07/2025 1:22:03 PM</t>
  </si>
  <si>
    <t>1/07/2025 1:22:16 PM</t>
  </si>
  <si>
    <t>1/07/2025 1:22:29 PM</t>
  </si>
  <si>
    <t>TAG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</si>
  <si>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</si>
  <si>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</si>
  <si>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</si>
  <si>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</si>
  <si>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</si>
  <si>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</si>
  <si>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</si>
  <si>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</si>
  <si>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</si>
  <si>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</si>
  <si>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</si>
  <si>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</si>
  <si>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T abs 3</t>
  </si>
  <si>
    <t>Avg</t>
  </si>
  <si>
    <t>Normalised T</t>
  </si>
  <si>
    <t xml:space="preserve">Conc T </t>
  </si>
  <si>
    <t>T/P</t>
  </si>
  <si>
    <t>ABS</t>
  </si>
  <si>
    <t>Intercept</t>
  </si>
  <si>
    <t>Protein</t>
  </si>
  <si>
    <t>Conc</t>
  </si>
  <si>
    <t xml:space="preserve">INTERCEPT </t>
  </si>
  <si>
    <t>B5.07A.4</t>
  </si>
  <si>
    <t>B5.07A.1</t>
  </si>
  <si>
    <t>B5.07B.4</t>
  </si>
  <si>
    <t>B5.07C.4</t>
  </si>
  <si>
    <t>B5.07D.2</t>
  </si>
  <si>
    <t>B5.07D.3</t>
  </si>
  <si>
    <t>B5.77A.3</t>
  </si>
  <si>
    <t>B5.77B.4</t>
  </si>
  <si>
    <t>B5.77B.3</t>
  </si>
  <si>
    <t>B5.77C.1</t>
  </si>
  <si>
    <t>B5.77D.2</t>
  </si>
  <si>
    <t>B5.77D.4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</si>
</sst>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10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10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0" xfId="0" applyFont="1"/>
    <xf numFmtId="0" fontId="5" fillId="0" borderId="5" xfId="0" applyFont="1" applyBorder="1" applyAlignment="1">
      <alignment horizontal="righ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0"/>
  <sheetViews>
    <sheetView tabSelected="1" topLeftCell="R1" zoomScale="85" zoomScaleNormal="85" workbookViewId="0">
      <selection activeCell="AH29" sqref="AH29"/>
    </sheetView>
  </sheetViews>
  <sheetFormatPr defaultRowHeight="14.5" x14ac:dyDescent="0.35"/>
  <cols>
    <col min="25" max="25" width="14" bestFit="1" customWidth="1"/>
  </cols>
  <sheetData>
    <row r="1" spans="1:49" x14ac:dyDescent="0.35">
      <c r="A1" t="s">
        <v>0</v>
      </c>
      <c r="E1" t="s">
        <v>1</v>
      </c>
    </row>
    <row r="2" spans="1:49" x14ac:dyDescent="0.35">
      <c r="A2" t="s">
        <v>2</v>
      </c>
      <c r="E2" t="s">
        <v>3</v>
      </c>
    </row>
    <row r="3" spans="1:49" x14ac:dyDescent="0.35">
      <c r="A3" t="s">
        <v>4</v>
      </c>
      <c r="E3" t="s">
        <v>5</v>
      </c>
    </row>
    <row r="5" spans="1:49" x14ac:dyDescent="0.35">
      <c r="A5" t="s">
        <v>6</v>
      </c>
      <c r="B5" s="1">
        <v>45664</v>
      </c>
    </row>
    <row r="6" spans="1:49" x14ac:dyDescent="0.35">
      <c r="A6" t="s">
        <v>7</v>
      </c>
      <c r="B6" s="2" t="s">
        <v>41</v>
      </c>
    </row>
    <row r="9" spans="1:49" x14ac:dyDescent="0.35">
      <c r="A9" t="s">
        <v>9</v>
      </c>
      <c r="E9" t="s">
        <v>10</v>
      </c>
    </row>
    <row r="10" spans="1:49" x14ac:dyDescent="0.35">
      <c r="A10" t="s">
        <v>11</v>
      </c>
      <c r="E10" t="s">
        <v>12</v>
      </c>
    </row>
    <row r="11" spans="1:49" x14ac:dyDescent="0.35">
      <c r="A11" t="s">
        <v>13</v>
      </c>
      <c r="E11" t="s">
        <v>14</v>
      </c>
    </row>
    <row r="12" spans="1:49" x14ac:dyDescent="0.35">
      <c r="A12" t="s">
        <v>15</v>
      </c>
    </row>
    <row r="13" spans="1:49" ht="15" thickBot="1" x14ac:dyDescent="0.4">
      <c r="AJ13" t="s">
        <v>45</v>
      </c>
      <c r="AV13" t="str">
        <f>"y = "
 &amp;TEXT( SLOPE(AK15:AT15, AK14:AT14), "0.0000") &amp; "x "
 &amp;IF( INTERCEPT(AK15:AT15, AK14:AT14)&gt;=0, "+ ","- ")
 &amp;TEXT( ABS( INTERCEPT(AK15:AT15, AK14:AT14) ), "0.0000")
 &amp;"   (R"&amp;_xlfn.UNICHAR(178)&amp;" = "
 &amp;TEXT( RSQ(AK15:AT15, AK14:AT14), "0.0000")
 &amp;")"</f>
        <v>y = 0.9328x + 0.0797   (R² = 0.9972)</v>
      </c>
    </row>
    <row r="14" spans="1:49" ht="15" thickBot="1" x14ac:dyDescent="0.4">
      <c r="AJ14" t="s">
        <v>46</v>
      </c>
      <c r="AK14" s="4">
        <v>0.78125</v>
      </c>
      <c r="AL14" s="5">
        <v>0.390625</v>
      </c>
      <c r="AM14" s="5">
        <v>0.1953125</v>
      </c>
      <c r="AN14" s="5">
        <v>9.765625E-2</v>
      </c>
      <c r="AO14" s="5">
        <v>4.8828125E-2</v>
      </c>
      <c r="AP14" s="5">
        <v>2.44140625E-2</v>
      </c>
      <c r="AQ14" s="5">
        <v>1.220703125E-2</v>
      </c>
      <c r="AR14" s="5">
        <v>6.103515625E-3</v>
      </c>
      <c r="AS14" s="5">
        <v>3.0517578130000002E-3</v>
      </c>
      <c r="AT14" s="6">
        <v>0</v>
      </c>
      <c r="AV14" t="s">
        <v>47</v>
      </c>
      <c r="AW14">
        <f>SLOPE(_xlfn.ANCHORARRAY(AK15),AK14:AT14)</f>
        <v>0.93276372353726478</v>
      </c>
    </row>
    <row r="15" spans="1:49" ht="15" thickBot="1" x14ac:dyDescent="0.4">
      <c r="A15" t="s">
        <v>16</v>
      </c>
      <c r="R15" t="s">
        <v>48</v>
      </c>
      <c r="S15" t="s">
        <v>49</v>
      </c>
      <c r="T15" t="s">
        <v>50</v>
      </c>
      <c r="U15" t="s">
        <v>51</v>
      </c>
      <c r="V15" t="s">
        <v>51</v>
      </c>
      <c r="W15" t="s">
        <v>52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58</v>
      </c>
      <c r="AD15" t="s">
        <v>59</v>
      </c>
      <c r="AE15" t="s">
        <v>60</v>
      </c>
      <c r="AF15" t="s">
        <v>61</v>
      </c>
      <c r="AG15" t="s">
        <v>62</v>
      </c>
      <c r="AJ15" t="s">
        <v>63</v>
      </c>
      <c r="AK15" cm="1">
        <f t="array" ref="AK15:AT15">B31:K31</f>
        <v>0.79309999942779541</v>
      </c>
      <c r="AL15">
        <v>0.46500000357627869</v>
      </c>
      <c r="AM15">
        <v>0.27820000052452087</v>
      </c>
      <c r="AN15">
        <v>0.17720000445842743</v>
      </c>
      <c r="AO15">
        <v>0.12989999353885651</v>
      </c>
      <c r="AP15">
        <v>0.10019999742507935</v>
      </c>
      <c r="AQ15">
        <v>7.7899999916553497E-2</v>
      </c>
      <c r="AR15">
        <v>8.4200002253055573E-2</v>
      </c>
      <c r="AS15">
        <v>6.8999998271465302E-2</v>
      </c>
      <c r="AT15">
        <v>7.680000364780426E-2</v>
      </c>
      <c r="AV15" t="s">
        <v>64</v>
      </c>
      <c r="AW15">
        <f>INTERCEPT(_xlfn.ANCHORARRAY(AK15),AK14:AT14)</f>
        <v>7.9690325399291551E-2</v>
      </c>
    </row>
    <row r="16" spans="1:49" x14ac:dyDescent="0.35">
      <c r="A16" t="s">
        <v>17</v>
      </c>
      <c r="E16" t="s">
        <v>18</v>
      </c>
      <c r="R16" s="11" t="s">
        <v>68</v>
      </c>
      <c r="S16" s="7" cm="1">
        <f t="array" ref="S16:V16">B49:E49</f>
        <v>4.7899998724460602E-2</v>
      </c>
      <c r="T16" s="8">
        <v>9.8399996757507324E-2</v>
      </c>
      <c r="U16" s="9">
        <v>0.10140000283718109</v>
      </c>
      <c r="V16" s="9">
        <v>9.5399998128414154E-2</v>
      </c>
      <c r="W16" s="9">
        <f>AVERAGE(T16:V16)</f>
        <v>9.8399999241034194E-2</v>
      </c>
      <c r="X16" s="9">
        <f>W16-S16</f>
        <v>5.0500000516573593E-2</v>
      </c>
      <c r="Y16" s="7">
        <f t="shared" ref="Y16:Y31" si="0">(W16-$AV$20)/$AV$19</f>
        <v>9.1686277971897628E-2</v>
      </c>
      <c r="Z16" s="8" cm="1">
        <f t="array" ref="Z16:AC16">B24:E24</f>
        <v>3.840000182390213E-2</v>
      </c>
      <c r="AA16" s="9">
        <v>0.13860000669956207</v>
      </c>
      <c r="AB16" s="9">
        <v>0.13050000369548798</v>
      </c>
      <c r="AC16" s="9">
        <v>0.12939999997615814</v>
      </c>
      <c r="AD16" s="9">
        <f>AVERAGE(AA16:AC16)</f>
        <v>0.13283333679040274</v>
      </c>
      <c r="AE16" s="9">
        <f>AD16*4-Z16</f>
        <v>0.49293334533770883</v>
      </c>
      <c r="AF16" s="9">
        <f>(AE16-$AW$15)/$AW$14</f>
        <v>0.44303075849830459</v>
      </c>
      <c r="AG16" s="9">
        <f t="shared" ref="AG16:AG31" si="1">AF16/Y16</f>
        <v>4.8320290483827479</v>
      </c>
      <c r="AH16">
        <v>1</v>
      </c>
    </row>
    <row r="17" spans="1:48" x14ac:dyDescent="0.35">
      <c r="A17" t="s">
        <v>19</v>
      </c>
      <c r="E17">
        <v>540</v>
      </c>
      <c r="F17" t="s">
        <v>20</v>
      </c>
      <c r="R17" s="12" t="s">
        <v>69</v>
      </c>
      <c r="S17" s="7" cm="1">
        <f t="array" ref="S17:V17">F49:I49</f>
        <v>4.3699998408555984E-2</v>
      </c>
      <c r="T17" s="8">
        <v>9.9100001156330109E-2</v>
      </c>
      <c r="U17" s="9">
        <v>9.1700002551078796E-2</v>
      </c>
      <c r="V17" s="9">
        <v>9.1499999165534973E-2</v>
      </c>
      <c r="W17" s="9">
        <f t="shared" ref="W17:W31" si="2">AVERAGE(T17:V17)</f>
        <v>9.4100000957647964E-2</v>
      </c>
      <c r="X17" s="9">
        <f t="shared" ref="X17:X27" si="3">W17-S17</f>
        <v>5.040000254909198E-2</v>
      </c>
      <c r="Y17" s="7">
        <f t="shared" si="0"/>
        <v>7.0147941521580312E-2</v>
      </c>
      <c r="Z17" s="8" cm="1">
        <f t="array" ref="Z17:AC17">F24:I24</f>
        <v>3.7900000810623169E-2</v>
      </c>
      <c r="AA17" s="9">
        <v>0.10409999638795853</v>
      </c>
      <c r="AB17" s="9">
        <v>9.8200000822544098E-2</v>
      </c>
      <c r="AC17" s="9">
        <v>0.10440000146627426</v>
      </c>
      <c r="AD17" s="9">
        <f t="shared" ref="AD17:AD31" si="4">AVERAGE(AA17:AC17)</f>
        <v>0.10223333289225896</v>
      </c>
      <c r="AE17" s="9">
        <f t="shared" ref="AE17:AE31" si="5">AD17*4-Z17</f>
        <v>0.37103333075841266</v>
      </c>
      <c r="AF17" s="9">
        <f t="shared" ref="AF17:AF31" si="6">(AE17-$AW$15)/$AW$14</f>
        <v>0.31234384229081963</v>
      </c>
      <c r="AG17" s="9">
        <f t="shared" si="1"/>
        <v>4.452644447089444</v>
      </c>
      <c r="AH17">
        <v>2</v>
      </c>
      <c r="AJ17" t="s">
        <v>65</v>
      </c>
    </row>
    <row r="18" spans="1:48" ht="15" thickBot="1" x14ac:dyDescent="0.4">
      <c r="A18" t="s">
        <v>21</v>
      </c>
      <c r="E18">
        <v>30</v>
      </c>
      <c r="R18" s="12" t="s">
        <v>70</v>
      </c>
      <c r="S18" s="7" cm="1">
        <f t="array" ref="S18:V18">J49:M49</f>
        <v>4.7600001096725464E-2</v>
      </c>
      <c r="T18" s="8">
        <v>0.10970000177621841</v>
      </c>
      <c r="U18" s="9">
        <v>0.10499999672174454</v>
      </c>
      <c r="V18" s="9">
        <v>0.10710000246763229</v>
      </c>
      <c r="W18" s="9">
        <f t="shared" si="2"/>
        <v>0.10726666698853175</v>
      </c>
      <c r="X18" s="9">
        <f t="shared" si="3"/>
        <v>5.9666665891806289E-2</v>
      </c>
      <c r="Y18" s="7">
        <f t="shared" si="0"/>
        <v>0.13609868480392756</v>
      </c>
      <c r="Z18" s="8" cm="1">
        <f t="array" ref="Z18:AC18">J24:M24</f>
        <v>3.7200000137090683E-2</v>
      </c>
      <c r="AA18" s="9">
        <v>0.11699999868869781</v>
      </c>
      <c r="AB18" s="9">
        <v>0.1111999973654747</v>
      </c>
      <c r="AC18" s="9">
        <v>0.11439999938011169</v>
      </c>
      <c r="AD18" s="9">
        <f t="shared" si="4"/>
        <v>0.11419999847809474</v>
      </c>
      <c r="AE18" s="9">
        <f t="shared" si="5"/>
        <v>0.41959999377528828</v>
      </c>
      <c r="AF18" s="9">
        <f t="shared" si="6"/>
        <v>0.36441132925600639</v>
      </c>
      <c r="AG18" s="9">
        <f t="shared" si="1"/>
        <v>2.677552173123499</v>
      </c>
      <c r="AH18">
        <v>3</v>
      </c>
      <c r="AJ18" t="s">
        <v>66</v>
      </c>
      <c r="AK18" s="5">
        <v>2</v>
      </c>
      <c r="AL18" s="5">
        <v>1</v>
      </c>
      <c r="AM18" s="5">
        <v>0.5</v>
      </c>
      <c r="AN18" s="5">
        <v>0.25</v>
      </c>
      <c r="AO18" s="5">
        <v>0.125</v>
      </c>
      <c r="AP18" s="5">
        <v>6.25E-2</v>
      </c>
      <c r="AQ18" s="5">
        <v>3.125E-2</v>
      </c>
      <c r="AR18" s="10">
        <v>0</v>
      </c>
      <c r="AU18" t="str">
        <f>"y = "
 &amp;TEXT( SLOPE( AK19:AR19, AK18:AR18 ), "0.0000") &amp; "x "
 &amp;IF( INTERCEPT( AK19:AR19, AK18:AR18 ) &gt;= 0, "+ ", "- ")
 &amp;TEXT( ABS( INTERCEPT( AK19:AR19, AK18:AR18 ) ), "0.0000")
 &amp;"   (R"&amp;_xlfn.UNICHAR(178)&amp;" = "
 &amp;TEXT( RSQ( AK19:AR19, AK18:AR18 ), "0.0000")
 &amp;")"</f>
        <v>y = 0.1996x + 0.0801   (R² = 0.9825)</v>
      </c>
    </row>
    <row r="19" spans="1:48" x14ac:dyDescent="0.35">
      <c r="A19" t="s">
        <v>22</v>
      </c>
      <c r="E19">
        <v>0</v>
      </c>
      <c r="F19" t="s">
        <v>23</v>
      </c>
      <c r="R19" s="12" t="s">
        <v>70</v>
      </c>
      <c r="S19" s="7" cm="1">
        <f t="array" ref="S19:V19">B50:E50</f>
        <v>4.1099999099969864E-2</v>
      </c>
      <c r="T19" s="8">
        <v>5.6499999016523361E-2</v>
      </c>
      <c r="U19" s="9">
        <v>5.6099999696016312E-2</v>
      </c>
      <c r="V19" s="9">
        <v>5.7199999690055847E-2</v>
      </c>
      <c r="W19" s="9">
        <f t="shared" si="2"/>
        <v>5.6599999467531838E-2</v>
      </c>
      <c r="X19" s="9">
        <f t="shared" si="3"/>
        <v>1.5500000367561974E-2</v>
      </c>
      <c r="Y19" s="7">
        <f t="shared" si="0"/>
        <v>-0.11768647043671264</v>
      </c>
      <c r="Z19" s="8" cm="1">
        <f t="array" ref="Z19:AC19">B25:E25</f>
        <v>4.0699999779462814E-2</v>
      </c>
      <c r="AA19" s="7">
        <v>6.080000102519989E-2</v>
      </c>
      <c r="AB19" s="9">
        <v>6.3199996948242188E-2</v>
      </c>
      <c r="AC19" s="9">
        <v>6.9799996912479401E-2</v>
      </c>
      <c r="AD19" s="9">
        <f t="shared" si="4"/>
        <v>6.4599998295307159E-2</v>
      </c>
      <c r="AE19" s="9">
        <f t="shared" si="5"/>
        <v>0.21769999340176582</v>
      </c>
      <c r="AF19" s="9">
        <f t="shared" si="6"/>
        <v>0.14795779951551757</v>
      </c>
      <c r="AG19" s="9">
        <f t="shared" si="1"/>
        <v>-1.2572201287579927</v>
      </c>
      <c r="AH19">
        <v>4</v>
      </c>
      <c r="AJ19" t="s">
        <v>63</v>
      </c>
      <c r="AK19">
        <v>0.45820000767707825</v>
      </c>
      <c r="AL19">
        <v>0.31369999051094055</v>
      </c>
      <c r="AM19">
        <v>0.19959999620914459</v>
      </c>
      <c r="AN19">
        <v>0.1273999959230423</v>
      </c>
      <c r="AO19">
        <v>0.10140000283718109</v>
      </c>
      <c r="AP19">
        <v>9.3699999153614044E-2</v>
      </c>
      <c r="AQ19">
        <v>7.3600001633167267E-2</v>
      </c>
      <c r="AR19">
        <v>6.549999862909317E-2</v>
      </c>
      <c r="AU19" t="s">
        <v>47</v>
      </c>
      <c r="AV19">
        <f>SLOPE(AK19:AR19,AK18:AR18)</f>
        <v>0.19964393690780519</v>
      </c>
    </row>
    <row r="20" spans="1:48" x14ac:dyDescent="0.35">
      <c r="A20" t="s">
        <v>24</v>
      </c>
      <c r="B20" s="2" t="s">
        <v>42</v>
      </c>
      <c r="R20" s="12" t="s">
        <v>71</v>
      </c>
      <c r="S20" s="7" cm="1">
        <f t="array" ref="S20:V20">F50:I50</f>
        <v>6.6699996590614319E-2</v>
      </c>
      <c r="T20" s="9">
        <v>0.11829999834299088</v>
      </c>
      <c r="U20" s="9">
        <v>0.12530000507831573</v>
      </c>
      <c r="V20" s="9">
        <v>0.11760000139474869</v>
      </c>
      <c r="W20" s="9">
        <f t="shared" si="2"/>
        <v>0.12040000160535176</v>
      </c>
      <c r="X20" s="9">
        <f t="shared" si="3"/>
        <v>5.3700005014737442E-2</v>
      </c>
      <c r="Y20" s="7">
        <f t="shared" si="0"/>
        <v>0.20188247378463139</v>
      </c>
      <c r="Z20" s="9" cm="1">
        <f t="array" ref="Z20:AC20">F25:I25</f>
        <v>4.4900000095367432E-2</v>
      </c>
      <c r="AA20" s="9">
        <v>0.18539999425411224</v>
      </c>
      <c r="AB20" s="9">
        <v>0.18490000069141388</v>
      </c>
      <c r="AC20" s="9">
        <v>0.19499999284744263</v>
      </c>
      <c r="AD20" s="9">
        <f t="shared" si="4"/>
        <v>0.18843332926432291</v>
      </c>
      <c r="AE20" s="9">
        <f t="shared" si="5"/>
        <v>0.7088333169619242</v>
      </c>
      <c r="AF20" s="9">
        <f t="shared" si="6"/>
        <v>0.67449341745063884</v>
      </c>
      <c r="AG20" s="9">
        <f t="shared" si="1"/>
        <v>3.341020172807025</v>
      </c>
      <c r="AH20">
        <v>5</v>
      </c>
      <c r="AU20" t="s">
        <v>67</v>
      </c>
      <c r="AV20">
        <f>INTERCEPT(AK19:AR19,AK18:AR18)</f>
        <v>8.0095389746301177E-2</v>
      </c>
    </row>
    <row r="21" spans="1:48" x14ac:dyDescent="0.35">
      <c r="R21" s="12" t="s">
        <v>71</v>
      </c>
      <c r="S21" s="7" cm="1">
        <f t="array" ref="S21:V21">J50:M50</f>
        <v>5.2200000733137131E-2</v>
      </c>
      <c r="T21" s="9">
        <v>0.10360000282526016</v>
      </c>
      <c r="U21" s="9">
        <v>9.8099999129772186E-2</v>
      </c>
      <c r="V21" s="9">
        <v>9.5499999821186066E-2</v>
      </c>
      <c r="W21" s="9">
        <f t="shared" si="2"/>
        <v>9.9066667258739471E-2</v>
      </c>
      <c r="X21" s="9">
        <f t="shared" si="3"/>
        <v>4.6866666525602341E-2</v>
      </c>
      <c r="Y21" s="7">
        <f t="shared" si="0"/>
        <v>9.5025563041261599E-2</v>
      </c>
      <c r="Z21" s="9" cm="1">
        <f t="array" ref="Z21:AC21">J25:M25</f>
        <v>4.2899999767541885E-2</v>
      </c>
      <c r="AA21" s="9">
        <v>0.1703999936580658</v>
      </c>
      <c r="AB21" s="9">
        <v>0.15819999575614929</v>
      </c>
      <c r="AC21" s="9">
        <v>0.16150000691413879</v>
      </c>
      <c r="AD21" s="9">
        <f t="shared" si="4"/>
        <v>0.16336666544278464</v>
      </c>
      <c r="AE21" s="9">
        <f t="shared" si="5"/>
        <v>0.61056666200359666</v>
      </c>
      <c r="AF21" s="9">
        <f t="shared" si="6"/>
        <v>0.56914342100601223</v>
      </c>
      <c r="AG21" s="9">
        <f t="shared" si="1"/>
        <v>5.9893717310454786</v>
      </c>
      <c r="AH21">
        <v>6</v>
      </c>
    </row>
    <row r="22" spans="1:48" x14ac:dyDescent="0.35">
      <c r="B22" t="s">
        <v>26</v>
      </c>
      <c r="R22" s="12" t="s">
        <v>72</v>
      </c>
      <c r="S22" s="7" cm="1">
        <f t="array" ref="S22:V22">B51:E51</f>
        <v>4.4900000095367432E-2</v>
      </c>
      <c r="T22" s="9">
        <v>8.3300001919269562E-2</v>
      </c>
      <c r="U22" s="9">
        <v>8.2599997520446777E-2</v>
      </c>
      <c r="V22" s="9">
        <v>8.0700002610683441E-2</v>
      </c>
      <c r="W22" s="9">
        <f t="shared" si="2"/>
        <v>8.2200000683466598E-2</v>
      </c>
      <c r="X22" s="9">
        <f t="shared" si="3"/>
        <v>3.7300000588099166E-2</v>
      </c>
      <c r="Y22" s="7">
        <f>(X22-$AV$20)/$AV$19</f>
        <v>-0.21435857167034708</v>
      </c>
      <c r="Z22" s="9" cm="1">
        <f t="array" ref="Z22:AC22">B26:E26</f>
        <v>4.2700000107288361E-2</v>
      </c>
      <c r="AA22" s="9">
        <v>0.15350000560283661</v>
      </c>
      <c r="AB22" s="9">
        <v>0.15850000083446503</v>
      </c>
      <c r="AC22" s="9">
        <v>0.15430000424385071</v>
      </c>
      <c r="AD22" s="9">
        <f t="shared" si="4"/>
        <v>0.15543333689371744</v>
      </c>
      <c r="AE22" s="9">
        <f t="shared" si="5"/>
        <v>0.57903334746758139</v>
      </c>
      <c r="AF22" s="9">
        <f>(AE22-$AW$15)/$AW$14</f>
        <v>0.53533709498763604</v>
      </c>
      <c r="AG22" s="9">
        <f t="shared" si="1"/>
        <v>-2.4973906609664676</v>
      </c>
      <c r="AH22">
        <v>7</v>
      </c>
    </row>
    <row r="23" spans="1:48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R23" s="12" t="s">
        <v>73</v>
      </c>
      <c r="S23" s="7" cm="1">
        <f t="array" ref="S23:V23">F51:I51</f>
        <v>4.7100000083446503E-2</v>
      </c>
      <c r="T23" s="9">
        <v>9.7400002181529999E-2</v>
      </c>
      <c r="U23" s="9">
        <v>9.5899999141693115E-2</v>
      </c>
      <c r="V23" s="9">
        <v>9.2900000512599945E-2</v>
      </c>
      <c r="W23" s="9">
        <f t="shared" si="2"/>
        <v>9.5400000611941024E-2</v>
      </c>
      <c r="X23" s="9">
        <f t="shared" si="3"/>
        <v>4.8300000528494522E-2</v>
      </c>
      <c r="Y23" s="7">
        <f t="shared" si="0"/>
        <v>7.6659532479102829E-2</v>
      </c>
      <c r="Z23" s="9" cm="1">
        <f t="array" ref="Z23:AC23">F26:I26</f>
        <v>4.0899999439716339E-2</v>
      </c>
      <c r="AA23" s="9">
        <v>0.1363999992609024</v>
      </c>
      <c r="AB23" s="9">
        <v>0.14589999616146088</v>
      </c>
      <c r="AC23" s="9">
        <v>0.14820000529289246</v>
      </c>
      <c r="AD23" s="9">
        <f t="shared" si="4"/>
        <v>0.14350000023841858</v>
      </c>
      <c r="AE23" s="9">
        <f t="shared" si="5"/>
        <v>0.53310000151395798</v>
      </c>
      <c r="AF23" s="9">
        <f t="shared" si="6"/>
        <v>0.48609274210968206</v>
      </c>
      <c r="AG23" s="9">
        <f t="shared" si="1"/>
        <v>6.3409301673238039</v>
      </c>
      <c r="AH23">
        <v>8</v>
      </c>
    </row>
    <row r="24" spans="1:48" x14ac:dyDescent="0.35">
      <c r="A24" s="3" t="s">
        <v>28</v>
      </c>
      <c r="B24">
        <v>3.840000182390213E-2</v>
      </c>
      <c r="C24">
        <v>0.13860000669956207</v>
      </c>
      <c r="D24">
        <v>0.13050000369548798</v>
      </c>
      <c r="E24">
        <v>0.12939999997615814</v>
      </c>
      <c r="F24">
        <v>3.7900000810623169E-2</v>
      </c>
      <c r="G24">
        <v>0.10409999638795853</v>
      </c>
      <c r="H24">
        <v>9.8200000822544098E-2</v>
      </c>
      <c r="I24">
        <v>0.10440000146627426</v>
      </c>
      <c r="J24">
        <v>3.7200000137090683E-2</v>
      </c>
      <c r="K24">
        <v>0.11699999868869781</v>
      </c>
      <c r="L24">
        <v>0.1111999973654747</v>
      </c>
      <c r="M24">
        <v>0.11439999938011169</v>
      </c>
      <c r="R24" s="12" t="s">
        <v>74</v>
      </c>
      <c r="S24" s="7" cm="1">
        <f t="array" ref="S24:V24">B52:E52</f>
        <v>4.8700001090764999E-2</v>
      </c>
      <c r="T24" s="9">
        <v>0.10920000076293945</v>
      </c>
      <c r="U24" s="9">
        <v>0.11980000138282776</v>
      </c>
      <c r="V24" s="9">
        <v>0.10949999839067459</v>
      </c>
      <c r="W24" s="9">
        <f t="shared" si="2"/>
        <v>0.11283333351214726</v>
      </c>
      <c r="X24" s="9">
        <f t="shared" si="3"/>
        <v>6.4133332421382264E-2</v>
      </c>
      <c r="Y24" s="7">
        <f t="shared" si="0"/>
        <v>0.16398165791012398</v>
      </c>
      <c r="Z24" s="9" cm="1">
        <f t="array" ref="Z24:AC24">B27:E27</f>
        <v>4.439999908208847E-2</v>
      </c>
      <c r="AA24" s="9">
        <v>0.18500000238418579</v>
      </c>
      <c r="AB24" s="9">
        <v>0.17090000212192535</v>
      </c>
      <c r="AC24" s="9">
        <v>0.17000000178813934</v>
      </c>
      <c r="AD24" s="9">
        <f t="shared" si="4"/>
        <v>0.1753000020980835</v>
      </c>
      <c r="AE24" s="9">
        <f t="shared" si="5"/>
        <v>0.65680000931024551</v>
      </c>
      <c r="AF24" s="9">
        <f t="shared" si="6"/>
        <v>0.61870940019238208</v>
      </c>
      <c r="AG24" s="9">
        <f t="shared" si="1"/>
        <v>3.773040278269951</v>
      </c>
      <c r="AH24">
        <v>9</v>
      </c>
    </row>
    <row r="25" spans="1:48" x14ac:dyDescent="0.35">
      <c r="A25" s="3" t="s">
        <v>29</v>
      </c>
      <c r="B25">
        <v>4.0699999779462814E-2</v>
      </c>
      <c r="C25">
        <v>6.080000102519989E-2</v>
      </c>
      <c r="D25">
        <v>6.3199996948242188E-2</v>
      </c>
      <c r="E25">
        <v>6.9799996912479401E-2</v>
      </c>
      <c r="F25">
        <v>4.4900000095367432E-2</v>
      </c>
      <c r="G25">
        <v>0.18539999425411224</v>
      </c>
      <c r="H25">
        <v>0.18490000069141388</v>
      </c>
      <c r="I25">
        <v>0.19499999284744263</v>
      </c>
      <c r="J25">
        <v>4.2899999767541885E-2</v>
      </c>
      <c r="K25">
        <v>0.1703999936580658</v>
      </c>
      <c r="L25">
        <v>0.15819999575614929</v>
      </c>
      <c r="M25">
        <v>0.16150000691413879</v>
      </c>
      <c r="R25" s="12" t="s">
        <v>74</v>
      </c>
      <c r="S25" s="7" cm="1">
        <f t="array" ref="S25:V25">F52:I52</f>
        <v>5.2200000733137131E-2</v>
      </c>
      <c r="T25" s="9">
        <v>0.12030000239610672</v>
      </c>
      <c r="U25" s="9">
        <v>0.12219999730587006</v>
      </c>
      <c r="V25" s="9">
        <v>0.12460000067949295</v>
      </c>
      <c r="W25" s="9">
        <f t="shared" si="2"/>
        <v>0.12236666679382324</v>
      </c>
      <c r="X25" s="9">
        <f t="shared" si="3"/>
        <v>7.0166666060686111E-2</v>
      </c>
      <c r="Y25" s="7">
        <f t="shared" si="0"/>
        <v>0.21173333737173686</v>
      </c>
      <c r="Z25" s="9" cm="1">
        <f t="array" ref="Z25:AC25">F27:I27</f>
        <v>4.5099999755620956E-2</v>
      </c>
      <c r="AA25" s="9">
        <v>0.17520000040531158</v>
      </c>
      <c r="AB25" s="9">
        <v>0.18140000104904175</v>
      </c>
      <c r="AC25" s="9">
        <v>0.1809999942779541</v>
      </c>
      <c r="AD25" s="9">
        <f t="shared" si="4"/>
        <v>0.17919999857743582</v>
      </c>
      <c r="AE25" s="9">
        <f t="shared" si="5"/>
        <v>0.67169999455412233</v>
      </c>
      <c r="AF25" s="9">
        <f t="shared" si="6"/>
        <v>0.6346834189796613</v>
      </c>
      <c r="AG25" s="9">
        <f t="shared" si="1"/>
        <v>2.9975601710058424</v>
      </c>
      <c r="AH25">
        <v>10</v>
      </c>
    </row>
    <row r="26" spans="1:48" x14ac:dyDescent="0.35">
      <c r="A26" s="3" t="s">
        <v>30</v>
      </c>
      <c r="B26">
        <v>4.2700000107288361E-2</v>
      </c>
      <c r="C26">
        <v>0.15350000560283661</v>
      </c>
      <c r="D26">
        <v>0.15850000083446503</v>
      </c>
      <c r="E26">
        <v>0.15430000424385071</v>
      </c>
      <c r="F26">
        <v>4.0899999439716339E-2</v>
      </c>
      <c r="G26">
        <v>0.1363999992609024</v>
      </c>
      <c r="H26">
        <v>0.14589999616146088</v>
      </c>
      <c r="I26">
        <v>0.14820000529289246</v>
      </c>
      <c r="J26">
        <v>3.9000000804662704E-2</v>
      </c>
      <c r="K26">
        <v>3.9000000804662704E-2</v>
      </c>
      <c r="L26">
        <v>4.1000001132488251E-2</v>
      </c>
      <c r="M26">
        <v>3.9400000125169754E-2</v>
      </c>
      <c r="R26" s="12" t="s">
        <v>75</v>
      </c>
      <c r="S26" s="7" cm="1">
        <f t="array" ref="S26:V26">J52:M52</f>
        <v>4.9400001764297485E-2</v>
      </c>
      <c r="T26" s="9">
        <v>0.11829999834299088</v>
      </c>
      <c r="U26" s="9">
        <v>0.11150000244379044</v>
      </c>
      <c r="V26" s="9">
        <v>0.11479999870061874</v>
      </c>
      <c r="W26" s="9">
        <f t="shared" si="2"/>
        <v>0.11486666649580002</v>
      </c>
      <c r="X26" s="9">
        <f t="shared" si="3"/>
        <v>6.5466664731502533E-2</v>
      </c>
      <c r="Y26" s="7">
        <f t="shared" si="0"/>
        <v>0.17416645498007829</v>
      </c>
      <c r="Z26" s="9" cm="1">
        <f t="array" ref="Z26:AC26">J27:M27</f>
        <v>4.2599998414516449E-2</v>
      </c>
      <c r="AA26" s="9">
        <v>0.14519999921321869</v>
      </c>
      <c r="AB26" s="9">
        <v>0.14569999277591705</v>
      </c>
      <c r="AC26" s="9">
        <v>0.1421000063419342</v>
      </c>
      <c r="AD26" s="9">
        <f t="shared" si="4"/>
        <v>0.14433333277702332</v>
      </c>
      <c r="AE26" s="9">
        <f t="shared" si="5"/>
        <v>0.53473333269357681</v>
      </c>
      <c r="AF26" s="9">
        <f t="shared" si="6"/>
        <v>0.48784380847129488</v>
      </c>
      <c r="AG26" s="9">
        <f t="shared" si="1"/>
        <v>2.8010204865632478</v>
      </c>
      <c r="AH26">
        <v>11</v>
      </c>
    </row>
    <row r="27" spans="1:48" x14ac:dyDescent="0.35">
      <c r="A27" s="3" t="s">
        <v>31</v>
      </c>
      <c r="B27">
        <v>4.439999908208847E-2</v>
      </c>
      <c r="C27">
        <v>0.18500000238418579</v>
      </c>
      <c r="D27">
        <v>0.17090000212192535</v>
      </c>
      <c r="E27">
        <v>0.17000000178813934</v>
      </c>
      <c r="F27">
        <v>4.5099999755620956E-2</v>
      </c>
      <c r="G27">
        <v>0.17520000040531158</v>
      </c>
      <c r="H27">
        <v>0.18140000104904175</v>
      </c>
      <c r="I27">
        <v>0.1809999942779541</v>
      </c>
      <c r="J27">
        <v>4.2599998414516449E-2</v>
      </c>
      <c r="K27">
        <v>0.14519999921321869</v>
      </c>
      <c r="L27">
        <v>0.14569999277591705</v>
      </c>
      <c r="M27">
        <v>0.1421000063419342</v>
      </c>
      <c r="R27" s="12" t="s">
        <v>76</v>
      </c>
      <c r="S27" s="7" cm="1">
        <f t="array" ref="S27:V27">B53:E53</f>
        <v>3.8600001484155655E-2</v>
      </c>
      <c r="T27" s="9">
        <v>5.5199999362230301E-2</v>
      </c>
      <c r="U27" s="9">
        <v>5.3199999034404755E-2</v>
      </c>
      <c r="V27" s="9">
        <v>5.6499999016523361E-2</v>
      </c>
      <c r="W27" s="9">
        <f t="shared" si="2"/>
        <v>5.4966665804386139E-2</v>
      </c>
      <c r="X27" s="9">
        <f t="shared" si="3"/>
        <v>1.6366664320230484E-2</v>
      </c>
      <c r="Y27" s="7">
        <f t="shared" si="0"/>
        <v>-0.12586770392891714</v>
      </c>
      <c r="Z27" s="9" cm="1">
        <f t="array" ref="Z27:AC27">B28:E28</f>
        <v>3.7500001490116119E-2</v>
      </c>
      <c r="AA27" s="9">
        <v>6.289999932050705E-2</v>
      </c>
      <c r="AB27" s="9">
        <v>6.4499996602535248E-2</v>
      </c>
      <c r="AC27" s="9">
        <v>6.2600001692771912E-2</v>
      </c>
      <c r="AD27" s="9">
        <f t="shared" si="4"/>
        <v>6.3333332538604736E-2</v>
      </c>
      <c r="AE27" s="9">
        <f t="shared" si="5"/>
        <v>0.21583332866430283</v>
      </c>
      <c r="AF27" s="9">
        <f t="shared" si="6"/>
        <v>0.14595658024598576</v>
      </c>
      <c r="AG27" s="9">
        <f t="shared" si="1"/>
        <v>-1.1596031046090558</v>
      </c>
      <c r="AH27">
        <v>12</v>
      </c>
    </row>
    <row r="28" spans="1:48" x14ac:dyDescent="0.35">
      <c r="A28" s="3" t="s">
        <v>32</v>
      </c>
      <c r="B28">
        <v>3.7500001490116119E-2</v>
      </c>
      <c r="C28">
        <v>6.289999932050705E-2</v>
      </c>
      <c r="D28">
        <v>6.4499996602535248E-2</v>
      </c>
      <c r="E28">
        <v>6.2600001692771912E-2</v>
      </c>
      <c r="F28">
        <v>4.3600000441074371E-2</v>
      </c>
      <c r="G28">
        <v>0.1875</v>
      </c>
      <c r="H28">
        <v>0.18440000712871552</v>
      </c>
      <c r="I28">
        <v>0.18449999392032623</v>
      </c>
      <c r="J28">
        <v>4.1999999433755875E-2</v>
      </c>
      <c r="K28">
        <v>0.13779999315738678</v>
      </c>
      <c r="L28">
        <v>0.13789999485015869</v>
      </c>
      <c r="M28">
        <v>0.13539999723434448</v>
      </c>
      <c r="R28" s="12" t="s">
        <v>77</v>
      </c>
      <c r="S28" s="9" cm="1">
        <f t="array" ref="S28:V28">F53:I53</f>
        <v>4.9800001084804535E-2</v>
      </c>
      <c r="T28" s="9">
        <v>0.11500000208616257</v>
      </c>
      <c r="U28" s="9">
        <v>0.11479999870061874</v>
      </c>
      <c r="V28" s="9">
        <v>0.11469999700784683</v>
      </c>
      <c r="W28" s="9">
        <f t="shared" si="2"/>
        <v>0.11483333259820938</v>
      </c>
      <c r="X28" s="9">
        <f>W28-S28</f>
        <v>6.5033331513404846E-2</v>
      </c>
      <c r="Y28" s="7">
        <f t="shared" si="0"/>
        <v>0.17399948823865388</v>
      </c>
      <c r="Z28" s="9" cm="1">
        <f t="array" ref="Z28:AC28">F28:I28</f>
        <v>4.3600000441074371E-2</v>
      </c>
      <c r="AA28" s="9">
        <v>0.1875</v>
      </c>
      <c r="AB28" s="9">
        <v>0.18440000712871552</v>
      </c>
      <c r="AC28" s="9">
        <v>0.18449999392032623</v>
      </c>
      <c r="AD28" s="9">
        <f t="shared" si="4"/>
        <v>0.18546666701634726</v>
      </c>
      <c r="AE28" s="9">
        <f t="shared" si="5"/>
        <v>0.69826666762431466</v>
      </c>
      <c r="AF28" s="9">
        <f t="shared" si="6"/>
        <v>0.66316509381307476</v>
      </c>
      <c r="AG28" s="9">
        <f t="shared" si="1"/>
        <v>3.8113048522504394</v>
      </c>
      <c r="AH28">
        <v>13</v>
      </c>
    </row>
    <row r="29" spans="1:48" x14ac:dyDescent="0.35">
      <c r="A29" s="3" t="s">
        <v>33</v>
      </c>
      <c r="B29">
        <v>4.5699998736381531E-2</v>
      </c>
      <c r="C29">
        <v>0.18039999902248383</v>
      </c>
      <c r="D29">
        <v>0.17430000007152557</v>
      </c>
      <c r="E29">
        <v>0.18209999799728394</v>
      </c>
      <c r="F29">
        <v>4.6199999749660492E-2</v>
      </c>
      <c r="G29">
        <v>0.18979999423027039</v>
      </c>
      <c r="H29">
        <v>0.19110000133514404</v>
      </c>
      <c r="I29">
        <v>0.19499999284744263</v>
      </c>
      <c r="J29">
        <v>4.309999942779541E-2</v>
      </c>
      <c r="K29">
        <v>5.7100001722574234E-2</v>
      </c>
      <c r="L29">
        <v>5.6400001049041748E-2</v>
      </c>
      <c r="M29">
        <v>5.6400001049041748E-2</v>
      </c>
      <c r="R29" s="12" t="s">
        <v>77</v>
      </c>
      <c r="S29" s="9" cm="1">
        <f t="array" ref="S29:V29">J53:M53</f>
        <v>4.2399998754262924E-2</v>
      </c>
      <c r="T29" s="9">
        <v>8.5000000894069672E-2</v>
      </c>
      <c r="U29" s="9">
        <v>8.2500003278255463E-2</v>
      </c>
      <c r="V29" s="9">
        <v>8.2199998199939728E-2</v>
      </c>
      <c r="W29" s="9">
        <f t="shared" si="2"/>
        <v>8.3233334124088287E-2</v>
      </c>
      <c r="X29" s="9">
        <f t="shared" ref="X29:X31" si="7">W29-S29</f>
        <v>4.0833335369825363E-2</v>
      </c>
      <c r="Y29" s="7">
        <f t="shared" si="0"/>
        <v>1.5717704361020497E-2</v>
      </c>
      <c r="Z29" s="9" cm="1">
        <f t="array" ref="Z29:AC29">J28:M28</f>
        <v>4.1999999433755875E-2</v>
      </c>
      <c r="AA29" s="9">
        <v>0.13779999315738678</v>
      </c>
      <c r="AB29" s="9">
        <v>0.13789999485015869</v>
      </c>
      <c r="AC29" s="9">
        <v>0.13539999723434448</v>
      </c>
      <c r="AD29" s="9">
        <f t="shared" si="4"/>
        <v>0.13703332841396332</v>
      </c>
      <c r="AE29" s="9">
        <f t="shared" si="5"/>
        <v>0.5061333142220974</v>
      </c>
      <c r="AF29" s="9">
        <f t="shared" si="6"/>
        <v>0.45718221888564803</v>
      </c>
      <c r="AG29" s="9">
        <f t="shared" si="1"/>
        <v>29.087086026344164</v>
      </c>
      <c r="AH29">
        <v>14</v>
      </c>
    </row>
    <row r="30" spans="1:48" x14ac:dyDescent="0.35">
      <c r="A30" s="3" t="s">
        <v>34</v>
      </c>
      <c r="B30">
        <v>4.0199998766183853E-2</v>
      </c>
      <c r="C30">
        <v>4.0300000458955765E-2</v>
      </c>
      <c r="D30">
        <v>4.0199998766183853E-2</v>
      </c>
      <c r="E30">
        <v>4.0199998766183853E-2</v>
      </c>
      <c r="F30">
        <v>3.9799999445676804E-2</v>
      </c>
      <c r="G30">
        <v>3.9299998432397842E-2</v>
      </c>
      <c r="H30">
        <v>4.0600001811981201E-2</v>
      </c>
      <c r="I30">
        <v>4.0399998426437378E-2</v>
      </c>
      <c r="J30">
        <v>4.0600001811981201E-2</v>
      </c>
      <c r="K30">
        <v>3.9799999445676804E-2</v>
      </c>
      <c r="L30">
        <v>4.1200000792741776E-2</v>
      </c>
      <c r="M30">
        <v>3.9900001138448715E-2</v>
      </c>
      <c r="R30" s="12" t="s">
        <v>78</v>
      </c>
      <c r="S30" s="9" cm="1">
        <f t="array" ref="S30:V30">B54:E54</f>
        <v>4.8900000751018524E-2</v>
      </c>
      <c r="T30" s="9">
        <v>0.10849999636411667</v>
      </c>
      <c r="U30" s="9">
        <v>0.10509999841451645</v>
      </c>
      <c r="V30" s="9">
        <v>0.10639999806880951</v>
      </c>
      <c r="W30" s="9">
        <f t="shared" si="2"/>
        <v>0.10666666428248088</v>
      </c>
      <c r="X30" s="9">
        <f t="shared" si="7"/>
        <v>5.7766663531462356E-2</v>
      </c>
      <c r="Y30" s="7">
        <f t="shared" si="0"/>
        <v>0.13309332077763131</v>
      </c>
      <c r="Z30" s="9" cm="1">
        <f t="array" ref="Z30:AC30">B29:E29</f>
        <v>4.5699998736381531E-2</v>
      </c>
      <c r="AA30" s="9">
        <v>0.18039999902248383</v>
      </c>
      <c r="AB30" s="9">
        <v>0.17430000007152557</v>
      </c>
      <c r="AC30" s="9">
        <v>0.18209999799728394</v>
      </c>
      <c r="AD30" s="9">
        <f t="shared" si="4"/>
        <v>0.17893333236376444</v>
      </c>
      <c r="AE30" s="9">
        <f t="shared" si="5"/>
        <v>0.67003333071867621</v>
      </c>
      <c r="AF30" s="9">
        <f t="shared" si="6"/>
        <v>0.63289661724907331</v>
      </c>
      <c r="AG30" s="9">
        <f t="shared" si="1"/>
        <v>4.7552845894235345</v>
      </c>
      <c r="AH30">
        <v>15</v>
      </c>
    </row>
    <row r="31" spans="1:48" x14ac:dyDescent="0.35">
      <c r="A31" s="3" t="s">
        <v>35</v>
      </c>
      <c r="B31">
        <v>0.79309999942779541</v>
      </c>
      <c r="C31">
        <v>0.46500000357627869</v>
      </c>
      <c r="D31">
        <v>0.27820000052452087</v>
      </c>
      <c r="E31">
        <v>0.17720000445842743</v>
      </c>
      <c r="F31">
        <v>0.12989999353885651</v>
      </c>
      <c r="G31">
        <v>0.10019999742507935</v>
      </c>
      <c r="H31">
        <v>7.7899999916553497E-2</v>
      </c>
      <c r="I31">
        <v>8.4200002253055573E-2</v>
      </c>
      <c r="J31">
        <v>6.8999998271465302E-2</v>
      </c>
      <c r="K31">
        <v>7.680000364780426E-2</v>
      </c>
      <c r="L31">
        <v>6.3199996948242188E-2</v>
      </c>
      <c r="M31">
        <v>5.9399999678134918E-2</v>
      </c>
      <c r="R31" s="12" t="s">
        <v>79</v>
      </c>
      <c r="S31" s="9" cm="1">
        <f t="array" ref="S31:V31">F54:I54</f>
        <v>4.830000177025795E-2</v>
      </c>
      <c r="T31" s="9">
        <v>0.10700000077486038</v>
      </c>
      <c r="U31" s="9">
        <v>0.1046999990940094</v>
      </c>
      <c r="V31" s="9">
        <v>0.10170000046491623</v>
      </c>
      <c r="W31" s="9">
        <f t="shared" si="2"/>
        <v>0.10446666677792867</v>
      </c>
      <c r="X31" s="9">
        <f t="shared" si="7"/>
        <v>5.6166665007670716E-2</v>
      </c>
      <c r="Y31" s="7">
        <f t="shared" si="0"/>
        <v>0.12207371488011706</v>
      </c>
      <c r="Z31" s="9" cm="1">
        <f t="array" ref="Z31:AC31">F29:I29</f>
        <v>4.6199999749660492E-2</v>
      </c>
      <c r="AA31" s="9">
        <v>0.18979999423027039</v>
      </c>
      <c r="AB31" s="9">
        <v>0.19110000133514404</v>
      </c>
      <c r="AC31" s="9">
        <v>0.19499999284744263</v>
      </c>
      <c r="AD31" s="9">
        <f t="shared" si="4"/>
        <v>0.19196666280428568</v>
      </c>
      <c r="AE31" s="9">
        <f t="shared" si="5"/>
        <v>0.72166665146748221</v>
      </c>
      <c r="AF31" s="9">
        <f t="shared" si="6"/>
        <v>0.68825181540472191</v>
      </c>
      <c r="AG31" s="9">
        <f t="shared" si="1"/>
        <v>5.638001727731659</v>
      </c>
      <c r="AH31">
        <v>16</v>
      </c>
    </row>
    <row r="35" spans="1:13" x14ac:dyDescent="0.35">
      <c r="A35" t="s">
        <v>36</v>
      </c>
      <c r="B35" s="2" t="s">
        <v>43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43</v>
      </c>
    </row>
    <row r="47" spans="1:13" x14ac:dyDescent="0.35">
      <c r="B47" t="s">
        <v>39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4.7899998724460602E-2</v>
      </c>
      <c r="C49">
        <v>9.8399996757507324E-2</v>
      </c>
      <c r="D49">
        <v>0.10140000283718109</v>
      </c>
      <c r="E49">
        <v>9.5399998128414154E-2</v>
      </c>
      <c r="F49">
        <v>4.3699998408555984E-2</v>
      </c>
      <c r="G49">
        <v>9.9100001156330109E-2</v>
      </c>
      <c r="H49">
        <v>9.1700002551078796E-2</v>
      </c>
      <c r="I49">
        <v>9.1499999165534973E-2</v>
      </c>
      <c r="J49">
        <v>4.7600001096725464E-2</v>
      </c>
      <c r="K49">
        <v>0.10970000177621841</v>
      </c>
      <c r="L49">
        <v>0.10499999672174454</v>
      </c>
      <c r="M49">
        <v>0.10710000246763229</v>
      </c>
    </row>
    <row r="50" spans="1:13" x14ac:dyDescent="0.35">
      <c r="A50" s="3" t="s">
        <v>29</v>
      </c>
      <c r="B50">
        <v>4.1099999099969864E-2</v>
      </c>
      <c r="C50">
        <v>5.6499999016523361E-2</v>
      </c>
      <c r="D50">
        <v>5.6099999696016312E-2</v>
      </c>
      <c r="E50">
        <v>5.7199999690055847E-2</v>
      </c>
      <c r="F50">
        <v>6.6699996590614319E-2</v>
      </c>
      <c r="G50">
        <v>0.11829999834299088</v>
      </c>
      <c r="H50">
        <v>0.12530000507831573</v>
      </c>
      <c r="I50">
        <v>0.11760000139474869</v>
      </c>
      <c r="J50">
        <v>5.2200000733137131E-2</v>
      </c>
      <c r="K50">
        <v>0.10360000282526016</v>
      </c>
      <c r="L50">
        <v>9.8099999129772186E-2</v>
      </c>
      <c r="M50">
        <v>9.5499999821186066E-2</v>
      </c>
    </row>
    <row r="51" spans="1:13" x14ac:dyDescent="0.35">
      <c r="A51" s="3" t="s">
        <v>30</v>
      </c>
      <c r="B51">
        <v>4.4900000095367432E-2</v>
      </c>
      <c r="C51">
        <v>8.3300001919269562E-2</v>
      </c>
      <c r="D51">
        <v>8.2599997520446777E-2</v>
      </c>
      <c r="E51">
        <v>8.0700002610683441E-2</v>
      </c>
      <c r="F51">
        <v>4.7100000083446503E-2</v>
      </c>
      <c r="G51">
        <v>9.7400002181529999E-2</v>
      </c>
      <c r="H51">
        <v>9.5899999141693115E-2</v>
      </c>
      <c r="I51">
        <v>9.2900000512599945E-2</v>
      </c>
      <c r="J51">
        <v>4.1299998760223389E-2</v>
      </c>
      <c r="K51">
        <v>4.1299998760223389E-2</v>
      </c>
      <c r="L51">
        <v>4.2399998754262924E-2</v>
      </c>
      <c r="M51">
        <v>4.1299998760223389E-2</v>
      </c>
    </row>
    <row r="52" spans="1:13" x14ac:dyDescent="0.35">
      <c r="A52" s="3" t="s">
        <v>31</v>
      </c>
      <c r="B52">
        <v>4.8700001090764999E-2</v>
      </c>
      <c r="C52">
        <v>0.10920000076293945</v>
      </c>
      <c r="D52">
        <v>0.11980000138282776</v>
      </c>
      <c r="E52">
        <v>0.10949999839067459</v>
      </c>
      <c r="F52">
        <v>5.2200000733137131E-2</v>
      </c>
      <c r="G52">
        <v>0.12030000239610672</v>
      </c>
      <c r="H52">
        <v>0.12219999730587006</v>
      </c>
      <c r="I52">
        <v>0.12460000067949295</v>
      </c>
      <c r="J52">
        <v>4.9400001764297485E-2</v>
      </c>
      <c r="K52">
        <v>0.11829999834299088</v>
      </c>
      <c r="L52">
        <v>0.11150000244379044</v>
      </c>
      <c r="M52">
        <v>0.11479999870061874</v>
      </c>
    </row>
    <row r="53" spans="1:13" x14ac:dyDescent="0.35">
      <c r="A53" s="3" t="s">
        <v>32</v>
      </c>
      <c r="B53">
        <v>3.8600001484155655E-2</v>
      </c>
      <c r="C53">
        <v>5.5199999362230301E-2</v>
      </c>
      <c r="D53">
        <v>5.3199999034404755E-2</v>
      </c>
      <c r="E53">
        <v>5.6499999016523361E-2</v>
      </c>
      <c r="F53">
        <v>4.9800001084804535E-2</v>
      </c>
      <c r="G53">
        <v>0.11500000208616257</v>
      </c>
      <c r="H53">
        <v>0.11479999870061874</v>
      </c>
      <c r="I53">
        <v>0.11469999700784683</v>
      </c>
      <c r="J53">
        <v>4.2399998754262924E-2</v>
      </c>
      <c r="K53">
        <v>8.5000000894069672E-2</v>
      </c>
      <c r="L53">
        <v>8.2500003278255463E-2</v>
      </c>
      <c r="M53">
        <v>8.2199998199939728E-2</v>
      </c>
    </row>
    <row r="54" spans="1:13" x14ac:dyDescent="0.35">
      <c r="A54" s="3" t="s">
        <v>33</v>
      </c>
      <c r="B54">
        <v>4.8900000751018524E-2</v>
      </c>
      <c r="C54">
        <v>0.10849999636411667</v>
      </c>
      <c r="D54">
        <v>0.10509999841451645</v>
      </c>
      <c r="E54">
        <v>0.10639999806880951</v>
      </c>
      <c r="F54">
        <v>4.830000177025795E-2</v>
      </c>
      <c r="G54">
        <v>0.10700000077486038</v>
      </c>
      <c r="H54">
        <v>0.1046999990940094</v>
      </c>
      <c r="I54">
        <v>0.10170000046491623</v>
      </c>
      <c r="J54">
        <v>4.0600001811981201E-2</v>
      </c>
      <c r="K54">
        <v>4.3400000780820847E-2</v>
      </c>
      <c r="L54">
        <v>4.3299999088048935E-2</v>
      </c>
      <c r="M54">
        <v>4.349999874830246E-2</v>
      </c>
    </row>
    <row r="55" spans="1:13" x14ac:dyDescent="0.35">
      <c r="A55" s="3" t="s">
        <v>34</v>
      </c>
      <c r="B55">
        <v>4.2100001126527786E-2</v>
      </c>
      <c r="C55">
        <v>4.2500000447034836E-2</v>
      </c>
      <c r="D55">
        <v>4.1900001466274261E-2</v>
      </c>
      <c r="E55">
        <v>4.2199999094009399E-2</v>
      </c>
      <c r="F55">
        <v>4.1600000113248825E-2</v>
      </c>
      <c r="G55">
        <v>4.1299998760223389E-2</v>
      </c>
      <c r="H55">
        <v>4.2199999094009399E-2</v>
      </c>
      <c r="I55">
        <v>4.2500000447034836E-2</v>
      </c>
      <c r="J55">
        <v>4.2500000447034836E-2</v>
      </c>
      <c r="K55">
        <v>4.2300000786781311E-2</v>
      </c>
      <c r="L55">
        <v>4.2800001800060272E-2</v>
      </c>
      <c r="M55">
        <v>4.2300000786781311E-2</v>
      </c>
    </row>
    <row r="56" spans="1:13" x14ac:dyDescent="0.35">
      <c r="A56" s="3" t="s">
        <v>35</v>
      </c>
      <c r="B56">
        <v>0.37700000405311584</v>
      </c>
      <c r="C56">
        <v>0.26600000262260437</v>
      </c>
      <c r="D56">
        <v>0.17679999768733978</v>
      </c>
      <c r="E56">
        <v>0.14939999580383301</v>
      </c>
      <c r="F56">
        <v>7.5499996542930603E-2</v>
      </c>
      <c r="G56">
        <v>7.4299998581409454E-2</v>
      </c>
      <c r="H56">
        <v>6.589999794960022E-2</v>
      </c>
      <c r="I56">
        <v>5.9099998325109482E-2</v>
      </c>
      <c r="J56">
        <v>4.3000001460313797E-2</v>
      </c>
      <c r="K56">
        <v>4.3900001794099808E-2</v>
      </c>
      <c r="L56">
        <v>4.5000001788139343E-2</v>
      </c>
      <c r="M56">
        <v>4.3000001460313797E-2</v>
      </c>
    </row>
    <row r="60" spans="1:13" x14ac:dyDescent="0.35">
      <c r="A60" t="s">
        <v>36</v>
      </c>
      <c r="B60" s="2" t="s">
        <v>44</v>
      </c>
    </row>
  </sheetData>
  <conditionalFormatting sqref="R22:R23 R26:R27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topLeftCell="A10" workbookViewId="0">
      <selection activeCell="A23" sqref="A23:M31"/>
    </sheetView>
  </sheetViews>
  <sheetFormatPr defaultRowHeight="14.5" x14ac:dyDescent="0.35"/>
  <sheetData>
    <row r="1" spans="1:5" x14ac:dyDescent="0.35">
      <c r="A1" t="s">
        <v>0</v>
      </c>
      <c r="E1" t="s">
        <v>1</v>
      </c>
    </row>
    <row r="2" spans="1:5" x14ac:dyDescent="0.35">
      <c r="A2" t="s">
        <v>2</v>
      </c>
      <c r="E2" t="s">
        <v>3</v>
      </c>
    </row>
    <row r="3" spans="1:5" x14ac:dyDescent="0.35">
      <c r="A3" t="s">
        <v>4</v>
      </c>
      <c r="E3" t="s">
        <v>5</v>
      </c>
    </row>
    <row r="5" spans="1:5" x14ac:dyDescent="0.35">
      <c r="A5" t="s">
        <v>6</v>
      </c>
      <c r="B5" s="1">
        <v>45664</v>
      </c>
    </row>
    <row r="6" spans="1:5" x14ac:dyDescent="0.35">
      <c r="A6" t="s">
        <v>7</v>
      </c>
      <c r="B6" s="2" t="s">
        <v>8</v>
      </c>
    </row>
    <row r="9" spans="1:5" x14ac:dyDescent="0.35">
      <c r="A9" t="s">
        <v>9</v>
      </c>
      <c r="E9" t="s">
        <v>10</v>
      </c>
    </row>
    <row r="10" spans="1:5" x14ac:dyDescent="0.35">
      <c r="A10" t="s">
        <v>11</v>
      </c>
      <c r="E10" t="s">
        <v>12</v>
      </c>
    </row>
    <row r="11" spans="1:5" x14ac:dyDescent="0.35">
      <c r="A11" t="s">
        <v>13</v>
      </c>
      <c r="E11" t="s">
        <v>14</v>
      </c>
    </row>
    <row r="12" spans="1:5" x14ac:dyDescent="0.35">
      <c r="A12" t="s">
        <v>15</v>
      </c>
    </row>
    <row r="15" spans="1:5" x14ac:dyDescent="0.35">
      <c r="A15" t="s">
        <v>16</v>
      </c>
    </row>
    <row r="16" spans="1:5" x14ac:dyDescent="0.35">
      <c r="A16" t="s">
        <v>17</v>
      </c>
      <c r="E16" t="s">
        <v>18</v>
      </c>
    </row>
    <row r="17" spans="1:13" x14ac:dyDescent="0.35">
      <c r="A17" t="s">
        <v>19</v>
      </c>
      <c r="E17">
        <v>540</v>
      </c>
      <c r="F17" t="s">
        <v>20</v>
      </c>
    </row>
    <row r="18" spans="1:13" x14ac:dyDescent="0.35">
      <c r="A18" t="s">
        <v>21</v>
      </c>
      <c r="E18">
        <v>30</v>
      </c>
    </row>
    <row r="19" spans="1:13" x14ac:dyDescent="0.35">
      <c r="A19" t="s">
        <v>22</v>
      </c>
      <c r="E19">
        <v>0</v>
      </c>
      <c r="F19" t="s">
        <v>23</v>
      </c>
    </row>
    <row r="20" spans="1:13" x14ac:dyDescent="0.35">
      <c r="A20" t="s">
        <v>24</v>
      </c>
      <c r="B20" s="2" t="s">
        <v>25</v>
      </c>
    </row>
    <row r="22" spans="1:13" x14ac:dyDescent="0.35">
      <c r="B22" t="s">
        <v>26</v>
      </c>
    </row>
    <row r="23" spans="1:13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35">
      <c r="A24" s="3" t="s">
        <v>28</v>
      </c>
      <c r="B24">
        <v>3.840000182390213E-2</v>
      </c>
      <c r="C24">
        <v>0.13860000669956207</v>
      </c>
      <c r="D24">
        <v>0.13050000369548798</v>
      </c>
      <c r="E24">
        <v>0.12939999997615814</v>
      </c>
      <c r="F24">
        <v>3.7900000810623169E-2</v>
      </c>
      <c r="G24">
        <v>0.10409999638795853</v>
      </c>
      <c r="H24">
        <v>9.8200000822544098E-2</v>
      </c>
      <c r="I24">
        <v>0.10440000146627426</v>
      </c>
      <c r="J24">
        <v>3.7200000137090683E-2</v>
      </c>
      <c r="K24">
        <v>0.11699999868869781</v>
      </c>
      <c r="L24">
        <v>0.1111999973654747</v>
      </c>
      <c r="M24">
        <v>0.11439999938011169</v>
      </c>
    </row>
    <row r="25" spans="1:13" x14ac:dyDescent="0.35">
      <c r="A25" s="3" t="s">
        <v>29</v>
      </c>
      <c r="B25">
        <v>4.0699999779462814E-2</v>
      </c>
      <c r="C25">
        <v>6.080000102519989E-2</v>
      </c>
      <c r="D25">
        <v>6.3199996948242188E-2</v>
      </c>
      <c r="E25">
        <v>6.9799996912479401E-2</v>
      </c>
      <c r="F25">
        <v>4.4900000095367432E-2</v>
      </c>
      <c r="G25">
        <v>0.18539999425411224</v>
      </c>
      <c r="H25">
        <v>0.18490000069141388</v>
      </c>
      <c r="I25">
        <v>0.19499999284744263</v>
      </c>
      <c r="J25">
        <v>4.2899999767541885E-2</v>
      </c>
      <c r="K25">
        <v>0.1703999936580658</v>
      </c>
      <c r="L25">
        <v>0.15819999575614929</v>
      </c>
      <c r="M25">
        <v>0.16150000691413879</v>
      </c>
    </row>
    <row r="26" spans="1:13" x14ac:dyDescent="0.35">
      <c r="A26" s="3" t="s">
        <v>30</v>
      </c>
      <c r="B26">
        <v>4.2700000107288361E-2</v>
      </c>
      <c r="C26">
        <v>0.15350000560283661</v>
      </c>
      <c r="D26">
        <v>0.15850000083446503</v>
      </c>
      <c r="E26">
        <v>0.15430000424385071</v>
      </c>
      <c r="F26">
        <v>4.0899999439716339E-2</v>
      </c>
      <c r="G26">
        <v>0.1363999992609024</v>
      </c>
      <c r="H26">
        <v>0.14589999616146088</v>
      </c>
      <c r="I26">
        <v>0.14820000529289246</v>
      </c>
      <c r="J26">
        <v>3.9000000804662704E-2</v>
      </c>
      <c r="K26">
        <v>3.9000000804662704E-2</v>
      </c>
      <c r="L26">
        <v>4.1000001132488251E-2</v>
      </c>
      <c r="M26">
        <v>3.9400000125169754E-2</v>
      </c>
    </row>
    <row r="27" spans="1:13" x14ac:dyDescent="0.35">
      <c r="A27" s="3" t="s">
        <v>31</v>
      </c>
      <c r="B27">
        <v>4.439999908208847E-2</v>
      </c>
      <c r="C27">
        <v>0.18500000238418579</v>
      </c>
      <c r="D27">
        <v>0.17090000212192535</v>
      </c>
      <c r="E27">
        <v>0.17000000178813934</v>
      </c>
      <c r="F27">
        <v>4.5099999755620956E-2</v>
      </c>
      <c r="G27">
        <v>0.17520000040531158</v>
      </c>
      <c r="H27">
        <v>0.18140000104904175</v>
      </c>
      <c r="I27">
        <v>0.1809999942779541</v>
      </c>
      <c r="J27">
        <v>4.2599998414516449E-2</v>
      </c>
      <c r="K27">
        <v>0.14519999921321869</v>
      </c>
      <c r="L27">
        <v>0.14569999277591705</v>
      </c>
      <c r="M27">
        <v>0.1421000063419342</v>
      </c>
    </row>
    <row r="28" spans="1:13" x14ac:dyDescent="0.35">
      <c r="A28" s="3" t="s">
        <v>32</v>
      </c>
      <c r="B28">
        <v>3.7500001490116119E-2</v>
      </c>
      <c r="C28">
        <v>6.289999932050705E-2</v>
      </c>
      <c r="D28">
        <v>6.4499996602535248E-2</v>
      </c>
      <c r="E28">
        <v>6.2600001692771912E-2</v>
      </c>
      <c r="F28">
        <v>4.3600000441074371E-2</v>
      </c>
      <c r="G28">
        <v>0.1875</v>
      </c>
      <c r="H28">
        <v>0.18440000712871552</v>
      </c>
      <c r="I28">
        <v>0.18449999392032623</v>
      </c>
      <c r="J28">
        <v>4.1999999433755875E-2</v>
      </c>
      <c r="K28">
        <v>0.13779999315738678</v>
      </c>
      <c r="L28">
        <v>0.13789999485015869</v>
      </c>
      <c r="M28">
        <v>0.13539999723434448</v>
      </c>
    </row>
    <row r="29" spans="1:13" x14ac:dyDescent="0.35">
      <c r="A29" s="3" t="s">
        <v>33</v>
      </c>
      <c r="B29">
        <v>4.5699998736381531E-2</v>
      </c>
      <c r="C29">
        <v>0.18039999902248383</v>
      </c>
      <c r="D29">
        <v>0.17430000007152557</v>
      </c>
      <c r="E29">
        <v>0.18209999799728394</v>
      </c>
      <c r="F29">
        <v>4.6199999749660492E-2</v>
      </c>
      <c r="G29">
        <v>0.18979999423027039</v>
      </c>
      <c r="H29">
        <v>0.19110000133514404</v>
      </c>
      <c r="I29">
        <v>0.19499999284744263</v>
      </c>
      <c r="J29">
        <v>4.309999942779541E-2</v>
      </c>
      <c r="K29">
        <v>5.7100001722574234E-2</v>
      </c>
      <c r="L29">
        <v>5.6400001049041748E-2</v>
      </c>
      <c r="M29">
        <v>5.6400001049041748E-2</v>
      </c>
    </row>
    <row r="30" spans="1:13" x14ac:dyDescent="0.35">
      <c r="A30" s="3" t="s">
        <v>34</v>
      </c>
      <c r="B30">
        <v>4.0199998766183853E-2</v>
      </c>
      <c r="C30">
        <v>4.0300000458955765E-2</v>
      </c>
      <c r="D30">
        <v>4.0199998766183853E-2</v>
      </c>
      <c r="E30">
        <v>4.0199998766183853E-2</v>
      </c>
      <c r="F30">
        <v>3.9799999445676804E-2</v>
      </c>
      <c r="G30">
        <v>3.9299998432397842E-2</v>
      </c>
      <c r="H30">
        <v>4.0600001811981201E-2</v>
      </c>
      <c r="I30">
        <v>4.0399998426437378E-2</v>
      </c>
      <c r="J30">
        <v>4.0600001811981201E-2</v>
      </c>
      <c r="K30">
        <v>3.9799999445676804E-2</v>
      </c>
      <c r="L30">
        <v>4.1200000792741776E-2</v>
      </c>
      <c r="M30">
        <v>3.9900001138448715E-2</v>
      </c>
    </row>
    <row r="31" spans="1:13" x14ac:dyDescent="0.35">
      <c r="A31" s="3" t="s">
        <v>35</v>
      </c>
      <c r="B31">
        <v>0.79309999942779541</v>
      </c>
      <c r="C31">
        <v>0.46500000357627869</v>
      </c>
      <c r="D31">
        <v>0.27820000052452087</v>
      </c>
      <c r="E31">
        <v>0.17720000445842743</v>
      </c>
      <c r="F31">
        <v>0.12989999353885651</v>
      </c>
      <c r="G31">
        <v>0.10019999742507935</v>
      </c>
      <c r="H31">
        <v>7.7899999916553497E-2</v>
      </c>
      <c r="I31">
        <v>8.4200002253055573E-2</v>
      </c>
      <c r="J31">
        <v>6.8999998271465302E-2</v>
      </c>
      <c r="K31">
        <v>7.680000364780426E-2</v>
      </c>
      <c r="L31">
        <v>6.3199996948242188E-2</v>
      </c>
      <c r="M31">
        <v>5.9399999678134918E-2</v>
      </c>
    </row>
    <row r="35" spans="1:13" x14ac:dyDescent="0.35">
      <c r="A35" t="s">
        <v>36</v>
      </c>
      <c r="B35" s="2" t="s">
        <v>37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37</v>
      </c>
    </row>
    <row r="47" spans="1:13" x14ac:dyDescent="0.35">
      <c r="B47" t="s">
        <v>39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3.9799999445676804E-2</v>
      </c>
      <c r="C49">
        <v>0.10540000349283218</v>
      </c>
      <c r="D49">
        <v>0.10029999911785126</v>
      </c>
      <c r="E49">
        <v>0.10050000250339508</v>
      </c>
      <c r="F49">
        <v>3.970000147819519E-2</v>
      </c>
      <c r="G49">
        <v>8.3099998533725739E-2</v>
      </c>
      <c r="H49">
        <v>7.9499997198581696E-2</v>
      </c>
      <c r="I49">
        <v>8.3099998533725739E-2</v>
      </c>
      <c r="J49">
        <v>3.880000114440918E-2</v>
      </c>
      <c r="K49">
        <v>9.3099996447563171E-2</v>
      </c>
      <c r="L49">
        <v>8.8200002908706665E-2</v>
      </c>
      <c r="M49">
        <v>9.0700000524520874E-2</v>
      </c>
    </row>
    <row r="50" spans="1:13" x14ac:dyDescent="0.35">
      <c r="A50" s="3" t="s">
        <v>29</v>
      </c>
      <c r="B50">
        <v>4.1299998760223389E-2</v>
      </c>
      <c r="C50">
        <v>5.5500000715255737E-2</v>
      </c>
      <c r="D50">
        <v>5.8400001376867294E-2</v>
      </c>
      <c r="E50">
        <v>6.3199996948242188E-2</v>
      </c>
      <c r="F50">
        <v>4.5299999415874481E-2</v>
      </c>
      <c r="G50">
        <v>0.1379999965429306</v>
      </c>
      <c r="H50">
        <v>0.13650000095367432</v>
      </c>
      <c r="I50">
        <v>0.14329999685287476</v>
      </c>
      <c r="J50">
        <v>4.3699998408555984E-2</v>
      </c>
      <c r="K50">
        <v>0.12880000472068787</v>
      </c>
      <c r="L50">
        <v>0.11879999935626984</v>
      </c>
      <c r="M50">
        <v>0.120899997651577</v>
      </c>
    </row>
    <row r="51" spans="1:13" x14ac:dyDescent="0.35">
      <c r="A51" s="3" t="s">
        <v>30</v>
      </c>
      <c r="B51">
        <v>4.6399999409914017E-2</v>
      </c>
      <c r="C51">
        <v>0.12110000103712082</v>
      </c>
      <c r="D51">
        <v>0.12269999831914902</v>
      </c>
      <c r="E51">
        <v>0.11959999799728394</v>
      </c>
      <c r="F51">
        <v>4.3900001794099808E-2</v>
      </c>
      <c r="G51">
        <v>0.10540000349283218</v>
      </c>
      <c r="H51">
        <v>0.1136000007390976</v>
      </c>
      <c r="I51">
        <v>0.11729999631643295</v>
      </c>
      <c r="J51">
        <v>4.1999999433755875E-2</v>
      </c>
      <c r="K51">
        <v>4.1999999433755875E-2</v>
      </c>
      <c r="L51">
        <v>4.349999874830246E-2</v>
      </c>
      <c r="M51">
        <v>4.1900001466274261E-2</v>
      </c>
    </row>
    <row r="52" spans="1:13" x14ac:dyDescent="0.35">
      <c r="A52" s="3" t="s">
        <v>31</v>
      </c>
      <c r="B52">
        <v>4.349999874830246E-2</v>
      </c>
      <c r="C52">
        <v>0.13619999587535858</v>
      </c>
      <c r="D52">
        <v>0.1273999959230423</v>
      </c>
      <c r="E52">
        <v>0.12700000405311584</v>
      </c>
      <c r="F52">
        <v>4.5200001448392868E-2</v>
      </c>
      <c r="G52">
        <v>0.13040000200271606</v>
      </c>
      <c r="H52">
        <v>0.13470000028610229</v>
      </c>
      <c r="I52">
        <v>0.13660000264644623</v>
      </c>
      <c r="J52">
        <v>4.2800001800060272E-2</v>
      </c>
      <c r="K52">
        <v>0.11330000311136246</v>
      </c>
      <c r="L52">
        <v>0.1120000034570694</v>
      </c>
      <c r="M52">
        <v>0.11150000244379044</v>
      </c>
    </row>
    <row r="53" spans="1:13" x14ac:dyDescent="0.35">
      <c r="A53" s="3" t="s">
        <v>32</v>
      </c>
      <c r="B53">
        <v>3.8699999451637268E-2</v>
      </c>
      <c r="C53">
        <v>5.8800000697374344E-2</v>
      </c>
      <c r="D53">
        <v>6.080000102519989E-2</v>
      </c>
      <c r="E53">
        <v>6.2700003385543823E-2</v>
      </c>
      <c r="F53">
        <v>4.439999908208847E-2</v>
      </c>
      <c r="G53">
        <v>0.13850000500679016</v>
      </c>
      <c r="H53">
        <v>0.13580000400543213</v>
      </c>
      <c r="I53">
        <v>0.13510000705718994</v>
      </c>
      <c r="J53">
        <v>4.3200001120567322E-2</v>
      </c>
      <c r="K53">
        <v>0.10499999672174454</v>
      </c>
      <c r="L53">
        <v>0.10559999942779541</v>
      </c>
      <c r="M53">
        <v>0.10379999876022339</v>
      </c>
    </row>
    <row r="54" spans="1:13" x14ac:dyDescent="0.35">
      <c r="A54" s="3" t="s">
        <v>33</v>
      </c>
      <c r="B54">
        <v>4.4900000095367432E-2</v>
      </c>
      <c r="C54">
        <v>0.13470000028610229</v>
      </c>
      <c r="D54">
        <v>0.13050000369548798</v>
      </c>
      <c r="E54">
        <v>0.13529999554157257</v>
      </c>
      <c r="F54">
        <v>4.5699998736381531E-2</v>
      </c>
      <c r="G54">
        <v>0.14079999923706055</v>
      </c>
      <c r="H54">
        <v>0.14129999279975891</v>
      </c>
      <c r="I54">
        <v>0.14360000193119049</v>
      </c>
      <c r="J54">
        <v>4.4199999421834946E-2</v>
      </c>
      <c r="K54">
        <v>5.3100001066923141E-2</v>
      </c>
      <c r="L54">
        <v>5.3399998694658279E-2</v>
      </c>
      <c r="M54">
        <v>5.1899999380111694E-2</v>
      </c>
    </row>
    <row r="55" spans="1:13" x14ac:dyDescent="0.35">
      <c r="A55" s="3" t="s">
        <v>34</v>
      </c>
      <c r="B55">
        <v>4.3200001120567322E-2</v>
      </c>
      <c r="C55">
        <v>4.349999874830246E-2</v>
      </c>
      <c r="D55">
        <v>4.2700000107288361E-2</v>
      </c>
      <c r="E55">
        <v>4.2800001800060272E-2</v>
      </c>
      <c r="F55">
        <v>4.2800001800060272E-2</v>
      </c>
      <c r="G55">
        <v>4.2199999094009399E-2</v>
      </c>
      <c r="H55">
        <v>4.3400000780820847E-2</v>
      </c>
      <c r="I55">
        <v>4.3299999088048935E-2</v>
      </c>
      <c r="J55">
        <v>4.3699998408555984E-2</v>
      </c>
      <c r="K55">
        <v>4.3400000780820847E-2</v>
      </c>
      <c r="L55">
        <v>4.349999874830246E-2</v>
      </c>
      <c r="M55">
        <v>4.2800001800060272E-2</v>
      </c>
    </row>
    <row r="56" spans="1:13" x14ac:dyDescent="0.35">
      <c r="A56" s="3" t="s">
        <v>35</v>
      </c>
      <c r="B56">
        <v>0.53240001201629639</v>
      </c>
      <c r="C56">
        <v>0.31850001215934753</v>
      </c>
      <c r="D56">
        <v>0.19689999520778656</v>
      </c>
      <c r="E56">
        <v>0.1395999938249588</v>
      </c>
      <c r="F56">
        <v>0.10779999941587448</v>
      </c>
      <c r="G56">
        <v>8.6400002241134644E-2</v>
      </c>
      <c r="H56">
        <v>6.9600000977516174E-2</v>
      </c>
      <c r="I56">
        <v>7.3200002312660217E-2</v>
      </c>
      <c r="J56">
        <v>6.3199996948242188E-2</v>
      </c>
      <c r="K56">
        <v>7.1599997580051422E-2</v>
      </c>
      <c r="L56">
        <v>5.950000137090683E-2</v>
      </c>
      <c r="M56">
        <v>5.3899999707937241E-2</v>
      </c>
    </row>
    <row r="60" spans="1:13" x14ac:dyDescent="0.35">
      <c r="A60" t="s">
        <v>36</v>
      </c>
      <c r="B60" s="2" t="s">
        <v>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NDIuOXwxNDcyNzgvMzMvRW50cnlQYXJ0LzQxNzk0NDEyOTJ8MTA4Ljg5OTk5OTk5OTk5OTk5</eid>
  <version>1</version>
  <updated-at>2025-07-01T03:23:07Z</updated-at>
</LabArchives>
</file>

<file path=customXml/itemProps1.xml><?xml version="1.0" encoding="utf-8"?>
<ds:datastoreItem xmlns:ds="http://schemas.openxmlformats.org/officeDocument/2006/customXml" ds:itemID="{152E55F9-120E-420B-9456-369A897DE74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2025-07-01T03:20:55Z</dcterms:created>
  <dcterms:modified xsi:type="dcterms:W3CDTF">2025-07-02T01:45:30Z</dcterms:modified>
</cp:coreProperties>
</file>