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ur\Downloads\"/>
    </mc:Choice>
  </mc:AlternateContent>
  <xr:revisionPtr revIDLastSave="0" documentId="13_ncr:1_{0C25B8DE-1908-41C2-A75F-23FB8DC94E15}" xr6:coauthVersionLast="47" xr6:coauthVersionMax="47" xr10:uidLastSave="{00000000-0000-0000-0000-000000000000}"/>
  <bookViews>
    <workbookView xWindow="-110" yWindow="-110" windowWidth="19420" windowHeight="10300" activeTab="2" xr2:uid="{9ACEDA8A-D7BE-4A0F-86BD-B6F24B668E84}"/>
  </bookViews>
  <sheets>
    <sheet name="Culvert" sheetId="1" r:id="rId1"/>
    <sheet name="Retaining wall" sheetId="2" r:id="rId2"/>
    <sheet name="Drain" sheetId="3" r:id="rId3"/>
    <sheet name="Chamber (800x800)" sheetId="4" r:id="rId4"/>
    <sheet name="Chamber (1000x1000)" sheetId="5" r:id="rId5"/>
    <sheet name="Chamber (1600x1400)" sheetId="6" r:id="rId6"/>
    <sheet name="Toe wall" sheetId="7" r:id="rId7"/>
  </sheets>
  <definedNames>
    <definedName name="_xlnm.Print_Area" localSheetId="3">'Chamber (800x800)'!$A$1:$O$77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7" l="1"/>
  <c r="K10" i="7"/>
  <c r="K9" i="7"/>
  <c r="K8" i="7"/>
  <c r="K7" i="7"/>
  <c r="K6" i="7"/>
  <c r="K5" i="7"/>
  <c r="K4" i="7"/>
  <c r="J5" i="7"/>
  <c r="L5" i="7" s="1"/>
  <c r="J6" i="7"/>
  <c r="L6" i="7" s="1"/>
  <c r="J7" i="7"/>
  <c r="L7" i="7" s="1"/>
  <c r="J8" i="7"/>
  <c r="L8" i="7" s="1"/>
  <c r="J9" i="7"/>
  <c r="L9" i="7" s="1"/>
  <c r="J10" i="7"/>
  <c r="L10" i="7" s="1"/>
  <c r="J11" i="7"/>
  <c r="L11" i="7" s="1"/>
  <c r="J4" i="7"/>
  <c r="L4" i="7" s="1"/>
  <c r="G3" i="6"/>
  <c r="G16" i="6"/>
  <c r="F16" i="6"/>
  <c r="D37" i="6"/>
  <c r="G5" i="6" s="1"/>
  <c r="D31" i="6"/>
  <c r="D25" i="6"/>
  <c r="C22" i="6"/>
  <c r="C19" i="6"/>
  <c r="C18" i="6"/>
  <c r="C17" i="6"/>
  <c r="C12" i="6"/>
  <c r="C13" i="6" s="1"/>
  <c r="D49" i="5"/>
  <c r="G6" i="5" s="1"/>
  <c r="D43" i="5"/>
  <c r="G5" i="5" s="1"/>
  <c r="D37" i="5"/>
  <c r="G4" i="5" s="1"/>
  <c r="D31" i="5"/>
  <c r="G3" i="5" s="1"/>
  <c r="D25" i="5"/>
  <c r="C19" i="5"/>
  <c r="C17" i="5"/>
  <c r="C18" i="5"/>
  <c r="C12" i="5"/>
  <c r="C13" i="5" s="1"/>
  <c r="G7" i="4"/>
  <c r="D77" i="4"/>
  <c r="G10" i="4" s="1"/>
  <c r="D71" i="4"/>
  <c r="G9" i="4" s="1"/>
  <c r="D65" i="4"/>
  <c r="G8" i="4" s="1"/>
  <c r="D59" i="4"/>
  <c r="D53" i="4"/>
  <c r="G6" i="4" s="1"/>
  <c r="D47" i="4"/>
  <c r="G5" i="4" s="1"/>
  <c r="D41" i="4"/>
  <c r="G4" i="4" s="1"/>
  <c r="D29" i="4"/>
  <c r="D35" i="4"/>
  <c r="G3" i="4" s="1"/>
  <c r="C23" i="4"/>
  <c r="C14" i="4"/>
  <c r="C22" i="4" s="1"/>
  <c r="C13" i="4"/>
  <c r="C21" i="4" s="1"/>
  <c r="Q53" i="3"/>
  <c r="E50" i="3" s="1"/>
  <c r="E53" i="3"/>
  <c r="E54" i="3"/>
  <c r="E49" i="3"/>
  <c r="B43" i="3"/>
  <c r="B42" i="3"/>
  <c r="B41" i="3"/>
  <c r="B40" i="3"/>
  <c r="C40" i="3" s="1"/>
  <c r="B39" i="3"/>
  <c r="B38" i="3"/>
  <c r="B37" i="3"/>
  <c r="B36" i="3"/>
  <c r="B35" i="3"/>
  <c r="C35" i="3" s="1"/>
  <c r="B34" i="3"/>
  <c r="B33" i="3"/>
  <c r="B32" i="3"/>
  <c r="B31" i="3"/>
  <c r="B30" i="3"/>
  <c r="C30" i="3" s="1"/>
  <c r="B29" i="3"/>
  <c r="B28" i="3"/>
  <c r="B27" i="3"/>
  <c r="B26" i="3"/>
  <c r="B25" i="3"/>
  <c r="C25" i="3" s="1"/>
  <c r="B24" i="3"/>
  <c r="B23" i="3"/>
  <c r="B22" i="3"/>
  <c r="B21" i="3"/>
  <c r="B20" i="3"/>
  <c r="C20" i="3" s="1"/>
  <c r="B19" i="3"/>
  <c r="B14" i="3"/>
  <c r="B15" i="3"/>
  <c r="C15" i="3" s="1"/>
  <c r="B16" i="3"/>
  <c r="B17" i="3"/>
  <c r="B18" i="3"/>
  <c r="E52" i="3" l="1"/>
  <c r="E51" i="3"/>
  <c r="C20" i="6"/>
  <c r="C21" i="6" s="1"/>
  <c r="C25" i="6" s="1"/>
  <c r="F5" i="6" s="1"/>
  <c r="H5" i="6" s="1"/>
  <c r="C20" i="5"/>
  <c r="C21" i="5" s="1"/>
  <c r="C25" i="5" s="1"/>
  <c r="C22" i="5"/>
  <c r="C24" i="4"/>
  <c r="C25" i="4" s="1"/>
  <c r="C26" i="4"/>
  <c r="C27" i="4" s="1"/>
  <c r="C16" i="4"/>
  <c r="C17" i="4" s="1"/>
  <c r="C21" i="3"/>
  <c r="C31" i="3"/>
  <c r="C32" i="3"/>
  <c r="C34" i="3"/>
  <c r="C22" i="3"/>
  <c r="C19" i="3"/>
  <c r="C36" i="3"/>
  <c r="C42" i="3"/>
  <c r="C39" i="3"/>
  <c r="C41" i="3"/>
  <c r="C37" i="3"/>
  <c r="C29" i="3"/>
  <c r="C27" i="3"/>
  <c r="C26" i="3"/>
  <c r="C24" i="3"/>
  <c r="C14" i="3"/>
  <c r="C17" i="3"/>
  <c r="C16" i="3"/>
  <c r="C15" i="2"/>
  <c r="D14" i="2"/>
  <c r="C14" i="2"/>
  <c r="C10" i="2"/>
  <c r="C11" i="2" s="1"/>
  <c r="D10" i="2"/>
  <c r="C9" i="2"/>
  <c r="C8" i="2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3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N48" i="1"/>
  <c r="N47" i="1"/>
  <c r="N46" i="1"/>
  <c r="N45" i="1"/>
  <c r="Q45" i="1" s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M9" i="1"/>
  <c r="Q9" i="1" s="1"/>
  <c r="M10" i="1"/>
  <c r="M11" i="1"/>
  <c r="M12" i="1"/>
  <c r="Q12" i="1" s="1"/>
  <c r="M13" i="1"/>
  <c r="Q13" i="1" s="1"/>
  <c r="M14" i="1"/>
  <c r="M15" i="1"/>
  <c r="M16" i="1"/>
  <c r="M17" i="1"/>
  <c r="Q17" i="1" s="1"/>
  <c r="M18" i="1"/>
  <c r="M19" i="1"/>
  <c r="M20" i="1"/>
  <c r="Q20" i="1" s="1"/>
  <c r="M21" i="1"/>
  <c r="Q21" i="1" s="1"/>
  <c r="M22" i="1"/>
  <c r="M23" i="1"/>
  <c r="M24" i="1"/>
  <c r="M25" i="1"/>
  <c r="Q25" i="1" s="1"/>
  <c r="M26" i="1"/>
  <c r="M27" i="1"/>
  <c r="M28" i="1"/>
  <c r="Q28" i="1" s="1"/>
  <c r="M29" i="1"/>
  <c r="Q29" i="1" s="1"/>
  <c r="M30" i="1"/>
  <c r="M31" i="1"/>
  <c r="M32" i="1"/>
  <c r="M33" i="1"/>
  <c r="Q33" i="1" s="1"/>
  <c r="M34" i="1"/>
  <c r="M35" i="1"/>
  <c r="M36" i="1"/>
  <c r="Q36" i="1" s="1"/>
  <c r="M37" i="1"/>
  <c r="Q37" i="1" s="1"/>
  <c r="M38" i="1"/>
  <c r="M39" i="1"/>
  <c r="M40" i="1"/>
  <c r="M41" i="1"/>
  <c r="Q41" i="1" s="1"/>
  <c r="M42" i="1"/>
  <c r="M43" i="1"/>
  <c r="M44" i="1"/>
  <c r="Q44" i="1" s="1"/>
  <c r="M45" i="1"/>
  <c r="M46" i="1"/>
  <c r="M47" i="1"/>
  <c r="M48" i="1"/>
  <c r="M8" i="1"/>
  <c r="M7" i="1"/>
  <c r="M6" i="1"/>
  <c r="M5" i="1"/>
  <c r="M4" i="1"/>
  <c r="Q4" i="1" s="1"/>
  <c r="M3" i="1"/>
  <c r="Q3" i="1" s="1"/>
  <c r="Q5" i="1" l="1"/>
  <c r="Q15" i="1"/>
  <c r="Q23" i="1"/>
  <c r="Q31" i="1"/>
  <c r="Q39" i="1"/>
  <c r="Q47" i="1"/>
  <c r="Q6" i="1"/>
  <c r="Q43" i="1"/>
  <c r="Q35" i="1"/>
  <c r="Q27" i="1"/>
  <c r="Q19" i="1"/>
  <c r="Q11" i="1"/>
  <c r="Q7" i="1"/>
  <c r="Q42" i="1"/>
  <c r="Q34" i="1"/>
  <c r="Q26" i="1"/>
  <c r="Q18" i="1"/>
  <c r="Q10" i="1"/>
  <c r="Q8" i="1"/>
  <c r="Q46" i="1"/>
  <c r="Q38" i="1"/>
  <c r="Q30" i="1"/>
  <c r="Q22" i="1"/>
  <c r="Q14" i="1"/>
  <c r="Q48" i="1"/>
  <c r="Q40" i="1"/>
  <c r="Q32" i="1"/>
  <c r="Q24" i="1"/>
  <c r="Q16" i="1"/>
  <c r="C23" i="6"/>
  <c r="F3" i="6"/>
  <c r="H3" i="6" s="1"/>
  <c r="F5" i="5"/>
  <c r="H5" i="5" s="1"/>
  <c r="F6" i="5"/>
  <c r="H6" i="5" s="1"/>
  <c r="F4" i="5"/>
  <c r="H4" i="5" s="1"/>
  <c r="F3" i="5"/>
  <c r="H3" i="5" s="1"/>
  <c r="C23" i="5"/>
  <c r="C29" i="4"/>
  <c r="F7" i="4" s="1"/>
  <c r="H7" i="4" s="1"/>
  <c r="F10" i="4"/>
  <c r="H10" i="4" s="1"/>
  <c r="F5" i="4"/>
  <c r="H5" i="4" s="1"/>
  <c r="F9" i="4"/>
  <c r="H9" i="4" s="1"/>
  <c r="F6" i="4"/>
  <c r="H6" i="4" s="1"/>
  <c r="C23" i="3"/>
  <c r="L4" i="3" s="1"/>
  <c r="C33" i="3"/>
  <c r="L6" i="3" s="1"/>
  <c r="C43" i="3"/>
  <c r="L8" i="3" s="1"/>
  <c r="C38" i="3"/>
  <c r="L7" i="3" s="1"/>
  <c r="C28" i="3"/>
  <c r="L5" i="3" s="1"/>
  <c r="C18" i="3"/>
  <c r="L3" i="3" s="1"/>
  <c r="F4" i="4" l="1"/>
  <c r="H4" i="4" s="1"/>
  <c r="F8" i="4"/>
  <c r="H8" i="4" s="1"/>
  <c r="F3" i="4"/>
  <c r="H3" i="4" s="1"/>
</calcChain>
</file>

<file path=xl/sharedStrings.xml><?xml version="1.0" encoding="utf-8"?>
<sst xmlns="http://schemas.openxmlformats.org/spreadsheetml/2006/main" count="439" uniqueCount="138">
  <si>
    <t>B</t>
  </si>
  <si>
    <t>B1</t>
  </si>
  <si>
    <t>H</t>
  </si>
  <si>
    <t>H1</t>
  </si>
  <si>
    <t>L</t>
  </si>
  <si>
    <t>Tts</t>
  </si>
  <si>
    <t>Tw</t>
  </si>
  <si>
    <t>C</t>
  </si>
  <si>
    <t>d1</t>
  </si>
  <si>
    <t>d2</t>
  </si>
  <si>
    <t>Sizes</t>
  </si>
  <si>
    <t>1200x1200</t>
  </si>
  <si>
    <t>Tbs</t>
  </si>
  <si>
    <t>1200x1350</t>
  </si>
  <si>
    <t>1200X1350</t>
  </si>
  <si>
    <t>1200x1500</t>
  </si>
  <si>
    <t>1200X1800</t>
  </si>
  <si>
    <t>1500x1500</t>
  </si>
  <si>
    <t>1500x1600</t>
  </si>
  <si>
    <t>Socket Size =1/2 (Plug Size)</t>
  </si>
  <si>
    <t>1500x1700</t>
  </si>
  <si>
    <t>1500x1800</t>
  </si>
  <si>
    <t>1500x1900</t>
  </si>
  <si>
    <t>1500X1900</t>
  </si>
  <si>
    <t>1500X2000</t>
  </si>
  <si>
    <t>2000X2000</t>
  </si>
  <si>
    <t>2600X2600</t>
  </si>
  <si>
    <t>3000x3000</t>
  </si>
  <si>
    <t>Haunch (4nos.)</t>
  </si>
  <si>
    <t>Top Slab</t>
  </si>
  <si>
    <t>Walls</t>
  </si>
  <si>
    <t>Bottom slab + Raft</t>
  </si>
  <si>
    <t>Total Box</t>
  </si>
  <si>
    <t>A</t>
  </si>
  <si>
    <t>D</t>
  </si>
  <si>
    <t>E</t>
  </si>
  <si>
    <t>hf</t>
  </si>
  <si>
    <t>F</t>
  </si>
  <si>
    <t>C1</t>
  </si>
  <si>
    <t>C2</t>
  </si>
  <si>
    <t>Raft Concrete qty</t>
  </si>
  <si>
    <t>Minor Haunches</t>
  </si>
  <si>
    <t>Stem</t>
  </si>
  <si>
    <t>4m r wall</t>
  </si>
  <si>
    <t>Raft Slant Portion</t>
  </si>
  <si>
    <t>8m</t>
  </si>
  <si>
    <t>9.15m</t>
  </si>
  <si>
    <t>Size (mm)</t>
  </si>
  <si>
    <t>Dimensions of U-shape drain (mm)</t>
  </si>
  <si>
    <t>axb</t>
  </si>
  <si>
    <t>a</t>
  </si>
  <si>
    <t>b</t>
  </si>
  <si>
    <t>c</t>
  </si>
  <si>
    <t>d</t>
  </si>
  <si>
    <t>e</t>
  </si>
  <si>
    <t>f</t>
  </si>
  <si>
    <t>QTY</t>
  </si>
  <si>
    <t>300 x 300</t>
  </si>
  <si>
    <t>450 x 450</t>
  </si>
  <si>
    <t>600 x 600</t>
  </si>
  <si>
    <t>750 x 750</t>
  </si>
  <si>
    <t>900 x 900</t>
  </si>
  <si>
    <t>1200 x 1200</t>
  </si>
  <si>
    <t>R</t>
  </si>
  <si>
    <t>w</t>
  </si>
  <si>
    <t>Size of Drain</t>
  </si>
  <si>
    <t>Lid Dimension (mm)</t>
  </si>
  <si>
    <t>A'</t>
  </si>
  <si>
    <t>B'</t>
  </si>
  <si>
    <t>C'</t>
  </si>
  <si>
    <t>Qty</t>
  </si>
  <si>
    <t>Chamber Sizes</t>
  </si>
  <si>
    <t>Drain Size</t>
  </si>
  <si>
    <t>Box Culvert</t>
  </si>
  <si>
    <t>Hume Pipe</t>
  </si>
  <si>
    <t>H (mm)</t>
  </si>
  <si>
    <t>(mm)</t>
  </si>
  <si>
    <t>Up to 600 Ø</t>
  </si>
  <si>
    <t>800 x 800</t>
  </si>
  <si>
    <t>Box-300 x 300</t>
  </si>
  <si>
    <t>Box-500 x 200</t>
  </si>
  <si>
    <t>Box-600 x 600</t>
  </si>
  <si>
    <t>Box-800 x 800</t>
  </si>
  <si>
    <t>DUSD 300 x 300
-
DUSD 750 x 750
&amp;
PUSD 300 x 300
-
PUSD 750 x 750</t>
  </si>
  <si>
    <t xml:space="preserve">Lid Qty
</t>
  </si>
  <si>
    <t>(cum)</t>
  </si>
  <si>
    <t>Width of lid (Half Segment)</t>
  </si>
  <si>
    <t>Length of lid (Half Segment)</t>
  </si>
  <si>
    <t>Thickness of lid (Half Segment)</t>
  </si>
  <si>
    <t>Qty of lid (Half Segment)</t>
  </si>
  <si>
    <t>Considering Full Segment</t>
  </si>
  <si>
    <t>Diameter of Hole of lid (Ø)</t>
  </si>
  <si>
    <t>No of Holes in row</t>
  </si>
  <si>
    <t>No of Holes in column</t>
  </si>
  <si>
    <t>Spacing considered (mm) horizontally</t>
  </si>
  <si>
    <t>Spacing considered (mm) vertically</t>
  </si>
  <si>
    <t>Area of one Hole</t>
  </si>
  <si>
    <t>Area of whole Segment</t>
  </si>
  <si>
    <t xml:space="preserve">Area of no of holes </t>
  </si>
  <si>
    <t>Net Area</t>
  </si>
  <si>
    <t>Concrete Qty of no of holes</t>
  </si>
  <si>
    <t>Net qty for Lid</t>
  </si>
  <si>
    <t>Chamber Qty</t>
  </si>
  <si>
    <t xml:space="preserve">Dimensions of Lid </t>
  </si>
  <si>
    <t>Width of Chamber</t>
  </si>
  <si>
    <t>Length of Chamber</t>
  </si>
  <si>
    <t>Height of Chamber</t>
  </si>
  <si>
    <t>Concrete Qty of Chamber</t>
  </si>
  <si>
    <t>Dimensions of Chamber (600mm Height)</t>
  </si>
  <si>
    <t>Input</t>
  </si>
  <si>
    <t>Output</t>
  </si>
  <si>
    <t>Dimensions of Chamber (800mm Height)</t>
  </si>
  <si>
    <t>Net Qty</t>
  </si>
  <si>
    <t>Dimensions of Chamber (1000mm Height)</t>
  </si>
  <si>
    <t>Dimensions of Chamber (1200mm Height)</t>
  </si>
  <si>
    <t>Dimensions of Chamber (1400mm Height)</t>
  </si>
  <si>
    <t>Dimensions of Chamber (1600mm Height)</t>
  </si>
  <si>
    <t>Dimensions of Chamber (1800mm Height)</t>
  </si>
  <si>
    <t>Dimensions of Chamber (2000mm Height)</t>
  </si>
  <si>
    <t>1000 x 1000</t>
  </si>
  <si>
    <t>DUSD 300 x 300
-
DUSD 900 x 900
&amp;
PUSD 300 x 300
PUSD 900 x 900</t>
  </si>
  <si>
    <t>Box- 300 x 300,
Box- 500 x 500
Box- 600 x 600
Box- 800 x 800
Box- 600 x 100</t>
  </si>
  <si>
    <t>Up to 800 Ø</t>
  </si>
  <si>
    <t>1600 x 1400</t>
  </si>
  <si>
    <t>DUSD 300 x 300,
-
DUSD 1200 x 1200,
&amp;
PUSD 300 x 300
-
PUSD 900 x 900</t>
  </si>
  <si>
    <t>Box- 300 x 300,
Box- 500 x 500
Box- 600 x 600
Box- 800 x 800
Box- 600 x 1000</t>
  </si>
  <si>
    <t>600 Ø
-
1200 Ø</t>
  </si>
  <si>
    <t>Height (mm)</t>
  </si>
  <si>
    <t>t1</t>
  </si>
  <si>
    <t>t2</t>
  </si>
  <si>
    <t>t3</t>
  </si>
  <si>
    <t>t4</t>
  </si>
  <si>
    <t>g</t>
  </si>
  <si>
    <t>h</t>
  </si>
  <si>
    <t>Dimensions</t>
  </si>
  <si>
    <t>Raft</t>
  </si>
  <si>
    <t>Stem + Haunch Portion</t>
  </si>
  <si>
    <t>Input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</si>
</sst>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sz val="11"/>
      <color rgb="FFFF0000"/>
      <name val="Trebuchet MS"/>
      <family val="2"/>
    </font>
    <font>
      <sz val="11"/>
      <name val="Trebuchet MS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rebuchet MS"/>
      <family val="2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1" fillId="0" borderId="2" xfId="0" applyFont="1" applyBorder="1"/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0" fillId="0" borderId="0" xfId="0" applyNumberFormat="1"/>
    <xf numFmtId="2" fontId="0" fillId="2" borderId="0" xfId="0" applyNumberFormat="1" applyFill="1"/>
    <xf numFmtId="0" fontId="0" fillId="2" borderId="0" xfId="0" applyFill="1"/>
    <xf numFmtId="2" fontId="0" fillId="3" borderId="0" xfId="0" applyNumberFormat="1" applyFill="1"/>
    <xf numFmtId="0" fontId="0" fillId="3" borderId="0" xfId="0" applyFill="1"/>
    <xf numFmtId="2" fontId="0" fillId="4" borderId="0" xfId="0" applyNumberFormat="1" applyFill="1"/>
    <xf numFmtId="0" fontId="0" fillId="4" borderId="0" xfId="0" applyFill="1"/>
    <xf numFmtId="2" fontId="0" fillId="5" borderId="0" xfId="0" applyNumberFormat="1" applyFill="1"/>
    <xf numFmtId="0" fontId="0" fillId="5" borderId="0" xfId="0" applyFill="1"/>
    <xf numFmtId="2" fontId="0" fillId="6" borderId="0" xfId="0" applyNumberFormat="1" applyFill="1"/>
    <xf numFmtId="0" fontId="0" fillId="6" borderId="0" xfId="0" applyFill="1"/>
    <xf numFmtId="2" fontId="0" fillId="7" borderId="0" xfId="0" applyNumberFormat="1" applyFill="1"/>
    <xf numFmtId="0" fontId="0" fillId="7" borderId="0" xfId="0" applyFill="1"/>
    <xf numFmtId="2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6" fillId="3" borderId="0" xfId="0" applyFont="1" applyFill="1"/>
    <xf numFmtId="0" fontId="6" fillId="3" borderId="0" xfId="0" applyFont="1" applyFill="1" applyAlignment="1">
      <alignment horizontal="center"/>
    </xf>
    <xf numFmtId="2" fontId="6" fillId="3" borderId="0" xfId="0" applyNumberFormat="1" applyFont="1" applyFill="1" applyAlignment="1">
      <alignment horizontal="center"/>
    </xf>
    <xf numFmtId="0" fontId="2" fillId="0" borderId="0" xfId="0" applyFont="1"/>
    <xf numFmtId="0" fontId="6" fillId="8" borderId="0" xfId="0" applyFont="1" applyFill="1"/>
    <xf numFmtId="0" fontId="1" fillId="8" borderId="0" xfId="0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2" fontId="1" fillId="0" borderId="7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518948</xdr:colOff>
      <xdr:row>49</xdr:row>
      <xdr:rowOff>147977</xdr:rowOff>
    </xdr:from>
    <xdr:to>
      <xdr:col>11</xdr:col>
      <xdr:colOff>153316</xdr:colOff>
      <xdr:row>57</xdr:row>
      <xdr:rowOff>116416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B1B9B5-6E70-B4FA-56F9-B1C09904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8914" y="10638615"/>
          <a:ext cx="3299850" cy="1492439"/>
        </a:xfrm>
        <a:prstGeom prst="rect">
          <a:avLst/>
        </a:prstGeom>
      </xdr:spPr>
    </xdr:pic>
    <xdr:clientData/>
  </xdr:twoCellAnchor>
  <xdr:twoCellAnchor editAs="oneCell">
    <xdr:from>
      <xdr:col>2</xdr:col>
      <xdr:colOff>590240</xdr:colOff>
      <xdr:row>10</xdr:row>
      <xdr:rowOff>73573</xdr:rowOff>
    </xdr:from>
    <xdr:to>
      <xdr:col>5</xdr:col>
      <xdr:colOff>261543</xdr:colOff>
      <xdr:row>75</xdr:row>
      <xdr:rowOff>108294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EFF88D-F8BD-463A-34EA-F6D6281CAE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-156644" b="4"/>
        <a:stretch>
          <a:fillRect/>
        </a:stretch>
      </xdr:blipFill>
      <xdr:spPr>
        <a:xfrm>
          <a:off x="1930309" y="2096814"/>
          <a:ext cx="1547400" cy="119902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31772</xdr:colOff>
      <xdr:row>0</xdr:row>
      <xdr:rowOff>51955</xdr:rowOff>
    </xdr:from>
    <xdr:to>
      <xdr:col>31</xdr:col>
      <xdr:colOff>315016</xdr:colOff>
      <xdr:row>41</xdr:row>
      <xdr:rowOff>18669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E43C65-1955-B458-AC49-4380B840E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1772" y="51955"/>
          <a:ext cx="8163017" cy="77772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98212</xdr:colOff>
      <xdr:row>11</xdr:row>
      <xdr:rowOff>26247</xdr:rowOff>
    </xdr:from>
    <xdr:to>
      <xdr:col>14</xdr:col>
      <xdr:colOff>174736</xdr:colOff>
      <xdr:row>59</xdr:row>
      <xdr:rowOff>49377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1AF1F2-483A-4361-B4DF-A79BBF16B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6629" y="2005330"/>
          <a:ext cx="3759524" cy="3081714"/>
        </a:xfrm>
        <a:prstGeom prst="rect">
          <a:avLst/>
        </a:prstGeom>
      </xdr:spPr>
    </xdr:pic>
    <xdr:clientData/>
  </xdr:twoCellAnchor>
  <xdr:twoCellAnchor editAs="oneCell">
    <xdr:from>
      <xdr:col>12</xdr:col>
      <xdr:colOff>82660</xdr:colOff>
      <xdr:row>0</xdr:row>
      <xdr:rowOff>10170</xdr:rowOff>
    </xdr:from>
    <xdr:to>
      <xdr:col>17</xdr:col>
      <xdr:colOff>288400</xdr:colOff>
      <xdr:row>46</xdr:row>
      <xdr:rowOff>49288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ABC716-E44D-4E60-A411-7E72BA660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6410" y="10170"/>
          <a:ext cx="3274907" cy="27378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5602</xdr:colOff>
      <xdr:row>4</xdr:row>
      <xdr:rowOff>100853</xdr:rowOff>
    </xdr:from>
    <xdr:to>
      <xdr:col>16</xdr:col>
      <xdr:colOff>120427</xdr:colOff>
      <xdr:row>17</xdr:row>
      <xdr:rowOff>96181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8D5B91-3679-7741-9D9C-8C379B4FA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7396" y="930088"/>
          <a:ext cx="3745531" cy="3166593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17</xdr:row>
      <xdr:rowOff>85725</xdr:rowOff>
    </xdr:from>
    <xdr:to>
      <xdr:col>10</xdr:col>
      <xdr:colOff>428624</xdr:colOff>
      <xdr:row>29</xdr:row>
      <xdr:rowOff>45735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5342B7-87F8-86F9-2399-7F92A04D3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0" y="3133725"/>
          <a:ext cx="2200275" cy="2514951"/>
        </a:xfrm>
        <a:prstGeom prst="rect">
          <a:avLst/>
        </a:prstGeom>
      </xdr:spPr>
    </xdr:pic>
    <xdr:clientData/>
  </xdr:twoCellAnchor>
  <xdr:twoCellAnchor editAs="oneCell">
    <xdr:from>
      <xdr:col>10</xdr:col>
      <xdr:colOff>476383</xdr:colOff>
      <xdr:row>17</xdr:row>
      <xdr:rowOff>100852</xdr:rowOff>
    </xdr:from>
    <xdr:to>
      <xdr:col>13</xdr:col>
      <xdr:colOff>605117</xdr:colOff>
      <xdr:row>29</xdr:row>
      <xdr:rowOff>78440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8536AB0-B24E-873B-995D-720E12169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17089" y="3372970"/>
          <a:ext cx="1944087" cy="25325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5602</xdr:colOff>
      <xdr:row>4</xdr:row>
      <xdr:rowOff>100853</xdr:rowOff>
    </xdr:from>
    <xdr:to>
      <xdr:col>16</xdr:col>
      <xdr:colOff>120427</xdr:colOff>
      <xdr:row>16</xdr:row>
      <xdr:rowOff>84975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4333FF-8582-4773-B4B4-24E934739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8127" y="920003"/>
          <a:ext cx="3772425" cy="311952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190501</xdr:colOff>
      <xdr:row>17</xdr:row>
      <xdr:rowOff>68036</xdr:rowOff>
    </xdr:from>
    <xdr:to>
      <xdr:col>11</xdr:col>
      <xdr:colOff>608640</xdr:colOff>
      <xdr:row>32</xdr:row>
      <xdr:rowOff>83433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E47051C-9B4E-413A-D984-37E7895C8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4465" y="4163786"/>
          <a:ext cx="2867425" cy="3077004"/>
        </a:xfrm>
        <a:prstGeom prst="rect">
          <a:avLst/>
        </a:prstGeom>
      </xdr:spPr>
    </xdr:pic>
    <xdr:clientData/>
  </xdr:twoCellAnchor>
  <xdr:twoCellAnchor editAs="oneCell">
    <xdr:from>
      <xdr:col>12</xdr:col>
      <xdr:colOff>214312</xdr:colOff>
      <xdr:row>17</xdr:row>
      <xdr:rowOff>56581</xdr:rowOff>
    </xdr:from>
    <xdr:to>
      <xdr:col>17</xdr:col>
      <xdr:colOff>122856</xdr:colOff>
      <xdr:row>30</xdr:row>
      <xdr:rowOff>113298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DA9806A-B1A2-9951-7BF3-D039094A8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96687" y="4295206"/>
          <a:ext cx="3004169" cy="28427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5602</xdr:colOff>
      <xdr:row>4</xdr:row>
      <xdr:rowOff>100853</xdr:rowOff>
    </xdr:from>
    <xdr:to>
      <xdr:col>16</xdr:col>
      <xdr:colOff>120427</xdr:colOff>
      <xdr:row>15</xdr:row>
      <xdr:rowOff>4133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04CFCB-59C7-43E5-8D75-EADFBDD9C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9727" y="920003"/>
          <a:ext cx="3772425" cy="3127372"/>
        </a:xfrm>
        <a:prstGeom prst="rect">
          <a:avLst/>
        </a:prstGeom>
      </xdr:spPr>
    </xdr:pic>
    <xdr:clientData/>
  </xdr:twoCellAnchor>
  <xdr:twoCellAnchor editAs="oneCell">
    <xdr:from>
      <xdr:col>8</xdr:col>
      <xdr:colOff>86592</xdr:colOff>
      <xdr:row>18</xdr:row>
      <xdr:rowOff>51955</xdr:rowOff>
    </xdr:from>
    <xdr:to>
      <xdr:col>13</xdr:col>
      <xdr:colOff>504441</xdr:colOff>
      <xdr:row>35</xdr:row>
      <xdr:rowOff>72367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6797E2-A939-FAB8-397B-1C8BA4551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2774" y="4416137"/>
          <a:ext cx="3448531" cy="3553321"/>
        </a:xfrm>
        <a:prstGeom prst="rect">
          <a:avLst/>
        </a:prstGeom>
      </xdr:spPr>
    </xdr:pic>
    <xdr:clientData/>
  </xdr:twoCellAnchor>
  <xdr:twoCellAnchor editAs="oneCell">
    <xdr:from>
      <xdr:col>14</xdr:col>
      <xdr:colOff>17318</xdr:colOff>
      <xdr:row>19</xdr:row>
      <xdr:rowOff>155864</xdr:rowOff>
    </xdr:from>
    <xdr:to>
      <xdr:col>19</xdr:col>
      <xdr:colOff>587589</xdr:colOff>
      <xdr:row>34</xdr:row>
      <xdr:rowOff>29859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C123CC-77A6-0417-8210-59690710D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90318" y="4727864"/>
          <a:ext cx="3600953" cy="29912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47625</xdr:rowOff>
    </xdr:from>
    <xdr:to>
      <xdr:col>3</xdr:col>
      <xdr:colOff>175760</xdr:colOff>
      <xdr:row>24</xdr:row>
      <xdr:rowOff>124524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3615BA-5024-DE73-8315-6176D32AC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3125"/>
          <a:ext cx="2204585" cy="2362899"/>
        </a:xfrm>
        <a:prstGeom prst="rect">
          <a:avLst/>
        </a:prstGeom>
      </xdr:spPr>
    </xdr:pic>
    <xdr:clientData/>
  </xdr:twoCellAnchor>
  <xdr:twoCellAnchor editAs="oneCell">
    <xdr:from>
      <xdr:col>3</xdr:col>
      <xdr:colOff>266699</xdr:colOff>
      <xdr:row>11</xdr:row>
      <xdr:rowOff>173191</xdr:rowOff>
    </xdr:from>
    <xdr:to>
      <xdr:col>9</xdr:col>
      <xdr:colOff>534126</xdr:colOff>
      <xdr:row>28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2E10C2-BFAD-35DB-8B52-33CA1D427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5524" y="2078191"/>
          <a:ext cx="3925027" cy="3122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B2A5-482D-4743-8C28-3C12E93DB891}">
  <dimension ref="A1:Q49"/>
  <sheetViews>
    <sheetView view="pageBreakPreview" zoomScale="60" zoomScaleNormal="44" workbookViewId="0">
      <pane ySplit="2" topLeftCell="A3" activePane="bottomLeft" state="frozen"/>
      <selection pane="bottomLeft" activeCell="I61" sqref="I61"/>
    </sheetView>
  </sheetViews>
  <sheetFormatPr defaultRowHeight="14.5" x14ac:dyDescent="0.35"/>
  <cols>
    <col min="1" max="1" width="10.453125" style="2" customWidth="1"/>
    <col min="2" max="12" width="9.1796875" style="2"/>
    <col min="13" max="13" width="14.26953125" bestFit="1" customWidth="1"/>
    <col min="15" max="15" width="11.54296875" bestFit="1" customWidth="1"/>
    <col min="16" max="16" width="12.26953125" customWidth="1"/>
  </cols>
  <sheetData>
    <row r="1" spans="1:17" x14ac:dyDescent="0.35">
      <c r="A1" s="56" t="s">
        <v>19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3"/>
    </row>
    <row r="2" spans="1:17" ht="29" x14ac:dyDescent="0.35">
      <c r="A2" s="4" t="s">
        <v>10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12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28</v>
      </c>
      <c r="N2" s="4" t="s">
        <v>29</v>
      </c>
      <c r="O2" s="5" t="s">
        <v>31</v>
      </c>
      <c r="P2" s="4" t="s">
        <v>30</v>
      </c>
      <c r="Q2" s="4" t="s">
        <v>32</v>
      </c>
    </row>
    <row r="3" spans="1:17" x14ac:dyDescent="0.35">
      <c r="A3" s="4" t="s">
        <v>11</v>
      </c>
      <c r="B3" s="4">
        <v>1200</v>
      </c>
      <c r="C3" s="4">
        <v>1700</v>
      </c>
      <c r="D3" s="4">
        <v>1200</v>
      </c>
      <c r="E3" s="4">
        <v>1600</v>
      </c>
      <c r="F3" s="4">
        <v>2000</v>
      </c>
      <c r="G3" s="4">
        <v>200</v>
      </c>
      <c r="H3" s="4">
        <v>200</v>
      </c>
      <c r="I3" s="4">
        <v>250</v>
      </c>
      <c r="J3" s="4">
        <v>150</v>
      </c>
      <c r="K3" s="4">
        <v>60</v>
      </c>
      <c r="L3" s="4">
        <v>60</v>
      </c>
      <c r="M3" s="6">
        <f t="shared" ref="M3:M8" si="0">(0.5*J3*J3*4)/1000000</f>
        <v>4.4999999999999998E-2</v>
      </c>
      <c r="N3" s="6">
        <f t="shared" ref="N3:N48" si="1">(C3*G3*1000)/1000000000</f>
        <v>0.34</v>
      </c>
      <c r="O3" s="6">
        <f t="shared" ref="O3:O48" si="2">(C3*H3*1000)/1000000000</f>
        <v>0.34</v>
      </c>
      <c r="P3" s="6">
        <f>((D3*I3*1000)*2)/1000000000</f>
        <v>0.6</v>
      </c>
      <c r="Q3" s="6">
        <f>SUM(M3:P3)</f>
        <v>1.3250000000000002</v>
      </c>
    </row>
    <row r="4" spans="1:17" x14ac:dyDescent="0.35">
      <c r="A4" s="4" t="s">
        <v>11</v>
      </c>
      <c r="B4" s="4">
        <v>1200</v>
      </c>
      <c r="C4" s="4">
        <v>1700</v>
      </c>
      <c r="D4" s="4">
        <v>1200</v>
      </c>
      <c r="E4" s="4">
        <v>1700</v>
      </c>
      <c r="F4" s="4">
        <v>2000</v>
      </c>
      <c r="G4" s="4">
        <v>250</v>
      </c>
      <c r="H4" s="4">
        <v>250</v>
      </c>
      <c r="I4" s="4">
        <v>250</v>
      </c>
      <c r="J4" s="4">
        <v>150</v>
      </c>
      <c r="K4" s="4">
        <v>60</v>
      </c>
      <c r="L4" s="4">
        <v>60</v>
      </c>
      <c r="M4" s="6">
        <f t="shared" si="0"/>
        <v>4.4999999999999998E-2</v>
      </c>
      <c r="N4" s="6">
        <f t="shared" si="1"/>
        <v>0.42499999999999999</v>
      </c>
      <c r="O4" s="6">
        <f t="shared" si="2"/>
        <v>0.42499999999999999</v>
      </c>
      <c r="P4" s="6">
        <f t="shared" ref="P4:P48" si="3">((D4*I4*1000)*2)/1000000000</f>
        <v>0.6</v>
      </c>
      <c r="Q4" s="6">
        <f t="shared" ref="Q4:Q48" si="4">SUM(M4:P4)</f>
        <v>1.4950000000000001</v>
      </c>
    </row>
    <row r="5" spans="1:17" x14ac:dyDescent="0.35">
      <c r="A5" s="7" t="s">
        <v>11</v>
      </c>
      <c r="B5" s="4">
        <v>1200</v>
      </c>
      <c r="C5" s="4">
        <v>1700</v>
      </c>
      <c r="D5" s="4">
        <v>1200</v>
      </c>
      <c r="E5" s="4">
        <v>1800</v>
      </c>
      <c r="F5" s="4">
        <v>2000</v>
      </c>
      <c r="G5" s="4">
        <v>300</v>
      </c>
      <c r="H5" s="4">
        <v>300</v>
      </c>
      <c r="I5" s="4">
        <v>250</v>
      </c>
      <c r="J5" s="4">
        <v>150</v>
      </c>
      <c r="K5" s="4">
        <v>60</v>
      </c>
      <c r="L5" s="4">
        <v>60</v>
      </c>
      <c r="M5" s="6">
        <f t="shared" si="0"/>
        <v>4.4999999999999998E-2</v>
      </c>
      <c r="N5" s="6">
        <f t="shared" si="1"/>
        <v>0.51</v>
      </c>
      <c r="O5" s="6">
        <f t="shared" si="2"/>
        <v>0.51</v>
      </c>
      <c r="P5" s="6">
        <f t="shared" si="3"/>
        <v>0.6</v>
      </c>
      <c r="Q5" s="6">
        <f t="shared" si="4"/>
        <v>1.665</v>
      </c>
    </row>
    <row r="6" spans="1:17" x14ac:dyDescent="0.35">
      <c r="A6" s="4" t="s">
        <v>13</v>
      </c>
      <c r="B6" s="4">
        <v>1200</v>
      </c>
      <c r="C6" s="4">
        <v>1700</v>
      </c>
      <c r="D6" s="4">
        <v>1350</v>
      </c>
      <c r="E6" s="4">
        <v>1750</v>
      </c>
      <c r="F6" s="4">
        <v>2000</v>
      </c>
      <c r="G6" s="4">
        <v>200</v>
      </c>
      <c r="H6" s="4">
        <v>200</v>
      </c>
      <c r="I6" s="4">
        <v>250</v>
      </c>
      <c r="J6" s="4">
        <v>150</v>
      </c>
      <c r="K6" s="4">
        <v>60</v>
      </c>
      <c r="L6" s="4">
        <v>60</v>
      </c>
      <c r="M6" s="6">
        <f t="shared" si="0"/>
        <v>4.4999999999999998E-2</v>
      </c>
      <c r="N6" s="6">
        <f t="shared" si="1"/>
        <v>0.34</v>
      </c>
      <c r="O6" s="6">
        <f t="shared" si="2"/>
        <v>0.34</v>
      </c>
      <c r="P6" s="6">
        <f t="shared" si="3"/>
        <v>0.67500000000000004</v>
      </c>
      <c r="Q6" s="6">
        <f t="shared" si="4"/>
        <v>1.4000000000000001</v>
      </c>
    </row>
    <row r="7" spans="1:17" x14ac:dyDescent="0.35">
      <c r="A7" s="4" t="s">
        <v>14</v>
      </c>
      <c r="B7" s="4">
        <v>1200</v>
      </c>
      <c r="C7" s="4">
        <v>1700</v>
      </c>
      <c r="D7" s="4">
        <v>1350</v>
      </c>
      <c r="E7" s="4">
        <v>1750</v>
      </c>
      <c r="F7" s="4">
        <v>2000</v>
      </c>
      <c r="G7" s="4">
        <v>200</v>
      </c>
      <c r="H7" s="4">
        <v>200</v>
      </c>
      <c r="I7" s="4">
        <v>250</v>
      </c>
      <c r="J7" s="4">
        <v>150</v>
      </c>
      <c r="K7" s="4">
        <v>60</v>
      </c>
      <c r="L7" s="4">
        <v>60</v>
      </c>
      <c r="M7" s="6">
        <f t="shared" si="0"/>
        <v>4.4999999999999998E-2</v>
      </c>
      <c r="N7" s="6">
        <f t="shared" si="1"/>
        <v>0.34</v>
      </c>
      <c r="O7" s="6">
        <f t="shared" si="2"/>
        <v>0.34</v>
      </c>
      <c r="P7" s="6">
        <f t="shared" si="3"/>
        <v>0.67500000000000004</v>
      </c>
      <c r="Q7" s="6">
        <f t="shared" si="4"/>
        <v>1.4000000000000001</v>
      </c>
    </row>
    <row r="8" spans="1:17" x14ac:dyDescent="0.35">
      <c r="A8" s="7" t="s">
        <v>14</v>
      </c>
      <c r="B8" s="4">
        <v>1200</v>
      </c>
      <c r="C8" s="4">
        <v>1700</v>
      </c>
      <c r="D8" s="4">
        <v>1350</v>
      </c>
      <c r="E8" s="4">
        <v>1950</v>
      </c>
      <c r="F8" s="4">
        <v>2000</v>
      </c>
      <c r="G8" s="4">
        <v>300</v>
      </c>
      <c r="H8" s="4">
        <v>300</v>
      </c>
      <c r="I8" s="4">
        <v>250</v>
      </c>
      <c r="J8" s="4">
        <v>150</v>
      </c>
      <c r="K8" s="4">
        <v>60</v>
      </c>
      <c r="L8" s="4">
        <v>60</v>
      </c>
      <c r="M8" s="6">
        <f t="shared" si="0"/>
        <v>4.4999999999999998E-2</v>
      </c>
      <c r="N8" s="6">
        <f t="shared" si="1"/>
        <v>0.51</v>
      </c>
      <c r="O8" s="6">
        <f t="shared" si="2"/>
        <v>0.51</v>
      </c>
      <c r="P8" s="6">
        <f t="shared" si="3"/>
        <v>0.67500000000000004</v>
      </c>
      <c r="Q8" s="6">
        <f t="shared" si="4"/>
        <v>1.74</v>
      </c>
    </row>
    <row r="9" spans="1:17" x14ac:dyDescent="0.35">
      <c r="A9" s="4" t="s">
        <v>15</v>
      </c>
      <c r="B9" s="4">
        <v>1200</v>
      </c>
      <c r="C9" s="4">
        <v>1700</v>
      </c>
      <c r="D9" s="4">
        <v>1500</v>
      </c>
      <c r="E9" s="4">
        <v>1900</v>
      </c>
      <c r="F9" s="4">
        <v>2000</v>
      </c>
      <c r="G9" s="4">
        <v>200</v>
      </c>
      <c r="H9" s="4">
        <v>200</v>
      </c>
      <c r="I9" s="4">
        <v>250</v>
      </c>
      <c r="J9" s="4">
        <v>150</v>
      </c>
      <c r="K9" s="4">
        <v>60</v>
      </c>
      <c r="L9" s="4">
        <v>60</v>
      </c>
      <c r="M9" s="6">
        <f t="shared" ref="M9:M48" si="5">(0.5*J9*J9*4)/1000000</f>
        <v>4.4999999999999998E-2</v>
      </c>
      <c r="N9" s="6">
        <f t="shared" si="1"/>
        <v>0.34</v>
      </c>
      <c r="O9" s="6">
        <f t="shared" si="2"/>
        <v>0.34</v>
      </c>
      <c r="P9" s="6">
        <f t="shared" si="3"/>
        <v>0.75</v>
      </c>
      <c r="Q9" s="6">
        <f t="shared" si="4"/>
        <v>1.4750000000000001</v>
      </c>
    </row>
    <row r="10" spans="1:17" x14ac:dyDescent="0.35">
      <c r="A10" s="4" t="s">
        <v>15</v>
      </c>
      <c r="B10" s="4">
        <v>1200</v>
      </c>
      <c r="C10" s="4">
        <v>1700</v>
      </c>
      <c r="D10" s="4">
        <v>1500</v>
      </c>
      <c r="E10" s="4">
        <v>2000</v>
      </c>
      <c r="F10" s="4">
        <v>2000</v>
      </c>
      <c r="G10" s="4">
        <v>250</v>
      </c>
      <c r="H10" s="4">
        <v>250</v>
      </c>
      <c r="I10" s="4">
        <v>250</v>
      </c>
      <c r="J10" s="4">
        <v>150</v>
      </c>
      <c r="K10" s="4">
        <v>60</v>
      </c>
      <c r="L10" s="4">
        <v>60</v>
      </c>
      <c r="M10" s="6">
        <f t="shared" si="5"/>
        <v>4.4999999999999998E-2</v>
      </c>
      <c r="N10" s="6">
        <f t="shared" si="1"/>
        <v>0.42499999999999999</v>
      </c>
      <c r="O10" s="6">
        <f t="shared" si="2"/>
        <v>0.42499999999999999</v>
      </c>
      <c r="P10" s="6">
        <f t="shared" si="3"/>
        <v>0.75</v>
      </c>
      <c r="Q10" s="6">
        <f t="shared" si="4"/>
        <v>1.645</v>
      </c>
    </row>
    <row r="11" spans="1:17" x14ac:dyDescent="0.35">
      <c r="A11" s="7" t="s">
        <v>15</v>
      </c>
      <c r="B11" s="4">
        <v>1200</v>
      </c>
      <c r="C11" s="4">
        <v>1700</v>
      </c>
      <c r="D11" s="4">
        <v>1500</v>
      </c>
      <c r="E11" s="4">
        <v>2100</v>
      </c>
      <c r="F11" s="4">
        <v>2000</v>
      </c>
      <c r="G11" s="4">
        <v>300</v>
      </c>
      <c r="H11" s="4">
        <v>300</v>
      </c>
      <c r="I11" s="4">
        <v>250</v>
      </c>
      <c r="J11" s="4">
        <v>150</v>
      </c>
      <c r="K11" s="4">
        <v>60</v>
      </c>
      <c r="L11" s="4">
        <v>60</v>
      </c>
      <c r="M11" s="6">
        <f t="shared" si="5"/>
        <v>4.4999999999999998E-2</v>
      </c>
      <c r="N11" s="6">
        <f t="shared" si="1"/>
        <v>0.51</v>
      </c>
      <c r="O11" s="6">
        <f t="shared" si="2"/>
        <v>0.51</v>
      </c>
      <c r="P11" s="6">
        <f t="shared" si="3"/>
        <v>0.75</v>
      </c>
      <c r="Q11" s="6">
        <f t="shared" si="4"/>
        <v>1.8149999999999999</v>
      </c>
    </row>
    <row r="12" spans="1:17" x14ac:dyDescent="0.35">
      <c r="A12" s="4" t="s">
        <v>16</v>
      </c>
      <c r="B12" s="4">
        <v>1200</v>
      </c>
      <c r="C12" s="4">
        <v>1700</v>
      </c>
      <c r="D12" s="4">
        <v>1800</v>
      </c>
      <c r="E12" s="4">
        <v>2200</v>
      </c>
      <c r="F12" s="4">
        <v>2000</v>
      </c>
      <c r="G12" s="4">
        <v>200</v>
      </c>
      <c r="H12" s="4">
        <v>200</v>
      </c>
      <c r="I12" s="4">
        <v>250</v>
      </c>
      <c r="J12" s="4">
        <v>150</v>
      </c>
      <c r="K12" s="4">
        <v>60</v>
      </c>
      <c r="L12" s="4">
        <v>60</v>
      </c>
      <c r="M12" s="6">
        <f t="shared" si="5"/>
        <v>4.4999999999999998E-2</v>
      </c>
      <c r="N12" s="6">
        <f t="shared" si="1"/>
        <v>0.34</v>
      </c>
      <c r="O12" s="6">
        <f t="shared" si="2"/>
        <v>0.34</v>
      </c>
      <c r="P12" s="6">
        <f t="shared" si="3"/>
        <v>0.9</v>
      </c>
      <c r="Q12" s="6">
        <f t="shared" si="4"/>
        <v>1.625</v>
      </c>
    </row>
    <row r="13" spans="1:17" x14ac:dyDescent="0.35">
      <c r="A13" s="4" t="s">
        <v>16</v>
      </c>
      <c r="B13" s="4">
        <v>1200</v>
      </c>
      <c r="C13" s="4">
        <v>1700</v>
      </c>
      <c r="D13" s="4">
        <v>1800</v>
      </c>
      <c r="E13" s="4">
        <v>2300</v>
      </c>
      <c r="F13" s="4">
        <v>2000</v>
      </c>
      <c r="G13" s="4">
        <v>250</v>
      </c>
      <c r="H13" s="4">
        <v>250</v>
      </c>
      <c r="I13" s="4">
        <v>250</v>
      </c>
      <c r="J13" s="4">
        <v>150</v>
      </c>
      <c r="K13" s="4">
        <v>60</v>
      </c>
      <c r="L13" s="4">
        <v>60</v>
      </c>
      <c r="M13" s="6">
        <f t="shared" si="5"/>
        <v>4.4999999999999998E-2</v>
      </c>
      <c r="N13" s="6">
        <f t="shared" si="1"/>
        <v>0.42499999999999999</v>
      </c>
      <c r="O13" s="6">
        <f t="shared" si="2"/>
        <v>0.42499999999999999</v>
      </c>
      <c r="P13" s="6">
        <f t="shared" si="3"/>
        <v>0.9</v>
      </c>
      <c r="Q13" s="6">
        <f t="shared" si="4"/>
        <v>1.7949999999999999</v>
      </c>
    </row>
    <row r="14" spans="1:17" x14ac:dyDescent="0.35">
      <c r="A14" s="7" t="s">
        <v>16</v>
      </c>
      <c r="B14" s="4">
        <v>1200</v>
      </c>
      <c r="C14" s="4">
        <v>1700</v>
      </c>
      <c r="D14" s="4">
        <v>1800</v>
      </c>
      <c r="E14" s="4">
        <v>2400</v>
      </c>
      <c r="F14" s="4">
        <v>2000</v>
      </c>
      <c r="G14" s="4">
        <v>300</v>
      </c>
      <c r="H14" s="4">
        <v>300</v>
      </c>
      <c r="I14" s="4">
        <v>250</v>
      </c>
      <c r="J14" s="4">
        <v>150</v>
      </c>
      <c r="K14" s="4">
        <v>60</v>
      </c>
      <c r="L14" s="4">
        <v>60</v>
      </c>
      <c r="M14" s="6">
        <f t="shared" si="5"/>
        <v>4.4999999999999998E-2</v>
      </c>
      <c r="N14" s="6">
        <f t="shared" si="1"/>
        <v>0.51</v>
      </c>
      <c r="O14" s="6">
        <f t="shared" si="2"/>
        <v>0.51</v>
      </c>
      <c r="P14" s="6">
        <f t="shared" si="3"/>
        <v>0.9</v>
      </c>
      <c r="Q14" s="6">
        <f t="shared" si="4"/>
        <v>1.9649999999999999</v>
      </c>
    </row>
    <row r="15" spans="1:17" x14ac:dyDescent="0.35">
      <c r="A15" s="4" t="s">
        <v>17</v>
      </c>
      <c r="B15" s="4">
        <v>1500</v>
      </c>
      <c r="C15" s="4">
        <v>2000</v>
      </c>
      <c r="D15" s="4">
        <v>1500</v>
      </c>
      <c r="E15" s="4">
        <v>1900</v>
      </c>
      <c r="F15" s="4">
        <v>2000</v>
      </c>
      <c r="G15" s="4">
        <v>200</v>
      </c>
      <c r="H15" s="4">
        <v>200</v>
      </c>
      <c r="I15" s="4">
        <v>250</v>
      </c>
      <c r="J15" s="4">
        <v>150</v>
      </c>
      <c r="K15" s="4">
        <v>60</v>
      </c>
      <c r="L15" s="4">
        <v>60</v>
      </c>
      <c r="M15" s="6">
        <f t="shared" si="5"/>
        <v>4.4999999999999998E-2</v>
      </c>
      <c r="N15" s="6">
        <f t="shared" si="1"/>
        <v>0.4</v>
      </c>
      <c r="O15" s="6">
        <f t="shared" si="2"/>
        <v>0.4</v>
      </c>
      <c r="P15" s="6">
        <f t="shared" si="3"/>
        <v>0.75</v>
      </c>
      <c r="Q15" s="6">
        <f t="shared" si="4"/>
        <v>1.595</v>
      </c>
    </row>
    <row r="16" spans="1:17" x14ac:dyDescent="0.35">
      <c r="A16" s="4" t="s">
        <v>17</v>
      </c>
      <c r="B16" s="4">
        <v>1500</v>
      </c>
      <c r="C16" s="4">
        <v>2000</v>
      </c>
      <c r="D16" s="4">
        <v>1500</v>
      </c>
      <c r="E16" s="4">
        <v>2000</v>
      </c>
      <c r="F16" s="4">
        <v>2000</v>
      </c>
      <c r="G16" s="4">
        <v>250</v>
      </c>
      <c r="H16" s="4">
        <v>250</v>
      </c>
      <c r="I16" s="4">
        <v>250</v>
      </c>
      <c r="J16" s="4">
        <v>150</v>
      </c>
      <c r="K16" s="4">
        <v>60</v>
      </c>
      <c r="L16" s="4">
        <v>60</v>
      </c>
      <c r="M16" s="6">
        <f t="shared" si="5"/>
        <v>4.4999999999999998E-2</v>
      </c>
      <c r="N16" s="6">
        <f t="shared" si="1"/>
        <v>0.5</v>
      </c>
      <c r="O16" s="6">
        <f t="shared" si="2"/>
        <v>0.5</v>
      </c>
      <c r="P16" s="6">
        <f t="shared" si="3"/>
        <v>0.75</v>
      </c>
      <c r="Q16" s="6">
        <f t="shared" si="4"/>
        <v>1.7949999999999999</v>
      </c>
    </row>
    <row r="17" spans="1:17" x14ac:dyDescent="0.35">
      <c r="A17" s="7" t="s">
        <v>17</v>
      </c>
      <c r="B17" s="4">
        <v>1500</v>
      </c>
      <c r="C17" s="4">
        <v>2000</v>
      </c>
      <c r="D17" s="4">
        <v>1500</v>
      </c>
      <c r="E17" s="4">
        <v>2100</v>
      </c>
      <c r="F17" s="4">
        <v>2000</v>
      </c>
      <c r="G17" s="4">
        <v>300</v>
      </c>
      <c r="H17" s="4">
        <v>300</v>
      </c>
      <c r="I17" s="4">
        <v>250</v>
      </c>
      <c r="J17" s="4">
        <v>150</v>
      </c>
      <c r="K17" s="4">
        <v>60</v>
      </c>
      <c r="L17" s="4">
        <v>60</v>
      </c>
      <c r="M17" s="6">
        <f t="shared" si="5"/>
        <v>4.4999999999999998E-2</v>
      </c>
      <c r="N17" s="6">
        <f t="shared" si="1"/>
        <v>0.6</v>
      </c>
      <c r="O17" s="6">
        <f t="shared" si="2"/>
        <v>0.6</v>
      </c>
      <c r="P17" s="6">
        <f t="shared" si="3"/>
        <v>0.75</v>
      </c>
      <c r="Q17" s="6">
        <f t="shared" si="4"/>
        <v>1.9950000000000001</v>
      </c>
    </row>
    <row r="18" spans="1:17" x14ac:dyDescent="0.35">
      <c r="A18" s="4" t="s">
        <v>18</v>
      </c>
      <c r="B18" s="4">
        <v>1500</v>
      </c>
      <c r="C18" s="4">
        <v>2000</v>
      </c>
      <c r="D18" s="4">
        <v>1600</v>
      </c>
      <c r="E18" s="4">
        <v>2000</v>
      </c>
      <c r="F18" s="4">
        <v>2000</v>
      </c>
      <c r="G18" s="4">
        <v>200</v>
      </c>
      <c r="H18" s="4">
        <v>200</v>
      </c>
      <c r="I18" s="4">
        <v>250</v>
      </c>
      <c r="J18" s="4">
        <v>150</v>
      </c>
      <c r="K18" s="4">
        <v>60</v>
      </c>
      <c r="L18" s="4">
        <v>60</v>
      </c>
      <c r="M18" s="6">
        <f t="shared" si="5"/>
        <v>4.4999999999999998E-2</v>
      </c>
      <c r="N18" s="6">
        <f t="shared" si="1"/>
        <v>0.4</v>
      </c>
      <c r="O18" s="6">
        <f t="shared" si="2"/>
        <v>0.4</v>
      </c>
      <c r="P18" s="6">
        <f t="shared" si="3"/>
        <v>0.8</v>
      </c>
      <c r="Q18" s="6">
        <f t="shared" si="4"/>
        <v>1.645</v>
      </c>
    </row>
    <row r="19" spans="1:17" x14ac:dyDescent="0.35">
      <c r="A19" s="4" t="s">
        <v>18</v>
      </c>
      <c r="B19" s="4">
        <v>1500</v>
      </c>
      <c r="C19" s="4">
        <v>2000</v>
      </c>
      <c r="D19" s="4">
        <v>1600</v>
      </c>
      <c r="E19" s="4">
        <v>2100</v>
      </c>
      <c r="F19" s="4">
        <v>2000</v>
      </c>
      <c r="G19" s="4">
        <v>250</v>
      </c>
      <c r="H19" s="4">
        <v>250</v>
      </c>
      <c r="I19" s="4">
        <v>250</v>
      </c>
      <c r="J19" s="4">
        <v>150</v>
      </c>
      <c r="K19" s="4">
        <v>60</v>
      </c>
      <c r="L19" s="4">
        <v>60</v>
      </c>
      <c r="M19" s="6">
        <f t="shared" si="5"/>
        <v>4.4999999999999998E-2</v>
      </c>
      <c r="N19" s="6">
        <f t="shared" si="1"/>
        <v>0.5</v>
      </c>
      <c r="O19" s="6">
        <f t="shared" si="2"/>
        <v>0.5</v>
      </c>
      <c r="P19" s="6">
        <f t="shared" si="3"/>
        <v>0.8</v>
      </c>
      <c r="Q19" s="6">
        <f t="shared" si="4"/>
        <v>1.845</v>
      </c>
    </row>
    <row r="20" spans="1:17" x14ac:dyDescent="0.35">
      <c r="A20" s="7" t="s">
        <v>18</v>
      </c>
      <c r="B20" s="4">
        <v>1500</v>
      </c>
      <c r="C20" s="4">
        <v>2000</v>
      </c>
      <c r="D20" s="4">
        <v>1600</v>
      </c>
      <c r="E20" s="4">
        <v>2200</v>
      </c>
      <c r="F20" s="4">
        <v>2000</v>
      </c>
      <c r="G20" s="4">
        <v>300</v>
      </c>
      <c r="H20" s="4">
        <v>300</v>
      </c>
      <c r="I20" s="4">
        <v>250</v>
      </c>
      <c r="J20" s="4">
        <v>150</v>
      </c>
      <c r="K20" s="4">
        <v>60</v>
      </c>
      <c r="L20" s="4">
        <v>60</v>
      </c>
      <c r="M20" s="6">
        <f t="shared" si="5"/>
        <v>4.4999999999999998E-2</v>
      </c>
      <c r="N20" s="6">
        <f t="shared" si="1"/>
        <v>0.6</v>
      </c>
      <c r="O20" s="6">
        <f t="shared" si="2"/>
        <v>0.6</v>
      </c>
      <c r="P20" s="6">
        <f t="shared" si="3"/>
        <v>0.8</v>
      </c>
      <c r="Q20" s="6">
        <f t="shared" si="4"/>
        <v>2.0449999999999999</v>
      </c>
    </row>
    <row r="21" spans="1:17" x14ac:dyDescent="0.35">
      <c r="A21" s="4" t="s">
        <v>20</v>
      </c>
      <c r="B21" s="4">
        <v>1500</v>
      </c>
      <c r="C21" s="4">
        <v>2000</v>
      </c>
      <c r="D21" s="4">
        <v>1700</v>
      </c>
      <c r="E21" s="4">
        <v>2100</v>
      </c>
      <c r="F21" s="4">
        <v>2000</v>
      </c>
      <c r="G21" s="4">
        <v>200</v>
      </c>
      <c r="H21" s="4">
        <v>200</v>
      </c>
      <c r="I21" s="4">
        <v>250</v>
      </c>
      <c r="J21" s="4">
        <v>150</v>
      </c>
      <c r="K21" s="4">
        <v>60</v>
      </c>
      <c r="L21" s="4">
        <v>60</v>
      </c>
      <c r="M21" s="6">
        <f t="shared" si="5"/>
        <v>4.4999999999999998E-2</v>
      </c>
      <c r="N21" s="6">
        <f t="shared" si="1"/>
        <v>0.4</v>
      </c>
      <c r="O21" s="6">
        <f t="shared" si="2"/>
        <v>0.4</v>
      </c>
      <c r="P21" s="6">
        <f t="shared" si="3"/>
        <v>0.85</v>
      </c>
      <c r="Q21" s="6">
        <f t="shared" si="4"/>
        <v>1.6949999999999998</v>
      </c>
    </row>
    <row r="22" spans="1:17" x14ac:dyDescent="0.35">
      <c r="A22" s="4" t="s">
        <v>20</v>
      </c>
      <c r="B22" s="4">
        <v>1500</v>
      </c>
      <c r="C22" s="4">
        <v>2000</v>
      </c>
      <c r="D22" s="4">
        <v>1700</v>
      </c>
      <c r="E22" s="4">
        <v>2200</v>
      </c>
      <c r="F22" s="4">
        <v>2000</v>
      </c>
      <c r="G22" s="4">
        <v>250</v>
      </c>
      <c r="H22" s="4">
        <v>250</v>
      </c>
      <c r="I22" s="4">
        <v>250</v>
      </c>
      <c r="J22" s="4">
        <v>150</v>
      </c>
      <c r="K22" s="4">
        <v>60</v>
      </c>
      <c r="L22" s="4">
        <v>60</v>
      </c>
      <c r="M22" s="6">
        <f t="shared" si="5"/>
        <v>4.4999999999999998E-2</v>
      </c>
      <c r="N22" s="6">
        <f t="shared" si="1"/>
        <v>0.5</v>
      </c>
      <c r="O22" s="6">
        <f t="shared" si="2"/>
        <v>0.5</v>
      </c>
      <c r="P22" s="6">
        <f t="shared" si="3"/>
        <v>0.85</v>
      </c>
      <c r="Q22" s="6">
        <f t="shared" si="4"/>
        <v>1.895</v>
      </c>
    </row>
    <row r="23" spans="1:17" x14ac:dyDescent="0.35">
      <c r="A23" s="7" t="s">
        <v>20</v>
      </c>
      <c r="B23" s="4">
        <v>1500</v>
      </c>
      <c r="C23" s="4">
        <v>2000</v>
      </c>
      <c r="D23" s="4">
        <v>1700</v>
      </c>
      <c r="E23" s="4">
        <v>2300</v>
      </c>
      <c r="F23" s="4">
        <v>2000</v>
      </c>
      <c r="G23" s="4">
        <v>300</v>
      </c>
      <c r="H23" s="4">
        <v>300</v>
      </c>
      <c r="I23" s="4">
        <v>250</v>
      </c>
      <c r="J23" s="4">
        <v>150</v>
      </c>
      <c r="K23" s="4">
        <v>60</v>
      </c>
      <c r="L23" s="4">
        <v>60</v>
      </c>
      <c r="M23" s="6">
        <f t="shared" si="5"/>
        <v>4.4999999999999998E-2</v>
      </c>
      <c r="N23" s="6">
        <f t="shared" si="1"/>
        <v>0.6</v>
      </c>
      <c r="O23" s="6">
        <f t="shared" si="2"/>
        <v>0.6</v>
      </c>
      <c r="P23" s="6">
        <f t="shared" si="3"/>
        <v>0.85</v>
      </c>
      <c r="Q23" s="6">
        <f t="shared" si="4"/>
        <v>2.0950000000000002</v>
      </c>
    </row>
    <row r="24" spans="1:17" x14ac:dyDescent="0.35">
      <c r="A24" s="4" t="s">
        <v>21</v>
      </c>
      <c r="B24" s="4">
        <v>1500</v>
      </c>
      <c r="C24" s="4">
        <v>2000</v>
      </c>
      <c r="D24" s="4">
        <v>1800</v>
      </c>
      <c r="E24" s="4">
        <v>2200</v>
      </c>
      <c r="F24" s="4">
        <v>2000</v>
      </c>
      <c r="G24" s="4">
        <v>200</v>
      </c>
      <c r="H24" s="4">
        <v>200</v>
      </c>
      <c r="I24" s="4">
        <v>250</v>
      </c>
      <c r="J24" s="4">
        <v>150</v>
      </c>
      <c r="K24" s="4">
        <v>60</v>
      </c>
      <c r="L24" s="4">
        <v>60</v>
      </c>
      <c r="M24" s="6">
        <f t="shared" si="5"/>
        <v>4.4999999999999998E-2</v>
      </c>
      <c r="N24" s="6">
        <f t="shared" si="1"/>
        <v>0.4</v>
      </c>
      <c r="O24" s="6">
        <f t="shared" si="2"/>
        <v>0.4</v>
      </c>
      <c r="P24" s="6">
        <f t="shared" si="3"/>
        <v>0.9</v>
      </c>
      <c r="Q24" s="6">
        <f t="shared" si="4"/>
        <v>1.7450000000000001</v>
      </c>
    </row>
    <row r="25" spans="1:17" x14ac:dyDescent="0.35">
      <c r="A25" s="4" t="s">
        <v>21</v>
      </c>
      <c r="B25" s="4">
        <v>1500</v>
      </c>
      <c r="C25" s="4">
        <v>2000</v>
      </c>
      <c r="D25" s="4">
        <v>1800</v>
      </c>
      <c r="E25" s="4">
        <v>2300</v>
      </c>
      <c r="F25" s="4">
        <v>2000</v>
      </c>
      <c r="G25" s="4">
        <v>250</v>
      </c>
      <c r="H25" s="4">
        <v>250</v>
      </c>
      <c r="I25" s="4">
        <v>250</v>
      </c>
      <c r="J25" s="4">
        <v>150</v>
      </c>
      <c r="K25" s="4">
        <v>60</v>
      </c>
      <c r="L25" s="4">
        <v>60</v>
      </c>
      <c r="M25" s="6">
        <f t="shared" si="5"/>
        <v>4.4999999999999998E-2</v>
      </c>
      <c r="N25" s="6">
        <f t="shared" si="1"/>
        <v>0.5</v>
      </c>
      <c r="O25" s="6">
        <f t="shared" si="2"/>
        <v>0.5</v>
      </c>
      <c r="P25" s="6">
        <f t="shared" si="3"/>
        <v>0.9</v>
      </c>
      <c r="Q25" s="6">
        <f t="shared" si="4"/>
        <v>1.9449999999999998</v>
      </c>
    </row>
    <row r="26" spans="1:17" x14ac:dyDescent="0.35">
      <c r="A26" s="7" t="s">
        <v>21</v>
      </c>
      <c r="B26" s="4">
        <v>1500</v>
      </c>
      <c r="C26" s="4">
        <v>2000</v>
      </c>
      <c r="D26" s="4">
        <v>1800</v>
      </c>
      <c r="E26" s="4">
        <v>2400</v>
      </c>
      <c r="F26" s="4">
        <v>2000</v>
      </c>
      <c r="G26" s="4">
        <v>300</v>
      </c>
      <c r="H26" s="4">
        <v>300</v>
      </c>
      <c r="I26" s="4">
        <v>250</v>
      </c>
      <c r="J26" s="4">
        <v>150</v>
      </c>
      <c r="K26" s="4">
        <v>60</v>
      </c>
      <c r="L26" s="4">
        <v>60</v>
      </c>
      <c r="M26" s="6">
        <f t="shared" si="5"/>
        <v>4.4999999999999998E-2</v>
      </c>
      <c r="N26" s="6">
        <f t="shared" si="1"/>
        <v>0.6</v>
      </c>
      <c r="O26" s="6">
        <f t="shared" si="2"/>
        <v>0.6</v>
      </c>
      <c r="P26" s="6">
        <f t="shared" si="3"/>
        <v>0.9</v>
      </c>
      <c r="Q26" s="6">
        <f t="shared" si="4"/>
        <v>2.145</v>
      </c>
    </row>
    <row r="27" spans="1:17" x14ac:dyDescent="0.35">
      <c r="A27" s="4" t="s">
        <v>22</v>
      </c>
      <c r="B27" s="4">
        <v>1500</v>
      </c>
      <c r="C27" s="4">
        <v>2000</v>
      </c>
      <c r="D27" s="4">
        <v>1900</v>
      </c>
      <c r="E27" s="4">
        <v>2300</v>
      </c>
      <c r="F27" s="4">
        <v>2000</v>
      </c>
      <c r="G27" s="4">
        <v>200</v>
      </c>
      <c r="H27" s="4">
        <v>200</v>
      </c>
      <c r="I27" s="4">
        <v>250</v>
      </c>
      <c r="J27" s="4">
        <v>150</v>
      </c>
      <c r="K27" s="4">
        <v>60</v>
      </c>
      <c r="L27" s="4">
        <v>60</v>
      </c>
      <c r="M27" s="6">
        <f t="shared" si="5"/>
        <v>4.4999999999999998E-2</v>
      </c>
      <c r="N27" s="6">
        <f t="shared" si="1"/>
        <v>0.4</v>
      </c>
      <c r="O27" s="6">
        <f t="shared" si="2"/>
        <v>0.4</v>
      </c>
      <c r="P27" s="6">
        <f t="shared" si="3"/>
        <v>0.95</v>
      </c>
      <c r="Q27" s="6">
        <f t="shared" si="4"/>
        <v>1.7949999999999999</v>
      </c>
    </row>
    <row r="28" spans="1:17" x14ac:dyDescent="0.35">
      <c r="A28" s="4" t="s">
        <v>22</v>
      </c>
      <c r="B28" s="4">
        <v>1500</v>
      </c>
      <c r="C28" s="4">
        <v>2000</v>
      </c>
      <c r="D28" s="4">
        <v>1900</v>
      </c>
      <c r="E28" s="4">
        <v>2400</v>
      </c>
      <c r="F28" s="4">
        <v>2000</v>
      </c>
      <c r="G28" s="4">
        <v>250</v>
      </c>
      <c r="H28" s="4">
        <v>250</v>
      </c>
      <c r="I28" s="4">
        <v>250</v>
      </c>
      <c r="J28" s="4">
        <v>150</v>
      </c>
      <c r="K28" s="4">
        <v>60</v>
      </c>
      <c r="L28" s="4">
        <v>60</v>
      </c>
      <c r="M28" s="6">
        <f t="shared" si="5"/>
        <v>4.4999999999999998E-2</v>
      </c>
      <c r="N28" s="6">
        <f t="shared" si="1"/>
        <v>0.5</v>
      </c>
      <c r="O28" s="6">
        <f t="shared" si="2"/>
        <v>0.5</v>
      </c>
      <c r="P28" s="6">
        <f t="shared" si="3"/>
        <v>0.95</v>
      </c>
      <c r="Q28" s="6">
        <f t="shared" si="4"/>
        <v>1.9949999999999999</v>
      </c>
    </row>
    <row r="29" spans="1:17" x14ac:dyDescent="0.35">
      <c r="A29" s="7" t="s">
        <v>23</v>
      </c>
      <c r="B29" s="4">
        <v>1500</v>
      </c>
      <c r="C29" s="4">
        <v>2000</v>
      </c>
      <c r="D29" s="4">
        <v>1900</v>
      </c>
      <c r="E29" s="4">
        <v>2500</v>
      </c>
      <c r="F29" s="4">
        <v>2000</v>
      </c>
      <c r="G29" s="4">
        <v>300</v>
      </c>
      <c r="H29" s="4">
        <v>300</v>
      </c>
      <c r="I29" s="4">
        <v>250</v>
      </c>
      <c r="J29" s="4">
        <v>150</v>
      </c>
      <c r="K29" s="4">
        <v>60</v>
      </c>
      <c r="L29" s="4">
        <v>60</v>
      </c>
      <c r="M29" s="6">
        <f t="shared" si="5"/>
        <v>4.4999999999999998E-2</v>
      </c>
      <c r="N29" s="6">
        <f t="shared" si="1"/>
        <v>0.6</v>
      </c>
      <c r="O29" s="6">
        <f t="shared" si="2"/>
        <v>0.6</v>
      </c>
      <c r="P29" s="6">
        <f t="shared" si="3"/>
        <v>0.95</v>
      </c>
      <c r="Q29" s="6">
        <f t="shared" si="4"/>
        <v>2.1950000000000003</v>
      </c>
    </row>
    <row r="30" spans="1:17" x14ac:dyDescent="0.35">
      <c r="A30" s="4" t="s">
        <v>24</v>
      </c>
      <c r="B30" s="4">
        <v>1500</v>
      </c>
      <c r="C30" s="4">
        <v>2000</v>
      </c>
      <c r="D30" s="4">
        <v>2000</v>
      </c>
      <c r="E30" s="4">
        <v>2400</v>
      </c>
      <c r="F30" s="4">
        <v>2000</v>
      </c>
      <c r="G30" s="4">
        <v>200</v>
      </c>
      <c r="H30" s="4">
        <v>200</v>
      </c>
      <c r="I30" s="4">
        <v>250</v>
      </c>
      <c r="J30" s="4">
        <v>150</v>
      </c>
      <c r="K30" s="4">
        <v>60</v>
      </c>
      <c r="L30" s="4">
        <v>60</v>
      </c>
      <c r="M30" s="6">
        <f t="shared" si="5"/>
        <v>4.4999999999999998E-2</v>
      </c>
      <c r="N30" s="6">
        <f t="shared" si="1"/>
        <v>0.4</v>
      </c>
      <c r="O30" s="6">
        <f t="shared" si="2"/>
        <v>0.4</v>
      </c>
      <c r="P30" s="6">
        <f t="shared" si="3"/>
        <v>1</v>
      </c>
      <c r="Q30" s="6">
        <f t="shared" si="4"/>
        <v>1.845</v>
      </c>
    </row>
    <row r="31" spans="1:17" x14ac:dyDescent="0.35">
      <c r="A31" s="4" t="s">
        <v>24</v>
      </c>
      <c r="B31" s="4">
        <v>1500</v>
      </c>
      <c r="C31" s="4">
        <v>2000</v>
      </c>
      <c r="D31" s="4">
        <v>2000</v>
      </c>
      <c r="E31" s="4">
        <v>2500</v>
      </c>
      <c r="F31" s="4">
        <v>2000</v>
      </c>
      <c r="G31" s="4">
        <v>250</v>
      </c>
      <c r="H31" s="4">
        <v>250</v>
      </c>
      <c r="I31" s="4">
        <v>250</v>
      </c>
      <c r="J31" s="4">
        <v>150</v>
      </c>
      <c r="K31" s="4">
        <v>60</v>
      </c>
      <c r="L31" s="4">
        <v>60</v>
      </c>
      <c r="M31" s="6">
        <f t="shared" si="5"/>
        <v>4.4999999999999998E-2</v>
      </c>
      <c r="N31" s="6">
        <f t="shared" si="1"/>
        <v>0.5</v>
      </c>
      <c r="O31" s="6">
        <f t="shared" si="2"/>
        <v>0.5</v>
      </c>
      <c r="P31" s="6">
        <f t="shared" si="3"/>
        <v>1</v>
      </c>
      <c r="Q31" s="6">
        <f t="shared" si="4"/>
        <v>2.0449999999999999</v>
      </c>
    </row>
    <row r="32" spans="1:17" x14ac:dyDescent="0.35">
      <c r="A32" s="7" t="s">
        <v>24</v>
      </c>
      <c r="B32" s="4">
        <v>1500</v>
      </c>
      <c r="C32" s="4">
        <v>2000</v>
      </c>
      <c r="D32" s="4">
        <v>2000</v>
      </c>
      <c r="E32" s="4">
        <v>2600</v>
      </c>
      <c r="F32" s="4">
        <v>2000</v>
      </c>
      <c r="G32" s="4">
        <v>300</v>
      </c>
      <c r="H32" s="4">
        <v>300</v>
      </c>
      <c r="I32" s="4">
        <v>250</v>
      </c>
      <c r="J32" s="4">
        <v>150</v>
      </c>
      <c r="K32" s="4">
        <v>60</v>
      </c>
      <c r="L32" s="4">
        <v>60</v>
      </c>
      <c r="M32" s="6">
        <f t="shared" si="5"/>
        <v>4.4999999999999998E-2</v>
      </c>
      <c r="N32" s="6">
        <f t="shared" si="1"/>
        <v>0.6</v>
      </c>
      <c r="O32" s="6">
        <f t="shared" si="2"/>
        <v>0.6</v>
      </c>
      <c r="P32" s="6">
        <f t="shared" si="3"/>
        <v>1</v>
      </c>
      <c r="Q32" s="6">
        <f t="shared" si="4"/>
        <v>2.2450000000000001</v>
      </c>
    </row>
    <row r="33" spans="1:17" x14ac:dyDescent="0.35">
      <c r="A33" s="4" t="s">
        <v>25</v>
      </c>
      <c r="B33" s="4">
        <v>2000</v>
      </c>
      <c r="C33" s="4">
        <v>2400</v>
      </c>
      <c r="D33" s="4">
        <v>2000</v>
      </c>
      <c r="E33" s="7">
        <v>2400</v>
      </c>
      <c r="F33" s="4">
        <v>2000</v>
      </c>
      <c r="G33" s="4">
        <v>200</v>
      </c>
      <c r="H33" s="4">
        <v>200</v>
      </c>
      <c r="I33" s="4">
        <v>200</v>
      </c>
      <c r="J33" s="4">
        <v>200</v>
      </c>
      <c r="K33" s="4">
        <v>80</v>
      </c>
      <c r="L33" s="4">
        <v>80</v>
      </c>
      <c r="M33" s="6">
        <f t="shared" si="5"/>
        <v>0.08</v>
      </c>
      <c r="N33" s="6">
        <f t="shared" si="1"/>
        <v>0.48</v>
      </c>
      <c r="O33" s="6">
        <f t="shared" si="2"/>
        <v>0.48</v>
      </c>
      <c r="P33" s="6">
        <f t="shared" si="3"/>
        <v>0.8</v>
      </c>
      <c r="Q33" s="6">
        <f t="shared" si="4"/>
        <v>1.84</v>
      </c>
    </row>
    <row r="34" spans="1:17" x14ac:dyDescent="0.35">
      <c r="A34" s="4" t="s">
        <v>25</v>
      </c>
      <c r="B34" s="4">
        <v>2000</v>
      </c>
      <c r="C34" s="4">
        <v>2500</v>
      </c>
      <c r="D34" s="4">
        <v>2000</v>
      </c>
      <c r="E34" s="7">
        <v>2500</v>
      </c>
      <c r="F34" s="4">
        <v>2000</v>
      </c>
      <c r="G34" s="4">
        <v>250</v>
      </c>
      <c r="H34" s="4">
        <v>250</v>
      </c>
      <c r="I34" s="4">
        <v>250</v>
      </c>
      <c r="J34" s="4">
        <v>200</v>
      </c>
      <c r="K34" s="4">
        <v>80</v>
      </c>
      <c r="L34" s="4">
        <v>80</v>
      </c>
      <c r="M34" s="6">
        <f t="shared" si="5"/>
        <v>0.08</v>
      </c>
      <c r="N34" s="6">
        <f t="shared" si="1"/>
        <v>0.625</v>
      </c>
      <c r="O34" s="6">
        <f t="shared" si="2"/>
        <v>0.625</v>
      </c>
      <c r="P34" s="6">
        <f t="shared" si="3"/>
        <v>1</v>
      </c>
      <c r="Q34" s="6">
        <f t="shared" si="4"/>
        <v>2.33</v>
      </c>
    </row>
    <row r="35" spans="1:17" x14ac:dyDescent="0.35">
      <c r="A35" s="4" t="s">
        <v>25</v>
      </c>
      <c r="B35" s="4">
        <v>2000</v>
      </c>
      <c r="C35" s="4">
        <v>2600</v>
      </c>
      <c r="D35" s="4">
        <v>2000</v>
      </c>
      <c r="E35" s="7">
        <v>2600</v>
      </c>
      <c r="F35" s="4">
        <v>2000</v>
      </c>
      <c r="G35" s="4">
        <v>300</v>
      </c>
      <c r="H35" s="4">
        <v>300</v>
      </c>
      <c r="I35" s="4">
        <v>300</v>
      </c>
      <c r="J35" s="4">
        <v>200</v>
      </c>
      <c r="K35" s="4">
        <v>80</v>
      </c>
      <c r="L35" s="4">
        <v>80</v>
      </c>
      <c r="M35" s="6">
        <f t="shared" si="5"/>
        <v>0.08</v>
      </c>
      <c r="N35" s="6">
        <f t="shared" si="1"/>
        <v>0.78</v>
      </c>
      <c r="O35" s="6">
        <f t="shared" si="2"/>
        <v>0.78</v>
      </c>
      <c r="P35" s="6">
        <f t="shared" si="3"/>
        <v>1.2</v>
      </c>
      <c r="Q35" s="6">
        <f t="shared" si="4"/>
        <v>2.84</v>
      </c>
    </row>
    <row r="36" spans="1:17" x14ac:dyDescent="0.35">
      <c r="A36" s="7" t="s">
        <v>25</v>
      </c>
      <c r="B36" s="4">
        <v>2000</v>
      </c>
      <c r="C36" s="4">
        <v>2400</v>
      </c>
      <c r="D36" s="4">
        <v>2000</v>
      </c>
      <c r="E36" s="4">
        <v>2450</v>
      </c>
      <c r="F36" s="4">
        <v>2000</v>
      </c>
      <c r="G36" s="4">
        <v>200</v>
      </c>
      <c r="H36" s="4">
        <v>250</v>
      </c>
      <c r="I36" s="4">
        <v>200</v>
      </c>
      <c r="J36" s="4">
        <v>200</v>
      </c>
      <c r="K36" s="4">
        <v>80</v>
      </c>
      <c r="L36" s="4">
        <v>80</v>
      </c>
      <c r="M36" s="6">
        <f t="shared" si="5"/>
        <v>0.08</v>
      </c>
      <c r="N36" s="6">
        <f t="shared" si="1"/>
        <v>0.48</v>
      </c>
      <c r="O36" s="6">
        <f t="shared" si="2"/>
        <v>0.6</v>
      </c>
      <c r="P36" s="6">
        <f t="shared" si="3"/>
        <v>0.8</v>
      </c>
      <c r="Q36" s="6">
        <f t="shared" si="4"/>
        <v>1.96</v>
      </c>
    </row>
    <row r="37" spans="1:17" x14ac:dyDescent="0.35">
      <c r="A37" s="4" t="s">
        <v>25</v>
      </c>
      <c r="B37" s="4">
        <v>2000</v>
      </c>
      <c r="C37" s="4">
        <v>2400</v>
      </c>
      <c r="D37" s="4">
        <v>2000</v>
      </c>
      <c r="E37" s="7">
        <v>2500</v>
      </c>
      <c r="F37" s="4">
        <v>2000</v>
      </c>
      <c r="G37" s="4">
        <v>200</v>
      </c>
      <c r="H37" s="4">
        <v>300</v>
      </c>
      <c r="I37" s="4">
        <v>200</v>
      </c>
      <c r="J37" s="4">
        <v>200</v>
      </c>
      <c r="K37" s="4">
        <v>80</v>
      </c>
      <c r="L37" s="4">
        <v>80</v>
      </c>
      <c r="M37" s="6">
        <f t="shared" si="5"/>
        <v>0.08</v>
      </c>
      <c r="N37" s="6">
        <f t="shared" si="1"/>
        <v>0.48</v>
      </c>
      <c r="O37" s="6">
        <f t="shared" si="2"/>
        <v>0.72</v>
      </c>
      <c r="P37" s="6">
        <f t="shared" si="3"/>
        <v>0.8</v>
      </c>
      <c r="Q37" s="6">
        <f t="shared" si="4"/>
        <v>2.08</v>
      </c>
    </row>
    <row r="38" spans="1:17" x14ac:dyDescent="0.35">
      <c r="A38" s="7" t="s">
        <v>25</v>
      </c>
      <c r="B38" s="4">
        <v>2000</v>
      </c>
      <c r="C38" s="4">
        <v>2500</v>
      </c>
      <c r="D38" s="4">
        <v>2000</v>
      </c>
      <c r="E38" s="7">
        <v>2550</v>
      </c>
      <c r="F38" s="4">
        <v>2000</v>
      </c>
      <c r="G38" s="4">
        <v>250</v>
      </c>
      <c r="H38" s="4">
        <v>300</v>
      </c>
      <c r="I38" s="4">
        <v>250</v>
      </c>
      <c r="J38" s="4">
        <v>200</v>
      </c>
      <c r="K38" s="4">
        <v>80</v>
      </c>
      <c r="L38" s="4">
        <v>80</v>
      </c>
      <c r="M38" s="6">
        <f t="shared" si="5"/>
        <v>0.08</v>
      </c>
      <c r="N38" s="6">
        <f t="shared" si="1"/>
        <v>0.625</v>
      </c>
      <c r="O38" s="6">
        <f t="shared" si="2"/>
        <v>0.75</v>
      </c>
      <c r="P38" s="6">
        <f t="shared" si="3"/>
        <v>1</v>
      </c>
      <c r="Q38" s="6">
        <f t="shared" si="4"/>
        <v>2.4550000000000001</v>
      </c>
    </row>
    <row r="39" spans="1:17" x14ac:dyDescent="0.35">
      <c r="A39" s="7" t="s">
        <v>25</v>
      </c>
      <c r="B39" s="4">
        <v>2000</v>
      </c>
      <c r="C39" s="4">
        <v>2400</v>
      </c>
      <c r="D39" s="4">
        <v>2000</v>
      </c>
      <c r="E39" s="4">
        <v>2500</v>
      </c>
      <c r="F39" s="4">
        <v>2000</v>
      </c>
      <c r="G39" s="4">
        <v>250</v>
      </c>
      <c r="H39" s="4">
        <v>250</v>
      </c>
      <c r="I39" s="4">
        <v>200</v>
      </c>
      <c r="J39" s="4">
        <v>200</v>
      </c>
      <c r="K39" s="4">
        <v>80</v>
      </c>
      <c r="L39" s="4">
        <v>80</v>
      </c>
      <c r="M39" s="6">
        <f t="shared" si="5"/>
        <v>0.08</v>
      </c>
      <c r="N39" s="6">
        <f t="shared" si="1"/>
        <v>0.6</v>
      </c>
      <c r="O39" s="6">
        <f t="shared" si="2"/>
        <v>0.6</v>
      </c>
      <c r="P39" s="6">
        <f t="shared" si="3"/>
        <v>0.8</v>
      </c>
      <c r="Q39" s="6">
        <f t="shared" si="4"/>
        <v>2.08</v>
      </c>
    </row>
    <row r="40" spans="1:17" x14ac:dyDescent="0.35">
      <c r="A40" s="7" t="s">
        <v>25</v>
      </c>
      <c r="B40" s="4">
        <v>2000</v>
      </c>
      <c r="C40" s="4">
        <v>2500</v>
      </c>
      <c r="D40" s="4">
        <v>2000</v>
      </c>
      <c r="E40" s="4">
        <v>2600</v>
      </c>
      <c r="F40" s="4">
        <v>2000</v>
      </c>
      <c r="G40" s="4">
        <v>300</v>
      </c>
      <c r="H40" s="4">
        <v>300</v>
      </c>
      <c r="I40" s="4">
        <v>250</v>
      </c>
      <c r="J40" s="4">
        <v>200</v>
      </c>
      <c r="K40" s="4">
        <v>80</v>
      </c>
      <c r="L40" s="4">
        <v>80</v>
      </c>
      <c r="M40" s="6">
        <f t="shared" si="5"/>
        <v>0.08</v>
      </c>
      <c r="N40" s="6">
        <f t="shared" si="1"/>
        <v>0.75</v>
      </c>
      <c r="O40" s="6">
        <f t="shared" si="2"/>
        <v>0.75</v>
      </c>
      <c r="P40" s="6">
        <f t="shared" si="3"/>
        <v>1</v>
      </c>
      <c r="Q40" s="6">
        <f t="shared" si="4"/>
        <v>2.58</v>
      </c>
    </row>
    <row r="41" spans="1:17" x14ac:dyDescent="0.35">
      <c r="A41" s="8" t="s">
        <v>26</v>
      </c>
      <c r="B41" s="4">
        <v>2600</v>
      </c>
      <c r="C41" s="4">
        <v>3100</v>
      </c>
      <c r="D41" s="4">
        <v>2600</v>
      </c>
      <c r="E41" s="4">
        <v>3100</v>
      </c>
      <c r="F41" s="4">
        <v>1500</v>
      </c>
      <c r="G41" s="4">
        <v>250</v>
      </c>
      <c r="H41" s="4">
        <v>250</v>
      </c>
      <c r="I41" s="4">
        <v>250</v>
      </c>
      <c r="J41" s="4">
        <v>300</v>
      </c>
      <c r="K41" s="4">
        <v>80</v>
      </c>
      <c r="L41" s="4">
        <v>80</v>
      </c>
      <c r="M41" s="6">
        <f t="shared" si="5"/>
        <v>0.18</v>
      </c>
      <c r="N41" s="6">
        <f t="shared" si="1"/>
        <v>0.77500000000000002</v>
      </c>
      <c r="O41" s="6">
        <f t="shared" si="2"/>
        <v>0.77500000000000002</v>
      </c>
      <c r="P41" s="6">
        <f t="shared" si="3"/>
        <v>1.3</v>
      </c>
      <c r="Q41" s="6">
        <f t="shared" si="4"/>
        <v>3.0300000000000002</v>
      </c>
    </row>
    <row r="42" spans="1:17" x14ac:dyDescent="0.35">
      <c r="A42" s="8" t="s">
        <v>26</v>
      </c>
      <c r="B42" s="4">
        <v>2600</v>
      </c>
      <c r="C42" s="4">
        <v>3200</v>
      </c>
      <c r="D42" s="4">
        <v>2600</v>
      </c>
      <c r="E42" s="4">
        <v>3200</v>
      </c>
      <c r="F42" s="4">
        <v>1500</v>
      </c>
      <c r="G42" s="4">
        <v>300</v>
      </c>
      <c r="H42" s="4">
        <v>300</v>
      </c>
      <c r="I42" s="4">
        <v>300</v>
      </c>
      <c r="J42" s="4">
        <v>300</v>
      </c>
      <c r="K42" s="4">
        <v>80</v>
      </c>
      <c r="L42" s="4">
        <v>80</v>
      </c>
      <c r="M42" s="6">
        <f t="shared" si="5"/>
        <v>0.18</v>
      </c>
      <c r="N42" s="6">
        <f t="shared" si="1"/>
        <v>0.96</v>
      </c>
      <c r="O42" s="6">
        <f t="shared" si="2"/>
        <v>0.96</v>
      </c>
      <c r="P42" s="6">
        <f t="shared" si="3"/>
        <v>1.56</v>
      </c>
      <c r="Q42" s="6">
        <f t="shared" si="4"/>
        <v>3.6599999999999997</v>
      </c>
    </row>
    <row r="43" spans="1:17" x14ac:dyDescent="0.35">
      <c r="A43" s="8" t="s">
        <v>26</v>
      </c>
      <c r="B43" s="4">
        <v>2600</v>
      </c>
      <c r="C43" s="4">
        <v>3300</v>
      </c>
      <c r="D43" s="4">
        <v>2600</v>
      </c>
      <c r="E43" s="4">
        <v>3300</v>
      </c>
      <c r="F43" s="4">
        <v>1500</v>
      </c>
      <c r="G43" s="4">
        <v>350</v>
      </c>
      <c r="H43" s="4">
        <v>350</v>
      </c>
      <c r="I43" s="4">
        <v>350</v>
      </c>
      <c r="J43" s="4">
        <v>300</v>
      </c>
      <c r="K43" s="4">
        <v>80</v>
      </c>
      <c r="L43" s="4">
        <v>80</v>
      </c>
      <c r="M43" s="6">
        <f t="shared" si="5"/>
        <v>0.18</v>
      </c>
      <c r="N43" s="6">
        <f t="shared" si="1"/>
        <v>1.155</v>
      </c>
      <c r="O43" s="6">
        <f t="shared" si="2"/>
        <v>1.155</v>
      </c>
      <c r="P43" s="6">
        <f t="shared" si="3"/>
        <v>1.82</v>
      </c>
      <c r="Q43" s="6">
        <f t="shared" si="4"/>
        <v>4.3100000000000005</v>
      </c>
    </row>
    <row r="44" spans="1:17" x14ac:dyDescent="0.35">
      <c r="A44" s="8" t="s">
        <v>26</v>
      </c>
      <c r="B44" s="4">
        <v>2600</v>
      </c>
      <c r="C44" s="4">
        <v>3100</v>
      </c>
      <c r="D44" s="4">
        <v>2600</v>
      </c>
      <c r="E44" s="4">
        <v>3150</v>
      </c>
      <c r="F44" s="4">
        <v>1500</v>
      </c>
      <c r="G44" s="4">
        <v>300</v>
      </c>
      <c r="H44" s="4">
        <v>250</v>
      </c>
      <c r="I44" s="4">
        <v>300</v>
      </c>
      <c r="J44" s="4">
        <v>300</v>
      </c>
      <c r="K44" s="4">
        <v>80</v>
      </c>
      <c r="L44" s="4">
        <v>80</v>
      </c>
      <c r="M44" s="6">
        <f t="shared" si="5"/>
        <v>0.18</v>
      </c>
      <c r="N44" s="6">
        <f t="shared" si="1"/>
        <v>0.93</v>
      </c>
      <c r="O44" s="6">
        <f t="shared" si="2"/>
        <v>0.77500000000000002</v>
      </c>
      <c r="P44" s="6">
        <f t="shared" si="3"/>
        <v>1.56</v>
      </c>
      <c r="Q44" s="6">
        <f t="shared" si="4"/>
        <v>3.4450000000000003</v>
      </c>
    </row>
    <row r="45" spans="1:17" x14ac:dyDescent="0.35">
      <c r="A45" s="4" t="s">
        <v>27</v>
      </c>
      <c r="B45" s="4">
        <v>3000</v>
      </c>
      <c r="C45" s="4">
        <v>3600</v>
      </c>
      <c r="D45" s="4">
        <v>3000</v>
      </c>
      <c r="E45" s="4">
        <v>3600</v>
      </c>
      <c r="F45" s="4">
        <v>1000</v>
      </c>
      <c r="G45" s="4">
        <v>300</v>
      </c>
      <c r="H45" s="4">
        <v>300</v>
      </c>
      <c r="I45" s="4">
        <v>300</v>
      </c>
      <c r="J45" s="4">
        <v>300</v>
      </c>
      <c r="K45" s="4">
        <v>80</v>
      </c>
      <c r="L45" s="4">
        <v>80</v>
      </c>
      <c r="M45" s="6">
        <f t="shared" si="5"/>
        <v>0.18</v>
      </c>
      <c r="N45" s="6">
        <f t="shared" si="1"/>
        <v>1.08</v>
      </c>
      <c r="O45" s="6">
        <f t="shared" si="2"/>
        <v>1.08</v>
      </c>
      <c r="P45" s="6">
        <f t="shared" si="3"/>
        <v>1.8</v>
      </c>
      <c r="Q45" s="6">
        <f t="shared" si="4"/>
        <v>4.1399999999999997</v>
      </c>
    </row>
    <row r="46" spans="1:17" x14ac:dyDescent="0.35">
      <c r="A46" s="4" t="s">
        <v>27</v>
      </c>
      <c r="B46" s="4">
        <v>3000</v>
      </c>
      <c r="C46" s="4">
        <v>3700</v>
      </c>
      <c r="D46" s="4">
        <v>3000</v>
      </c>
      <c r="E46" s="4">
        <v>3700</v>
      </c>
      <c r="F46" s="4">
        <v>1000</v>
      </c>
      <c r="G46" s="4">
        <v>350</v>
      </c>
      <c r="H46" s="4">
        <v>350</v>
      </c>
      <c r="I46" s="4">
        <v>350</v>
      </c>
      <c r="J46" s="4">
        <v>300</v>
      </c>
      <c r="K46" s="4">
        <v>80</v>
      </c>
      <c r="L46" s="4">
        <v>80</v>
      </c>
      <c r="M46" s="6">
        <f t="shared" si="5"/>
        <v>0.18</v>
      </c>
      <c r="N46" s="6">
        <f t="shared" si="1"/>
        <v>1.2949999999999999</v>
      </c>
      <c r="O46" s="6">
        <f t="shared" si="2"/>
        <v>1.2949999999999999</v>
      </c>
      <c r="P46" s="6">
        <f t="shared" si="3"/>
        <v>2.1</v>
      </c>
      <c r="Q46" s="6">
        <f t="shared" si="4"/>
        <v>4.8699999999999992</v>
      </c>
    </row>
    <row r="47" spans="1:17" x14ac:dyDescent="0.35">
      <c r="A47" s="4" t="s">
        <v>27</v>
      </c>
      <c r="B47" s="4">
        <v>3000</v>
      </c>
      <c r="C47" s="4">
        <v>3800</v>
      </c>
      <c r="D47" s="4">
        <v>2600</v>
      </c>
      <c r="E47" s="7">
        <v>3250</v>
      </c>
      <c r="F47" s="4">
        <v>1000</v>
      </c>
      <c r="G47" s="4">
        <v>300</v>
      </c>
      <c r="H47" s="4">
        <v>350</v>
      </c>
      <c r="I47" s="4">
        <v>300</v>
      </c>
      <c r="J47" s="4">
        <v>300</v>
      </c>
      <c r="K47" s="4">
        <v>80</v>
      </c>
      <c r="L47" s="4">
        <v>80</v>
      </c>
      <c r="M47" s="6">
        <f t="shared" si="5"/>
        <v>0.18</v>
      </c>
      <c r="N47" s="6">
        <f t="shared" si="1"/>
        <v>1.1399999999999999</v>
      </c>
      <c r="O47" s="6">
        <f t="shared" si="2"/>
        <v>1.33</v>
      </c>
      <c r="P47" s="6">
        <f t="shared" si="3"/>
        <v>1.56</v>
      </c>
      <c r="Q47" s="6">
        <f t="shared" si="4"/>
        <v>4.21</v>
      </c>
    </row>
    <row r="48" spans="1:17" x14ac:dyDescent="0.35">
      <c r="A48" s="4" t="s">
        <v>27</v>
      </c>
      <c r="B48" s="4">
        <v>3000</v>
      </c>
      <c r="C48" s="4">
        <v>3800</v>
      </c>
      <c r="D48" s="4">
        <v>2600</v>
      </c>
      <c r="E48" s="7">
        <v>3300</v>
      </c>
      <c r="F48" s="4">
        <v>1000</v>
      </c>
      <c r="G48" s="4">
        <v>350</v>
      </c>
      <c r="H48" s="4">
        <v>350</v>
      </c>
      <c r="I48" s="4">
        <v>300</v>
      </c>
      <c r="J48" s="4">
        <v>300</v>
      </c>
      <c r="K48" s="4">
        <v>80</v>
      </c>
      <c r="L48" s="4">
        <v>80</v>
      </c>
      <c r="M48" s="6">
        <f t="shared" si="5"/>
        <v>0.18</v>
      </c>
      <c r="N48" s="6">
        <f t="shared" si="1"/>
        <v>1.33</v>
      </c>
      <c r="O48" s="6">
        <f t="shared" si="2"/>
        <v>1.33</v>
      </c>
      <c r="P48" s="6">
        <f t="shared" si="3"/>
        <v>1.56</v>
      </c>
      <c r="Q48" s="6">
        <f t="shared" si="4"/>
        <v>4.4000000000000004</v>
      </c>
    </row>
    <row r="49" spans="17:17" x14ac:dyDescent="0.35">
      <c r="Q49" s="14"/>
    </row>
  </sheetData>
  <mergeCells count="1">
    <mergeCell ref="A1:P1"/>
  </mergeCells>
  <pageMargins left="0.7" right="0.7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4BD42-80E2-4734-9D0E-B39C18BE6818}">
  <dimension ref="A1:K16"/>
  <sheetViews>
    <sheetView zoomScale="85" zoomScaleNormal="85" workbookViewId="0">
      <selection activeCell="K9" sqref="K9"/>
    </sheetView>
  </sheetViews>
  <sheetFormatPr defaultRowHeight="14.5" x14ac:dyDescent="0.35"/>
  <cols>
    <col min="1" max="1" width="16.81640625" style="1" customWidth="1"/>
    <col min="2" max="10" width="9.1796875" style="1"/>
  </cols>
  <sheetData>
    <row r="1" spans="1:11" x14ac:dyDescent="0.35">
      <c r="A1" s="9" t="s">
        <v>2</v>
      </c>
      <c r="B1" s="9" t="s">
        <v>33</v>
      </c>
      <c r="C1" s="9" t="s">
        <v>0</v>
      </c>
      <c r="D1" s="9" t="s">
        <v>1</v>
      </c>
      <c r="E1" s="9" t="s">
        <v>7</v>
      </c>
      <c r="F1" s="9" t="s">
        <v>34</v>
      </c>
      <c r="G1" s="9" t="s">
        <v>35</v>
      </c>
      <c r="H1" s="9" t="s">
        <v>37</v>
      </c>
      <c r="I1" s="9" t="s">
        <v>3</v>
      </c>
      <c r="J1" s="9" t="s">
        <v>36</v>
      </c>
    </row>
    <row r="2" spans="1:11" x14ac:dyDescent="0.35">
      <c r="A2" s="9">
        <v>4000</v>
      </c>
      <c r="B2" s="9">
        <v>2600</v>
      </c>
      <c r="C2" s="9">
        <v>300</v>
      </c>
      <c r="D2" s="9">
        <v>200</v>
      </c>
      <c r="E2" s="9">
        <v>350</v>
      </c>
      <c r="F2" s="9">
        <v>1200</v>
      </c>
      <c r="G2" s="9">
        <v>1100</v>
      </c>
      <c r="H2" s="9">
        <v>200</v>
      </c>
      <c r="I2" s="9">
        <v>2500</v>
      </c>
      <c r="J2" s="9">
        <v>1000</v>
      </c>
    </row>
    <row r="4" spans="1:11" x14ac:dyDescent="0.35">
      <c r="A4" s="9" t="s">
        <v>2</v>
      </c>
      <c r="B4" s="9" t="s">
        <v>33</v>
      </c>
      <c r="C4" s="9" t="s">
        <v>0</v>
      </c>
      <c r="D4" s="9" t="s">
        <v>1</v>
      </c>
      <c r="E4" s="9" t="s">
        <v>38</v>
      </c>
      <c r="F4" s="9" t="s">
        <v>39</v>
      </c>
      <c r="G4" s="9" t="s">
        <v>34</v>
      </c>
      <c r="H4" s="9" t="s">
        <v>35</v>
      </c>
      <c r="I4" s="9" t="s">
        <v>37</v>
      </c>
      <c r="J4" s="9" t="s">
        <v>3</v>
      </c>
      <c r="K4" s="9" t="s">
        <v>36</v>
      </c>
    </row>
    <row r="5" spans="1:11" x14ac:dyDescent="0.35">
      <c r="A5" s="9">
        <v>8000</v>
      </c>
      <c r="B5" s="9">
        <v>5800</v>
      </c>
      <c r="C5" s="9">
        <v>800</v>
      </c>
      <c r="D5" s="9">
        <v>250</v>
      </c>
      <c r="E5" s="9">
        <v>300</v>
      </c>
      <c r="F5" s="9">
        <v>700</v>
      </c>
      <c r="G5" s="9">
        <v>2400</v>
      </c>
      <c r="H5" s="9">
        <v>2600</v>
      </c>
      <c r="I5" s="9">
        <v>750</v>
      </c>
      <c r="J5" s="9">
        <v>5600</v>
      </c>
      <c r="K5" s="9">
        <v>1700</v>
      </c>
    </row>
    <row r="6" spans="1:11" x14ac:dyDescent="0.35">
      <c r="A6" s="9">
        <v>9150</v>
      </c>
      <c r="B6" s="9">
        <v>6500</v>
      </c>
      <c r="C6" s="9">
        <v>900</v>
      </c>
      <c r="D6" s="9">
        <v>250</v>
      </c>
      <c r="E6" s="9">
        <v>300</v>
      </c>
      <c r="F6" s="9">
        <v>700</v>
      </c>
      <c r="G6" s="9">
        <v>2800</v>
      </c>
      <c r="H6" s="9">
        <v>2800</v>
      </c>
      <c r="I6" s="9">
        <v>750</v>
      </c>
      <c r="J6" s="9">
        <v>6500</v>
      </c>
      <c r="K6" s="9">
        <v>1750</v>
      </c>
    </row>
    <row r="8" spans="1:11" s="12" customFormat="1" x14ac:dyDescent="0.35">
      <c r="A8" s="11" t="s">
        <v>40</v>
      </c>
      <c r="B8" s="2"/>
      <c r="C8" s="2">
        <f>(2600+300+1100)*1000/1000000</f>
        <v>4</v>
      </c>
      <c r="D8" s="2"/>
      <c r="E8" s="2"/>
      <c r="F8" s="2"/>
      <c r="G8" s="2"/>
      <c r="H8" s="2"/>
      <c r="I8" s="2"/>
      <c r="J8" s="2"/>
    </row>
    <row r="9" spans="1:11" x14ac:dyDescent="0.35">
      <c r="A9" s="10" t="s">
        <v>41</v>
      </c>
      <c r="C9" s="1">
        <f>((0.5*200*200)*1000)/1000000000</f>
        <v>0.02</v>
      </c>
    </row>
    <row r="10" spans="1:11" x14ac:dyDescent="0.35">
      <c r="A10" s="1" t="s">
        <v>42</v>
      </c>
      <c r="C10" s="1">
        <f>((1/3)*(D2+C2)/2*(A2-350-200))/1000000</f>
        <v>0.28749999999999998</v>
      </c>
      <c r="D10" s="1">
        <f>(200+300)/2</f>
        <v>250</v>
      </c>
    </row>
    <row r="11" spans="1:11" x14ac:dyDescent="0.35">
      <c r="C11" s="13">
        <f>SUM(C8:C10)</f>
        <v>4.3074999999999992</v>
      </c>
      <c r="D11" s="1" t="s">
        <v>43</v>
      </c>
    </row>
    <row r="12" spans="1:11" x14ac:dyDescent="0.35">
      <c r="C12" s="13"/>
    </row>
    <row r="13" spans="1:11" x14ac:dyDescent="0.35">
      <c r="C13" s="1" t="s">
        <v>45</v>
      </c>
      <c r="D13" s="1" t="s">
        <v>46</v>
      </c>
    </row>
    <row r="14" spans="1:11" x14ac:dyDescent="0.35">
      <c r="A14" s="11" t="s">
        <v>40</v>
      </c>
      <c r="C14" s="1">
        <f>(B5*E5)/1000000</f>
        <v>1.74</v>
      </c>
      <c r="D14" s="1">
        <f>(B6*F6)/1000000</f>
        <v>4.55</v>
      </c>
    </row>
    <row r="15" spans="1:11" x14ac:dyDescent="0.35">
      <c r="A15" s="10" t="s">
        <v>44</v>
      </c>
      <c r="C15" s="1">
        <f>((0.5*G5*F5)/1000000)*2</f>
        <v>1.68</v>
      </c>
    </row>
    <row r="16" spans="1:11" x14ac:dyDescent="0.35">
      <c r="A16" s="1" t="s">
        <v>42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84F16-BCCF-4C0D-A289-CC64363A300C}">
  <dimension ref="A1:Q57"/>
  <sheetViews>
    <sheetView tabSelected="1" view="pageBreakPreview" zoomScale="60" zoomScaleNormal="55" workbookViewId="0">
      <selection activeCell="S53" sqref="S53"/>
    </sheetView>
  </sheetViews>
  <sheetFormatPr defaultRowHeight="14.5" x14ac:dyDescent="0.35"/>
  <cols>
    <col min="1" max="1" width="13.1796875" bestFit="1" customWidth="1"/>
    <col min="2" max="2" width="13.453125" customWidth="1"/>
    <col min="3" max="3" width="12" bestFit="1" customWidth="1"/>
    <col min="8" max="8" width="11.54296875" bestFit="1" customWidth="1"/>
  </cols>
  <sheetData>
    <row r="1" spans="1:12" x14ac:dyDescent="0.35">
      <c r="A1" s="18" t="s">
        <v>47</v>
      </c>
      <c r="B1" s="58" t="s">
        <v>48</v>
      </c>
      <c r="C1" s="58"/>
      <c r="D1" s="58"/>
      <c r="E1" s="58"/>
      <c r="F1" s="58"/>
      <c r="G1" s="58"/>
      <c r="H1" s="58"/>
      <c r="I1" s="58"/>
      <c r="J1" s="58"/>
      <c r="K1" s="58"/>
      <c r="L1" s="15"/>
    </row>
    <row r="2" spans="1:12" x14ac:dyDescent="0.35">
      <c r="A2" s="18" t="s">
        <v>49</v>
      </c>
      <c r="B2" s="18" t="s">
        <v>4</v>
      </c>
      <c r="C2" s="18" t="s">
        <v>33</v>
      </c>
      <c r="D2" s="18" t="s">
        <v>0</v>
      </c>
      <c r="E2" s="18" t="s">
        <v>2</v>
      </c>
      <c r="F2" s="18" t="s">
        <v>50</v>
      </c>
      <c r="G2" s="18" t="s">
        <v>51</v>
      </c>
      <c r="H2" s="18" t="s">
        <v>52</v>
      </c>
      <c r="I2" s="18" t="s">
        <v>53</v>
      </c>
      <c r="J2" s="18" t="s">
        <v>54</v>
      </c>
      <c r="K2" s="18" t="s">
        <v>55</v>
      </c>
      <c r="L2" s="18" t="s">
        <v>56</v>
      </c>
    </row>
    <row r="3" spans="1:12" x14ac:dyDescent="0.35">
      <c r="A3" s="18" t="s">
        <v>57</v>
      </c>
      <c r="B3" s="4">
        <v>2000</v>
      </c>
      <c r="C3" s="4">
        <v>540</v>
      </c>
      <c r="D3" s="4">
        <v>420</v>
      </c>
      <c r="E3" s="4">
        <v>480</v>
      </c>
      <c r="F3" s="4">
        <v>300</v>
      </c>
      <c r="G3" s="4">
        <v>300</v>
      </c>
      <c r="H3" s="4">
        <v>110</v>
      </c>
      <c r="I3" s="4">
        <v>70</v>
      </c>
      <c r="J3" s="4">
        <v>70</v>
      </c>
      <c r="K3" s="4">
        <v>280</v>
      </c>
      <c r="L3" s="32">
        <f>C18</f>
        <v>0.21900313049516851</v>
      </c>
    </row>
    <row r="4" spans="1:12" x14ac:dyDescent="0.35">
      <c r="A4" s="18" t="s">
        <v>58</v>
      </c>
      <c r="B4" s="4">
        <v>2000</v>
      </c>
      <c r="C4" s="4">
        <v>700</v>
      </c>
      <c r="D4" s="4">
        <v>590</v>
      </c>
      <c r="E4" s="4">
        <v>660</v>
      </c>
      <c r="F4" s="4">
        <v>450</v>
      </c>
      <c r="G4" s="4">
        <v>450</v>
      </c>
      <c r="H4" s="4">
        <v>130</v>
      </c>
      <c r="I4" s="4">
        <v>80</v>
      </c>
      <c r="J4" s="4">
        <v>80</v>
      </c>
      <c r="K4" s="4">
        <v>430</v>
      </c>
      <c r="L4" s="32">
        <f>C23</f>
        <v>0.33000357770876398</v>
      </c>
    </row>
    <row r="5" spans="1:12" x14ac:dyDescent="0.35">
      <c r="A5" s="18" t="s">
        <v>59</v>
      </c>
      <c r="B5" s="4">
        <v>2000</v>
      </c>
      <c r="C5" s="4">
        <v>860</v>
      </c>
      <c r="D5" s="4">
        <v>730</v>
      </c>
      <c r="E5" s="4">
        <v>835</v>
      </c>
      <c r="F5" s="4">
        <v>600</v>
      </c>
      <c r="G5" s="4">
        <v>600</v>
      </c>
      <c r="H5" s="4">
        <v>145</v>
      </c>
      <c r="I5" s="4">
        <v>90</v>
      </c>
      <c r="J5" s="4">
        <v>90</v>
      </c>
      <c r="K5" s="4">
        <v>550</v>
      </c>
      <c r="L5" s="32">
        <f>C28</f>
        <v>0.44960402492235951</v>
      </c>
    </row>
    <row r="6" spans="1:12" x14ac:dyDescent="0.35">
      <c r="A6" s="18" t="s">
        <v>60</v>
      </c>
      <c r="B6" s="4">
        <v>2000</v>
      </c>
      <c r="C6" s="4">
        <v>1050</v>
      </c>
      <c r="D6" s="4">
        <v>890</v>
      </c>
      <c r="E6" s="4">
        <v>1000</v>
      </c>
      <c r="F6" s="4">
        <v>750</v>
      </c>
      <c r="G6" s="4">
        <v>750</v>
      </c>
      <c r="H6" s="4">
        <v>150</v>
      </c>
      <c r="I6" s="4">
        <v>100</v>
      </c>
      <c r="J6" s="4">
        <v>100</v>
      </c>
      <c r="K6" s="4">
        <v>690</v>
      </c>
      <c r="L6" s="32">
        <f>C33</f>
        <v>0.59800447213595498</v>
      </c>
    </row>
    <row r="7" spans="1:12" x14ac:dyDescent="0.35">
      <c r="A7" s="18" t="s">
        <v>61</v>
      </c>
      <c r="B7" s="4">
        <v>2000</v>
      </c>
      <c r="C7" s="4">
        <v>1200</v>
      </c>
      <c r="D7" s="4">
        <v>1070</v>
      </c>
      <c r="E7" s="4">
        <v>1170</v>
      </c>
      <c r="F7" s="4">
        <v>900</v>
      </c>
      <c r="G7" s="4">
        <v>900</v>
      </c>
      <c r="H7" s="4">
        <v>150</v>
      </c>
      <c r="I7" s="4">
        <v>120</v>
      </c>
      <c r="J7" s="4">
        <v>120</v>
      </c>
      <c r="K7" s="4">
        <v>830</v>
      </c>
      <c r="L7" s="32">
        <f>C38</f>
        <v>0.78240536656314597</v>
      </c>
    </row>
    <row r="8" spans="1:12" x14ac:dyDescent="0.35">
      <c r="A8" s="18" t="s">
        <v>62</v>
      </c>
      <c r="B8" s="4">
        <v>2000</v>
      </c>
      <c r="C8" s="4">
        <v>1500</v>
      </c>
      <c r="D8" s="4">
        <v>1340</v>
      </c>
      <c r="E8" s="4">
        <v>1470</v>
      </c>
      <c r="F8" s="4">
        <v>1200</v>
      </c>
      <c r="G8" s="4">
        <v>1200</v>
      </c>
      <c r="H8" s="4">
        <v>150</v>
      </c>
      <c r="I8" s="4">
        <v>120</v>
      </c>
      <c r="J8" s="4">
        <v>120</v>
      </c>
      <c r="K8" s="4">
        <v>1100</v>
      </c>
      <c r="L8" s="32">
        <f>C43</f>
        <v>0.99120536656314595</v>
      </c>
    </row>
    <row r="9" spans="1:12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4" spans="1:12" hidden="1" x14ac:dyDescent="0.35">
      <c r="B14" s="20">
        <f>((C3-F3)*H3*B3*2)/1000000000</f>
        <v>0.1056</v>
      </c>
      <c r="C14" s="20">
        <f>B14+C15</f>
        <v>0.105606260990337</v>
      </c>
      <c r="D14" s="21" t="s">
        <v>35</v>
      </c>
      <c r="E14" s="19"/>
    </row>
    <row r="15" spans="1:12" hidden="1" x14ac:dyDescent="0.35">
      <c r="B15" s="20">
        <f>(SQRT(I3*I3*B3))/1000000000</f>
        <v>3.1304951684997056E-6</v>
      </c>
      <c r="C15" s="20">
        <f>B15*2</f>
        <v>6.2609903369994112E-6</v>
      </c>
      <c r="D15" s="21"/>
    </row>
    <row r="16" spans="1:12" hidden="1" x14ac:dyDescent="0.35">
      <c r="B16" s="20">
        <f>(D3*J3*B3)/1000000000</f>
        <v>5.8799999999999998E-2</v>
      </c>
      <c r="C16" s="20">
        <f>B16-B15</f>
        <v>5.8796869504831498E-2</v>
      </c>
      <c r="D16" s="21" t="s">
        <v>63</v>
      </c>
    </row>
    <row r="17" spans="2:4" hidden="1" x14ac:dyDescent="0.35">
      <c r="B17" s="21">
        <f>(((G3-I3)*I3*B3)*2)/1000000000</f>
        <v>6.4399999999999999E-2</v>
      </c>
      <c r="C17" s="21">
        <f>B17-B18</f>
        <v>5.4599999999999996E-2</v>
      </c>
      <c r="D17" s="21" t="s">
        <v>64</v>
      </c>
    </row>
    <row r="18" spans="2:4" hidden="1" x14ac:dyDescent="0.35">
      <c r="B18" s="21">
        <f>I3*I3*B3/1000000000</f>
        <v>9.7999999999999997E-3</v>
      </c>
      <c r="C18" s="20">
        <f>C14+C16+C17</f>
        <v>0.21900313049516851</v>
      </c>
      <c r="D18" s="21"/>
    </row>
    <row r="19" spans="2:4" hidden="1" x14ac:dyDescent="0.35">
      <c r="B19" s="22">
        <f>((C4-F4)*H4*B4*2)/1000000000</f>
        <v>0.13</v>
      </c>
      <c r="C19" s="22">
        <f>B19+C20</f>
        <v>0.130007155417528</v>
      </c>
      <c r="D19" s="23" t="s">
        <v>35</v>
      </c>
    </row>
    <row r="20" spans="2:4" hidden="1" x14ac:dyDescent="0.35">
      <c r="B20" s="22">
        <f>(SQRT(I4*I4*B4))/1000000000</f>
        <v>3.5777087639996634E-6</v>
      </c>
      <c r="C20" s="22">
        <f>B20*2</f>
        <v>7.1554175279993268E-6</v>
      </c>
      <c r="D20" s="23"/>
    </row>
    <row r="21" spans="2:4" hidden="1" x14ac:dyDescent="0.35">
      <c r="B21" s="22">
        <f>(D4*J4*B4)/1000000000</f>
        <v>9.4399999999999998E-2</v>
      </c>
      <c r="C21" s="22">
        <f>B21-B20</f>
        <v>9.4396422291236001E-2</v>
      </c>
      <c r="D21" s="23" t="s">
        <v>63</v>
      </c>
    </row>
    <row r="22" spans="2:4" hidden="1" x14ac:dyDescent="0.35">
      <c r="B22" s="23">
        <f>(((G4-I4)*I4*B4)*2)/1000000000</f>
        <v>0.11840000000000001</v>
      </c>
      <c r="C22" s="23">
        <f>B22-B23</f>
        <v>0.1056</v>
      </c>
      <c r="D22" s="23" t="s">
        <v>64</v>
      </c>
    </row>
    <row r="23" spans="2:4" hidden="1" x14ac:dyDescent="0.35">
      <c r="B23" s="23">
        <f>I4*I4*B4/1000000000</f>
        <v>1.2800000000000001E-2</v>
      </c>
      <c r="C23" s="22">
        <f>C19+C21+C22</f>
        <v>0.33000357770876398</v>
      </c>
      <c r="D23" s="23"/>
    </row>
    <row r="24" spans="2:4" hidden="1" x14ac:dyDescent="0.35">
      <c r="B24" s="24">
        <f>((C5-F5)*H5*B5*2)/1000000000</f>
        <v>0.15079999999999999</v>
      </c>
      <c r="C24" s="24">
        <f>B24+C25</f>
        <v>0.15080804984471899</v>
      </c>
      <c r="D24" s="25" t="s">
        <v>35</v>
      </c>
    </row>
    <row r="25" spans="2:4" hidden="1" x14ac:dyDescent="0.35">
      <c r="B25" s="24">
        <f>(SQRT(I5*I5*B5))/1000000000</f>
        <v>4.0249223594996212E-6</v>
      </c>
      <c r="C25" s="24">
        <f>B25*2</f>
        <v>8.0498447189992424E-6</v>
      </c>
      <c r="D25" s="25"/>
    </row>
    <row r="26" spans="2:4" hidden="1" x14ac:dyDescent="0.35">
      <c r="B26" s="24">
        <f>(D5*J5*B5)/1000000000</f>
        <v>0.13139999999999999</v>
      </c>
      <c r="C26" s="24">
        <f>B26-B25</f>
        <v>0.13139597507764048</v>
      </c>
      <c r="D26" s="25" t="s">
        <v>63</v>
      </c>
    </row>
    <row r="27" spans="2:4" hidden="1" x14ac:dyDescent="0.35">
      <c r="B27" s="25">
        <f>(((G5-I5)*I5*B5)*2)/1000000000</f>
        <v>0.18360000000000001</v>
      </c>
      <c r="C27" s="25">
        <f>B27-B28</f>
        <v>0.16740000000000002</v>
      </c>
      <c r="D27" s="25" t="s">
        <v>64</v>
      </c>
    </row>
    <row r="28" spans="2:4" hidden="1" x14ac:dyDescent="0.35">
      <c r="B28" s="25">
        <f>I5*I5*B5/1000000000</f>
        <v>1.6199999999999999E-2</v>
      </c>
      <c r="C28" s="24">
        <f>C24+C26+C27</f>
        <v>0.44960402492235951</v>
      </c>
      <c r="D28" s="25"/>
    </row>
    <row r="29" spans="2:4" hidden="1" x14ac:dyDescent="0.35">
      <c r="B29" s="26">
        <f>((C6-F6)*H6*B6*2)/1000000000</f>
        <v>0.18</v>
      </c>
      <c r="C29" s="26">
        <f>B29+C30</f>
        <v>0.18000894427191</v>
      </c>
      <c r="D29" s="27" t="s">
        <v>35</v>
      </c>
    </row>
    <row r="30" spans="2:4" hidden="1" x14ac:dyDescent="0.35">
      <c r="B30" s="26">
        <f>(SQRT(I6*I6*B6))/1000000000</f>
        <v>4.4721359549995799E-6</v>
      </c>
      <c r="C30" s="26">
        <f>B30*2</f>
        <v>8.9442719099991598E-6</v>
      </c>
      <c r="D30" s="27"/>
    </row>
    <row r="31" spans="2:4" hidden="1" x14ac:dyDescent="0.35">
      <c r="B31" s="26">
        <f>(D6*J6*B6)/1000000000</f>
        <v>0.17799999999999999</v>
      </c>
      <c r="C31" s="26">
        <f>B31-B30</f>
        <v>0.17799552786404499</v>
      </c>
      <c r="D31" s="27" t="s">
        <v>63</v>
      </c>
    </row>
    <row r="32" spans="2:4" hidden="1" x14ac:dyDescent="0.35">
      <c r="B32" s="27">
        <f>(((G6-I6)*I6*B6)*2)/1000000000</f>
        <v>0.26</v>
      </c>
      <c r="C32" s="27">
        <f>B32-B33</f>
        <v>0.24000000000000002</v>
      </c>
      <c r="D32" s="27" t="s">
        <v>64</v>
      </c>
    </row>
    <row r="33" spans="1:8" hidden="1" x14ac:dyDescent="0.35">
      <c r="B33" s="27">
        <f>I6*I6*B6/1000000000</f>
        <v>0.02</v>
      </c>
      <c r="C33" s="26">
        <f>C29+C31+C32</f>
        <v>0.59800447213595498</v>
      </c>
      <c r="D33" s="27"/>
    </row>
    <row r="34" spans="1:8" hidden="1" x14ac:dyDescent="0.35">
      <c r="B34" s="28">
        <f>((C7-F7)*H7*B7*2)/1000000000</f>
        <v>0.18</v>
      </c>
      <c r="C34" s="28">
        <f>B34+C35</f>
        <v>0.18001073312629198</v>
      </c>
      <c r="D34" s="29" t="s">
        <v>35</v>
      </c>
    </row>
    <row r="35" spans="1:8" hidden="1" x14ac:dyDescent="0.35">
      <c r="B35" s="28">
        <f>(SQRT(I7*I7*B7))/1000000000</f>
        <v>5.3665631459994955E-6</v>
      </c>
      <c r="C35" s="28">
        <f>B35*2</f>
        <v>1.0733126291998991E-5</v>
      </c>
      <c r="D35" s="29"/>
    </row>
    <row r="36" spans="1:8" hidden="1" x14ac:dyDescent="0.35">
      <c r="B36" s="28">
        <f>(D7*J7*B7)/1000000000</f>
        <v>0.25679999999999997</v>
      </c>
      <c r="C36" s="28">
        <f>B36-B35</f>
        <v>0.25679463343685399</v>
      </c>
      <c r="D36" s="29" t="s">
        <v>63</v>
      </c>
    </row>
    <row r="37" spans="1:8" hidden="1" x14ac:dyDescent="0.35">
      <c r="B37" s="29">
        <f>(((G7-I7)*I7*B7)*2)/1000000000</f>
        <v>0.37440000000000001</v>
      </c>
      <c r="C37" s="29">
        <f>B37-B38</f>
        <v>0.34560000000000002</v>
      </c>
      <c r="D37" s="29" t="s">
        <v>64</v>
      </c>
    </row>
    <row r="38" spans="1:8" hidden="1" x14ac:dyDescent="0.35">
      <c r="B38" s="29">
        <f>I7*I7*B7/1000000000</f>
        <v>2.8799999999999999E-2</v>
      </c>
      <c r="C38" s="28">
        <f>C34+C36+C37</f>
        <v>0.78240536656314597</v>
      </c>
      <c r="D38" s="29"/>
    </row>
    <row r="39" spans="1:8" hidden="1" x14ac:dyDescent="0.35">
      <c r="B39" s="30">
        <f>((C8-F8)*H8*B8*2)/1000000000</f>
        <v>0.18</v>
      </c>
      <c r="C39" s="30">
        <f>B39+C40</f>
        <v>0.18001073312629198</v>
      </c>
      <c r="D39" s="31" t="s">
        <v>35</v>
      </c>
    </row>
    <row r="40" spans="1:8" hidden="1" x14ac:dyDescent="0.35">
      <c r="B40" s="30">
        <f>(SQRT(I8*I8*B8))/1000000000</f>
        <v>5.3665631459994955E-6</v>
      </c>
      <c r="C40" s="30">
        <f>B40*2</f>
        <v>1.0733126291998991E-5</v>
      </c>
      <c r="D40" s="31"/>
    </row>
    <row r="41" spans="1:8" hidden="1" x14ac:dyDescent="0.35">
      <c r="B41" s="30">
        <f>(D8*J8*B8)/1000000000</f>
        <v>0.3216</v>
      </c>
      <c r="C41" s="30">
        <f>B41-B40</f>
        <v>0.32159463343685402</v>
      </c>
      <c r="D41" s="31" t="s">
        <v>63</v>
      </c>
    </row>
    <row r="42" spans="1:8" hidden="1" x14ac:dyDescent="0.35">
      <c r="B42" s="31">
        <f>(((G8-I8)*I8*B8)*2)/1000000000</f>
        <v>0.51839999999999997</v>
      </c>
      <c r="C42" s="31">
        <f>B42-B43</f>
        <v>0.48959999999999998</v>
      </c>
      <c r="D42" s="31" t="s">
        <v>64</v>
      </c>
    </row>
    <row r="43" spans="1:8" hidden="1" x14ac:dyDescent="0.35">
      <c r="B43" s="31">
        <f>I8*I8*B8/1000000000</f>
        <v>2.8799999999999999E-2</v>
      </c>
      <c r="C43" s="30">
        <f>C39+C41+C42</f>
        <v>0.99120536656314595</v>
      </c>
      <c r="D43" s="31"/>
    </row>
    <row r="44" spans="1:8" hidden="1" x14ac:dyDescent="0.35"/>
    <row r="47" spans="1:8" x14ac:dyDescent="0.35">
      <c r="A47" s="16" t="s">
        <v>65</v>
      </c>
      <c r="B47" s="59" t="s">
        <v>66</v>
      </c>
      <c r="C47" s="60"/>
      <c r="D47" s="61"/>
      <c r="E47" s="17"/>
      <c r="F47" s="17"/>
      <c r="G47" s="17"/>
      <c r="H47" s="33"/>
    </row>
    <row r="48" spans="1:8" x14ac:dyDescent="0.35">
      <c r="A48" s="16" t="s">
        <v>49</v>
      </c>
      <c r="B48" s="16" t="s">
        <v>67</v>
      </c>
      <c r="C48" s="16" t="s">
        <v>68</v>
      </c>
      <c r="D48" s="16" t="s">
        <v>69</v>
      </c>
      <c r="E48" s="16" t="s">
        <v>70</v>
      </c>
      <c r="F48" s="17"/>
      <c r="G48" s="17"/>
      <c r="H48" s="33"/>
    </row>
    <row r="49" spans="1:17" x14ac:dyDescent="0.35">
      <c r="A49" s="18" t="s">
        <v>57</v>
      </c>
      <c r="B49" s="17">
        <v>500</v>
      </c>
      <c r="C49" s="17">
        <v>410</v>
      </c>
      <c r="D49" s="17">
        <v>110</v>
      </c>
      <c r="E49" s="17">
        <f t="shared" ref="E49:E54" si="0">((C49*B49*1000)/1000000000)-(ROUND(C49/120,0)+ROUND(400/20,0))*$Q$53</f>
        <v>0.14979999999999999</v>
      </c>
      <c r="F49" s="17"/>
      <c r="G49" s="17"/>
      <c r="H49" s="33"/>
    </row>
    <row r="50" spans="1:17" x14ac:dyDescent="0.35">
      <c r="A50" s="18" t="s">
        <v>58</v>
      </c>
      <c r="B50" s="17">
        <v>500</v>
      </c>
      <c r="C50" s="17">
        <v>572</v>
      </c>
      <c r="D50" s="17">
        <v>130</v>
      </c>
      <c r="E50" s="17">
        <f t="shared" si="0"/>
        <v>0.22599999999999998</v>
      </c>
      <c r="F50" s="17"/>
      <c r="G50" s="17"/>
      <c r="H50" s="33"/>
    </row>
    <row r="51" spans="1:17" x14ac:dyDescent="0.35">
      <c r="A51" s="18" t="s">
        <v>59</v>
      </c>
      <c r="B51" s="17">
        <v>500</v>
      </c>
      <c r="C51" s="17">
        <v>732</v>
      </c>
      <c r="D51" s="17">
        <v>145</v>
      </c>
      <c r="E51" s="17">
        <f t="shared" si="0"/>
        <v>0.30359999999999998</v>
      </c>
      <c r="F51" s="17"/>
      <c r="G51" s="17"/>
      <c r="H51" s="33"/>
    </row>
    <row r="52" spans="1:17" x14ac:dyDescent="0.35">
      <c r="A52" s="18" t="s">
        <v>60</v>
      </c>
      <c r="B52" s="17">
        <v>500</v>
      </c>
      <c r="C52" s="17">
        <v>902</v>
      </c>
      <c r="D52" s="17">
        <v>150</v>
      </c>
      <c r="E52" s="17">
        <f t="shared" si="0"/>
        <v>0.38380000000000003</v>
      </c>
      <c r="F52" s="17"/>
      <c r="G52" s="17"/>
      <c r="H52" s="33"/>
    </row>
    <row r="53" spans="1:17" x14ac:dyDescent="0.35">
      <c r="A53" s="18" t="s">
        <v>61</v>
      </c>
      <c r="B53" s="17">
        <v>500</v>
      </c>
      <c r="C53" s="17">
        <v>1052</v>
      </c>
      <c r="D53" s="17">
        <v>150</v>
      </c>
      <c r="E53" s="17">
        <f t="shared" si="0"/>
        <v>0.45640000000000003</v>
      </c>
      <c r="F53" s="17"/>
      <c r="G53" s="17"/>
      <c r="H53" s="33"/>
      <c r="Q53" s="33">
        <f>(120*20*1000)/1000000000</f>
        <v>2.3999999999999998E-3</v>
      </c>
    </row>
    <row r="54" spans="1:17" x14ac:dyDescent="0.35">
      <c r="A54" s="18" t="s">
        <v>62</v>
      </c>
      <c r="B54" s="17">
        <v>500</v>
      </c>
      <c r="C54" s="17">
        <v>1330</v>
      </c>
      <c r="D54" s="17">
        <v>150</v>
      </c>
      <c r="E54" s="17">
        <f t="shared" si="0"/>
        <v>0.59060000000000001</v>
      </c>
      <c r="F54" s="17"/>
      <c r="G54" s="17"/>
      <c r="H54" s="33"/>
    </row>
    <row r="55" spans="1:17" x14ac:dyDescent="0.35">
      <c r="A55" s="17"/>
      <c r="B55" s="17"/>
      <c r="C55" s="17"/>
      <c r="D55" s="17"/>
      <c r="E55" s="17"/>
      <c r="F55" s="17"/>
      <c r="G55" s="17"/>
      <c r="H55" s="33"/>
    </row>
    <row r="56" spans="1:17" x14ac:dyDescent="0.35">
      <c r="A56" s="17"/>
      <c r="B56" s="17"/>
      <c r="C56" s="17"/>
      <c r="D56" s="17"/>
      <c r="E56" s="17"/>
      <c r="F56" s="17"/>
      <c r="G56" s="17"/>
      <c r="H56" s="33"/>
    </row>
    <row r="57" spans="1:17" x14ac:dyDescent="0.35">
      <c r="A57" s="33"/>
      <c r="B57" s="33"/>
      <c r="C57" s="33"/>
      <c r="D57" s="33"/>
      <c r="E57" s="33"/>
      <c r="F57" s="33"/>
      <c r="G57" s="33"/>
      <c r="H57" s="33"/>
    </row>
  </sheetData>
  <mergeCells count="2">
    <mergeCell ref="B1:K1"/>
    <mergeCell ref="B47:D47"/>
  </mergeCells>
  <pageMargins left="0.7" right="0.7" top="0.75" bottom="0.75" header="0.3" footer="0.3"/>
  <pageSetup scale="5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D03A9-D588-4EA4-B3F6-3C0B4767CFFE}">
  <dimension ref="A1:H77"/>
  <sheetViews>
    <sheetView view="pageBreakPreview" topLeftCell="A63" zoomScale="60" zoomScaleNormal="55" workbookViewId="0">
      <selection activeCell="G11" sqref="G11"/>
    </sheetView>
  </sheetViews>
  <sheetFormatPr defaultColWidth="9.1796875" defaultRowHeight="14.5" x14ac:dyDescent="0.35"/>
  <cols>
    <col min="1" max="1" width="14" style="3" bestFit="1" customWidth="1"/>
    <col min="2" max="2" width="23.7265625" style="38" customWidth="1"/>
    <col min="3" max="3" width="14.453125" style="38" bestFit="1" customWidth="1"/>
    <col min="4" max="4" width="14" style="38" customWidth="1"/>
    <col min="5" max="5" width="13" style="38" customWidth="1"/>
    <col min="6" max="6" width="10.26953125" style="3" bestFit="1" customWidth="1"/>
    <col min="7" max="7" width="14.7265625" style="38" bestFit="1" customWidth="1"/>
    <col min="8" max="16384" width="9.1796875" style="3"/>
  </cols>
  <sheetData>
    <row r="1" spans="1:8" ht="15" customHeight="1" x14ac:dyDescent="0.35">
      <c r="A1" s="34" t="s">
        <v>71</v>
      </c>
      <c r="B1" s="35"/>
      <c r="C1" s="35" t="s">
        <v>72</v>
      </c>
      <c r="D1" s="35" t="s">
        <v>73</v>
      </c>
      <c r="E1" s="35" t="s">
        <v>74</v>
      </c>
      <c r="F1" s="35" t="s">
        <v>84</v>
      </c>
      <c r="G1" s="35" t="s">
        <v>102</v>
      </c>
      <c r="H1" s="35" t="s">
        <v>112</v>
      </c>
    </row>
    <row r="2" spans="1:8" x14ac:dyDescent="0.35">
      <c r="A2" s="62" t="s">
        <v>75</v>
      </c>
      <c r="B2" s="62"/>
      <c r="C2" s="35" t="s">
        <v>76</v>
      </c>
      <c r="D2" s="35" t="s">
        <v>76</v>
      </c>
      <c r="E2" s="35" t="s">
        <v>76</v>
      </c>
      <c r="F2" s="35" t="s">
        <v>85</v>
      </c>
      <c r="G2" s="35" t="s">
        <v>85</v>
      </c>
      <c r="H2" s="35" t="s">
        <v>85</v>
      </c>
    </row>
    <row r="3" spans="1:8" x14ac:dyDescent="0.35">
      <c r="A3" s="63" t="s">
        <v>78</v>
      </c>
      <c r="B3" s="36">
        <v>600</v>
      </c>
      <c r="C3" s="66" t="s">
        <v>83</v>
      </c>
      <c r="D3" s="36"/>
      <c r="E3" s="63" t="s">
        <v>77</v>
      </c>
      <c r="F3" s="37">
        <f t="shared" ref="F3:F10" si="0">$C$29</f>
        <v>0.26088690000000003</v>
      </c>
      <c r="G3" s="37">
        <f>D35</f>
        <v>0.54149999999999998</v>
      </c>
      <c r="H3" s="37">
        <f t="shared" ref="H3:H10" si="1">SUM(F3:G3)</f>
        <v>0.80238690000000001</v>
      </c>
    </row>
    <row r="4" spans="1:8" x14ac:dyDescent="0.35">
      <c r="A4" s="64"/>
      <c r="B4" s="36">
        <v>800</v>
      </c>
      <c r="C4" s="64"/>
      <c r="D4" s="36" t="s">
        <v>79</v>
      </c>
      <c r="E4" s="64"/>
      <c r="F4" s="37">
        <f t="shared" si="0"/>
        <v>0.26088690000000003</v>
      </c>
      <c r="G4" s="37">
        <f>D41</f>
        <v>0.72199999999999998</v>
      </c>
      <c r="H4" s="37">
        <f t="shared" si="1"/>
        <v>0.98288690000000001</v>
      </c>
    </row>
    <row r="5" spans="1:8" x14ac:dyDescent="0.35">
      <c r="A5" s="64"/>
      <c r="B5" s="36">
        <v>1200</v>
      </c>
      <c r="C5" s="64"/>
      <c r="D5" s="36" t="s">
        <v>80</v>
      </c>
      <c r="E5" s="64"/>
      <c r="F5" s="37">
        <f t="shared" si="0"/>
        <v>0.26088690000000003</v>
      </c>
      <c r="G5" s="37">
        <f>D47</f>
        <v>0.90249999999999997</v>
      </c>
      <c r="H5" s="37">
        <f t="shared" si="1"/>
        <v>1.1633868999999999</v>
      </c>
    </row>
    <row r="6" spans="1:8" x14ac:dyDescent="0.35">
      <c r="A6" s="64"/>
      <c r="B6" s="36">
        <v>1200</v>
      </c>
      <c r="C6" s="64"/>
      <c r="D6" s="36" t="s">
        <v>81</v>
      </c>
      <c r="E6" s="64"/>
      <c r="F6" s="37">
        <f t="shared" si="0"/>
        <v>0.26088690000000003</v>
      </c>
      <c r="G6" s="37">
        <f>D53</f>
        <v>1.083</v>
      </c>
      <c r="H6" s="37">
        <f t="shared" si="1"/>
        <v>1.3438869</v>
      </c>
    </row>
    <row r="7" spans="1:8" x14ac:dyDescent="0.35">
      <c r="A7" s="64"/>
      <c r="B7" s="36">
        <v>1400</v>
      </c>
      <c r="C7" s="64"/>
      <c r="D7" s="36" t="s">
        <v>82</v>
      </c>
      <c r="E7" s="64"/>
      <c r="F7" s="37">
        <f t="shared" si="0"/>
        <v>0.26088690000000003</v>
      </c>
      <c r="G7" s="37">
        <f>D59</f>
        <v>1.2635000000000001</v>
      </c>
      <c r="H7" s="37">
        <f t="shared" si="1"/>
        <v>1.5243869000000001</v>
      </c>
    </row>
    <row r="8" spans="1:8" x14ac:dyDescent="0.35">
      <c r="A8" s="64"/>
      <c r="B8" s="36">
        <v>1600</v>
      </c>
      <c r="C8" s="64"/>
      <c r="D8" s="36"/>
      <c r="E8" s="64"/>
      <c r="F8" s="37">
        <f t="shared" si="0"/>
        <v>0.26088690000000003</v>
      </c>
      <c r="G8" s="37">
        <f>D65</f>
        <v>1.444</v>
      </c>
      <c r="H8" s="37">
        <f t="shared" si="1"/>
        <v>1.7048869</v>
      </c>
    </row>
    <row r="9" spans="1:8" x14ac:dyDescent="0.35">
      <c r="A9" s="64"/>
      <c r="B9" s="36">
        <v>1800</v>
      </c>
      <c r="C9" s="64"/>
      <c r="D9" s="36"/>
      <c r="E9" s="64"/>
      <c r="F9" s="37">
        <f t="shared" si="0"/>
        <v>0.26088690000000003</v>
      </c>
      <c r="G9" s="37">
        <f>D71</f>
        <v>1.6245000000000001</v>
      </c>
      <c r="H9" s="37">
        <f t="shared" si="1"/>
        <v>1.8853869000000001</v>
      </c>
    </row>
    <row r="10" spans="1:8" ht="32.25" customHeight="1" x14ac:dyDescent="0.35">
      <c r="A10" s="65"/>
      <c r="B10" s="36">
        <v>2000</v>
      </c>
      <c r="C10" s="65"/>
      <c r="D10" s="36"/>
      <c r="E10" s="65"/>
      <c r="F10" s="37">
        <f t="shared" si="0"/>
        <v>0.26088690000000003</v>
      </c>
      <c r="G10" s="37">
        <f>D77</f>
        <v>1.8049999999999999</v>
      </c>
      <c r="H10" s="37">
        <f t="shared" si="1"/>
        <v>2.0658868999999997</v>
      </c>
    </row>
    <row r="11" spans="1:8" ht="32.25" customHeight="1" x14ac:dyDescent="0.35">
      <c r="A11" s="15"/>
      <c r="C11" s="15"/>
      <c r="E11" s="15"/>
      <c r="F11" s="39"/>
    </row>
    <row r="12" spans="1:8" x14ac:dyDescent="0.35">
      <c r="A12" s="48" t="s">
        <v>103</v>
      </c>
      <c r="B12" s="49"/>
      <c r="C12" s="49"/>
      <c r="D12" s="49"/>
    </row>
    <row r="13" spans="1:8" x14ac:dyDescent="0.35">
      <c r="A13" s="3" t="s">
        <v>86</v>
      </c>
      <c r="C13" s="40">
        <f>471</f>
        <v>471</v>
      </c>
      <c r="D13" s="40" t="s">
        <v>109</v>
      </c>
    </row>
    <row r="14" spans="1:8" x14ac:dyDescent="0.35">
      <c r="A14" s="3" t="s">
        <v>87</v>
      </c>
      <c r="C14" s="40">
        <f>944</f>
        <v>944</v>
      </c>
      <c r="D14" s="40" t="s">
        <v>109</v>
      </c>
    </row>
    <row r="15" spans="1:8" x14ac:dyDescent="0.35">
      <c r="A15" s="3" t="s">
        <v>88</v>
      </c>
      <c r="C15" s="40">
        <v>300</v>
      </c>
      <c r="D15" s="40" t="s">
        <v>109</v>
      </c>
    </row>
    <row r="16" spans="1:8" x14ac:dyDescent="0.35">
      <c r="A16" s="41" t="s">
        <v>89</v>
      </c>
      <c r="B16" s="42"/>
      <c r="C16" s="46">
        <f>PRODUCT(C13:C15)/1000000000</f>
        <v>0.13338720000000001</v>
      </c>
      <c r="D16" s="42" t="s">
        <v>110</v>
      </c>
    </row>
    <row r="17" spans="1:6" x14ac:dyDescent="0.35">
      <c r="A17" s="44" t="s">
        <v>90</v>
      </c>
      <c r="B17" s="45"/>
      <c r="C17" s="46">
        <f>C16*2</f>
        <v>0.26677440000000002</v>
      </c>
      <c r="D17" s="42" t="s">
        <v>110</v>
      </c>
    </row>
    <row r="18" spans="1:6" x14ac:dyDescent="0.35">
      <c r="A18" s="3" t="s">
        <v>91</v>
      </c>
      <c r="C18" s="40">
        <v>50</v>
      </c>
      <c r="D18" s="40" t="s">
        <v>109</v>
      </c>
    </row>
    <row r="19" spans="1:6" x14ac:dyDescent="0.35">
      <c r="A19" s="3" t="s">
        <v>94</v>
      </c>
      <c r="C19" s="40">
        <v>250</v>
      </c>
      <c r="D19" s="40" t="s">
        <v>109</v>
      </c>
    </row>
    <row r="20" spans="1:6" x14ac:dyDescent="0.35">
      <c r="A20" s="3" t="s">
        <v>95</v>
      </c>
      <c r="C20" s="40">
        <v>150</v>
      </c>
      <c r="D20" s="40" t="s">
        <v>109</v>
      </c>
    </row>
    <row r="21" spans="1:6" x14ac:dyDescent="0.35">
      <c r="A21" s="41" t="s">
        <v>92</v>
      </c>
      <c r="B21" s="42"/>
      <c r="C21" s="45">
        <f>(ROUND((C13/C19),0))*2</f>
        <v>4</v>
      </c>
      <c r="D21" s="42" t="s">
        <v>110</v>
      </c>
    </row>
    <row r="22" spans="1:6" x14ac:dyDescent="0.35">
      <c r="A22" s="41" t="s">
        <v>93</v>
      </c>
      <c r="B22" s="42"/>
      <c r="C22" s="45">
        <f>ROUND((C14/C20),0)</f>
        <v>6</v>
      </c>
      <c r="D22" s="42" t="s">
        <v>110</v>
      </c>
    </row>
    <row r="23" spans="1:6" x14ac:dyDescent="0.35">
      <c r="A23" s="41" t="s">
        <v>96</v>
      </c>
      <c r="B23" s="42"/>
      <c r="C23" s="50">
        <f>((3.14/4)*C18*C18)/1000000</f>
        <v>1.9624999999999998E-3</v>
      </c>
      <c r="D23" s="42" t="s">
        <v>110</v>
      </c>
    </row>
    <row r="24" spans="1:6" x14ac:dyDescent="0.35">
      <c r="A24" s="41" t="s">
        <v>98</v>
      </c>
      <c r="B24" s="42"/>
      <c r="C24" s="50">
        <f>(C21+C22)*C23</f>
        <v>1.9624999999999997E-2</v>
      </c>
      <c r="D24" s="42" t="s">
        <v>110</v>
      </c>
    </row>
    <row r="25" spans="1:6" x14ac:dyDescent="0.35">
      <c r="A25" s="41" t="s">
        <v>100</v>
      </c>
      <c r="B25" s="42"/>
      <c r="C25" s="50">
        <f>(C24*300)/1000</f>
        <v>5.8874999999999995E-3</v>
      </c>
      <c r="D25" s="42" t="s">
        <v>110</v>
      </c>
    </row>
    <row r="26" spans="1:6" x14ac:dyDescent="0.35">
      <c r="A26" s="41" t="s">
        <v>97</v>
      </c>
      <c r="B26" s="42"/>
      <c r="C26" s="50">
        <f>(C14*C14)/1000000</f>
        <v>0.89113600000000004</v>
      </c>
      <c r="D26" s="42" t="s">
        <v>110</v>
      </c>
    </row>
    <row r="27" spans="1:6" x14ac:dyDescent="0.35">
      <c r="A27" s="41" t="s">
        <v>99</v>
      </c>
      <c r="B27" s="42"/>
      <c r="C27" s="50">
        <f>C26-C24</f>
        <v>0.87151100000000004</v>
      </c>
      <c r="D27" s="42" t="s">
        <v>110</v>
      </c>
    </row>
    <row r="29" spans="1:6" x14ac:dyDescent="0.35">
      <c r="A29" s="44" t="s">
        <v>101</v>
      </c>
      <c r="B29" s="45"/>
      <c r="C29" s="46">
        <f>C17-C25</f>
        <v>0.26088690000000003</v>
      </c>
      <c r="D29" s="42" t="str">
        <f>D27</f>
        <v>Output</v>
      </c>
    </row>
    <row r="31" spans="1:6" x14ac:dyDescent="0.35">
      <c r="A31" s="48" t="s">
        <v>108</v>
      </c>
      <c r="B31" s="49"/>
      <c r="C31" s="49"/>
      <c r="D31" s="49"/>
      <c r="E31" s="48"/>
      <c r="F31" s="49"/>
    </row>
    <row r="32" spans="1:6" x14ac:dyDescent="0.35">
      <c r="A32" s="47" t="s">
        <v>104</v>
      </c>
      <c r="B32" s="40"/>
      <c r="C32" s="40">
        <v>150</v>
      </c>
      <c r="D32" s="40">
        <v>800</v>
      </c>
      <c r="E32" s="40">
        <v>150</v>
      </c>
      <c r="F32" s="47" t="s">
        <v>109</v>
      </c>
    </row>
    <row r="33" spans="1:6" x14ac:dyDescent="0.35">
      <c r="A33" s="47" t="s">
        <v>105</v>
      </c>
      <c r="B33" s="40"/>
      <c r="C33" s="40">
        <v>150</v>
      </c>
      <c r="D33" s="40">
        <v>800</v>
      </c>
      <c r="E33" s="40">
        <v>150</v>
      </c>
      <c r="F33" s="47" t="s">
        <v>109</v>
      </c>
    </row>
    <row r="34" spans="1:6" x14ac:dyDescent="0.35">
      <c r="A34" s="47" t="s">
        <v>106</v>
      </c>
      <c r="B34" s="40"/>
      <c r="C34" s="40"/>
      <c r="D34" s="40">
        <v>600</v>
      </c>
      <c r="E34" s="40"/>
      <c r="F34" s="47" t="s">
        <v>109</v>
      </c>
    </row>
    <row r="35" spans="1:6" x14ac:dyDescent="0.35">
      <c r="A35" s="41" t="s">
        <v>107</v>
      </c>
      <c r="B35" s="42"/>
      <c r="C35" s="42"/>
      <c r="D35" s="43">
        <f>(((C32/2)+D32+(E32/2))*((C33/2)+D33+(E33/2))*D34)/1000000000</f>
        <v>0.54149999999999998</v>
      </c>
      <c r="E35" s="42"/>
      <c r="F35" s="41" t="s">
        <v>110</v>
      </c>
    </row>
    <row r="37" spans="1:6" x14ac:dyDescent="0.35">
      <c r="A37" s="48" t="s">
        <v>111</v>
      </c>
      <c r="B37" s="49"/>
      <c r="C37" s="49"/>
      <c r="D37" s="49"/>
      <c r="E37" s="48"/>
      <c r="F37" s="49"/>
    </row>
    <row r="38" spans="1:6" x14ac:dyDescent="0.35">
      <c r="A38" s="47" t="s">
        <v>104</v>
      </c>
      <c r="B38" s="40"/>
      <c r="C38" s="40">
        <v>150</v>
      </c>
      <c r="D38" s="40">
        <v>800</v>
      </c>
      <c r="E38" s="40">
        <v>150</v>
      </c>
      <c r="F38" s="47" t="s">
        <v>109</v>
      </c>
    </row>
    <row r="39" spans="1:6" x14ac:dyDescent="0.35">
      <c r="A39" s="47" t="s">
        <v>105</v>
      </c>
      <c r="B39" s="40"/>
      <c r="C39" s="40">
        <v>150</v>
      </c>
      <c r="D39" s="40">
        <v>800</v>
      </c>
      <c r="E39" s="40">
        <v>150</v>
      </c>
      <c r="F39" s="47" t="s">
        <v>109</v>
      </c>
    </row>
    <row r="40" spans="1:6" x14ac:dyDescent="0.35">
      <c r="A40" s="47" t="s">
        <v>106</v>
      </c>
      <c r="B40" s="40"/>
      <c r="C40" s="40"/>
      <c r="D40" s="40">
        <v>800</v>
      </c>
      <c r="E40" s="40"/>
      <c r="F40" s="47" t="s">
        <v>109</v>
      </c>
    </row>
    <row r="41" spans="1:6" x14ac:dyDescent="0.35">
      <c r="A41" s="41" t="s">
        <v>107</v>
      </c>
      <c r="B41" s="42"/>
      <c r="C41" s="42"/>
      <c r="D41" s="43">
        <f>(((C38/2)+D38+(E38/2))*((C39/2)+D39+(E39/2))*D40)/1000000000</f>
        <v>0.72199999999999998</v>
      </c>
      <c r="E41" s="42"/>
      <c r="F41" s="41" t="s">
        <v>110</v>
      </c>
    </row>
    <row r="43" spans="1:6" x14ac:dyDescent="0.35">
      <c r="A43" s="48" t="s">
        <v>113</v>
      </c>
      <c r="B43" s="49"/>
      <c r="C43" s="49"/>
      <c r="D43" s="49"/>
      <c r="E43" s="48"/>
      <c r="F43" s="49"/>
    </row>
    <row r="44" spans="1:6" x14ac:dyDescent="0.35">
      <c r="A44" s="47" t="s">
        <v>104</v>
      </c>
      <c r="B44" s="40"/>
      <c r="C44" s="40">
        <v>150</v>
      </c>
      <c r="D44" s="40">
        <v>800</v>
      </c>
      <c r="E44" s="40">
        <v>150</v>
      </c>
      <c r="F44" s="47" t="s">
        <v>109</v>
      </c>
    </row>
    <row r="45" spans="1:6" x14ac:dyDescent="0.35">
      <c r="A45" s="47" t="s">
        <v>105</v>
      </c>
      <c r="B45" s="40"/>
      <c r="C45" s="40">
        <v>150</v>
      </c>
      <c r="D45" s="40">
        <v>800</v>
      </c>
      <c r="E45" s="40">
        <v>150</v>
      </c>
      <c r="F45" s="47" t="s">
        <v>109</v>
      </c>
    </row>
    <row r="46" spans="1:6" x14ac:dyDescent="0.35">
      <c r="A46" s="47" t="s">
        <v>106</v>
      </c>
      <c r="B46" s="40"/>
      <c r="C46" s="40"/>
      <c r="D46" s="40">
        <v>1000</v>
      </c>
      <c r="E46" s="40"/>
      <c r="F46" s="47" t="s">
        <v>109</v>
      </c>
    </row>
    <row r="47" spans="1:6" x14ac:dyDescent="0.35">
      <c r="A47" s="41" t="s">
        <v>107</v>
      </c>
      <c r="B47" s="42"/>
      <c r="C47" s="42"/>
      <c r="D47" s="43">
        <f>(((C44/2)+D44+(E44/2))*((C45/2)+D45+(E45/2))*D46)/1000000000</f>
        <v>0.90249999999999997</v>
      </c>
      <c r="E47" s="42"/>
      <c r="F47" s="41" t="s">
        <v>110</v>
      </c>
    </row>
    <row r="49" spans="1:6" x14ac:dyDescent="0.35">
      <c r="A49" s="48" t="s">
        <v>114</v>
      </c>
      <c r="B49" s="49"/>
      <c r="C49" s="49"/>
      <c r="D49" s="49"/>
      <c r="E49" s="48"/>
      <c r="F49" s="49"/>
    </row>
    <row r="50" spans="1:6" x14ac:dyDescent="0.35">
      <c r="A50" s="47" t="s">
        <v>104</v>
      </c>
      <c r="B50" s="40"/>
      <c r="C50" s="40">
        <v>150</v>
      </c>
      <c r="D50" s="40">
        <v>800</v>
      </c>
      <c r="E50" s="40">
        <v>150</v>
      </c>
      <c r="F50" s="47" t="s">
        <v>109</v>
      </c>
    </row>
    <row r="51" spans="1:6" x14ac:dyDescent="0.35">
      <c r="A51" s="47" t="s">
        <v>105</v>
      </c>
      <c r="B51" s="40"/>
      <c r="C51" s="40">
        <v>150</v>
      </c>
      <c r="D51" s="40">
        <v>800</v>
      </c>
      <c r="E51" s="40">
        <v>150</v>
      </c>
      <c r="F51" s="47" t="s">
        <v>109</v>
      </c>
    </row>
    <row r="52" spans="1:6" x14ac:dyDescent="0.35">
      <c r="A52" s="47" t="s">
        <v>106</v>
      </c>
      <c r="B52" s="40"/>
      <c r="C52" s="40"/>
      <c r="D52" s="40">
        <v>1200</v>
      </c>
      <c r="E52" s="40"/>
      <c r="F52" s="47" t="s">
        <v>109</v>
      </c>
    </row>
    <row r="53" spans="1:6" x14ac:dyDescent="0.35">
      <c r="A53" s="41" t="s">
        <v>107</v>
      </c>
      <c r="B53" s="42"/>
      <c r="C53" s="42"/>
      <c r="D53" s="43">
        <f>(((C50/2)+D50+(E50/2))*((C51/2)+D51+(E51/2))*D52)/1000000000</f>
        <v>1.083</v>
      </c>
      <c r="E53" s="42"/>
      <c r="F53" s="41" t="s">
        <v>110</v>
      </c>
    </row>
    <row r="55" spans="1:6" x14ac:dyDescent="0.35">
      <c r="A55" s="48" t="s">
        <v>115</v>
      </c>
      <c r="B55" s="49"/>
      <c r="C55" s="49"/>
      <c r="D55" s="49"/>
      <c r="E55" s="48"/>
      <c r="F55" s="49"/>
    </row>
    <row r="56" spans="1:6" x14ac:dyDescent="0.35">
      <c r="A56" s="47" t="s">
        <v>104</v>
      </c>
      <c r="B56" s="40"/>
      <c r="C56" s="40">
        <v>150</v>
      </c>
      <c r="D56" s="40">
        <v>800</v>
      </c>
      <c r="E56" s="40">
        <v>150</v>
      </c>
      <c r="F56" s="47" t="s">
        <v>109</v>
      </c>
    </row>
    <row r="57" spans="1:6" x14ac:dyDescent="0.35">
      <c r="A57" s="47" t="s">
        <v>105</v>
      </c>
      <c r="B57" s="40"/>
      <c r="C57" s="40">
        <v>150</v>
      </c>
      <c r="D57" s="40">
        <v>800</v>
      </c>
      <c r="E57" s="40">
        <v>150</v>
      </c>
      <c r="F57" s="47" t="s">
        <v>109</v>
      </c>
    </row>
    <row r="58" spans="1:6" x14ac:dyDescent="0.35">
      <c r="A58" s="47" t="s">
        <v>106</v>
      </c>
      <c r="B58" s="40"/>
      <c r="C58" s="40"/>
      <c r="D58" s="40">
        <v>1400</v>
      </c>
      <c r="E58" s="40"/>
      <c r="F58" s="47" t="s">
        <v>109</v>
      </c>
    </row>
    <row r="59" spans="1:6" x14ac:dyDescent="0.35">
      <c r="A59" s="41" t="s">
        <v>107</v>
      </c>
      <c r="B59" s="42"/>
      <c r="C59" s="42"/>
      <c r="D59" s="43">
        <f>(((C56/2)+D56+(E56/2))*((C57/2)+D57+(E57/2))*D58)/1000000000</f>
        <v>1.2635000000000001</v>
      </c>
      <c r="E59" s="42"/>
      <c r="F59" s="41" t="s">
        <v>110</v>
      </c>
    </row>
    <row r="61" spans="1:6" x14ac:dyDescent="0.35">
      <c r="A61" s="48" t="s">
        <v>116</v>
      </c>
      <c r="B61" s="49"/>
      <c r="C61" s="49"/>
      <c r="D61" s="49"/>
      <c r="E61" s="48"/>
      <c r="F61" s="49"/>
    </row>
    <row r="62" spans="1:6" x14ac:dyDescent="0.35">
      <c r="A62" s="47" t="s">
        <v>104</v>
      </c>
      <c r="B62" s="40"/>
      <c r="C62" s="40">
        <v>150</v>
      </c>
      <c r="D62" s="40">
        <v>800</v>
      </c>
      <c r="E62" s="40">
        <v>150</v>
      </c>
      <c r="F62" s="47" t="s">
        <v>109</v>
      </c>
    </row>
    <row r="63" spans="1:6" x14ac:dyDescent="0.35">
      <c r="A63" s="47" t="s">
        <v>105</v>
      </c>
      <c r="B63" s="40"/>
      <c r="C63" s="40">
        <v>150</v>
      </c>
      <c r="D63" s="40">
        <v>800</v>
      </c>
      <c r="E63" s="40">
        <v>150</v>
      </c>
      <c r="F63" s="47" t="s">
        <v>109</v>
      </c>
    </row>
    <row r="64" spans="1:6" x14ac:dyDescent="0.35">
      <c r="A64" s="47" t="s">
        <v>106</v>
      </c>
      <c r="B64" s="40"/>
      <c r="C64" s="40"/>
      <c r="D64" s="40">
        <v>1600</v>
      </c>
      <c r="E64" s="40"/>
      <c r="F64" s="47" t="s">
        <v>109</v>
      </c>
    </row>
    <row r="65" spans="1:6" x14ac:dyDescent="0.35">
      <c r="A65" s="41" t="s">
        <v>107</v>
      </c>
      <c r="B65" s="42"/>
      <c r="C65" s="42"/>
      <c r="D65" s="43">
        <f>(((C62/2)+D62+(E62/2))*((C63/2)+D63+(E63/2))*D64)/1000000000</f>
        <v>1.444</v>
      </c>
      <c r="E65" s="42"/>
      <c r="F65" s="41" t="s">
        <v>110</v>
      </c>
    </row>
    <row r="67" spans="1:6" x14ac:dyDescent="0.35">
      <c r="A67" s="48" t="s">
        <v>117</v>
      </c>
      <c r="B67" s="49"/>
      <c r="C67" s="49"/>
      <c r="D67" s="49"/>
      <c r="E67" s="48"/>
      <c r="F67" s="49"/>
    </row>
    <row r="68" spans="1:6" x14ac:dyDescent="0.35">
      <c r="A68" s="47" t="s">
        <v>104</v>
      </c>
      <c r="B68" s="40"/>
      <c r="C68" s="40">
        <v>150</v>
      </c>
      <c r="D68" s="40">
        <v>800</v>
      </c>
      <c r="E68" s="40">
        <v>150</v>
      </c>
      <c r="F68" s="47" t="s">
        <v>109</v>
      </c>
    </row>
    <row r="69" spans="1:6" x14ac:dyDescent="0.35">
      <c r="A69" s="47" t="s">
        <v>105</v>
      </c>
      <c r="B69" s="40"/>
      <c r="C69" s="40">
        <v>150</v>
      </c>
      <c r="D69" s="40">
        <v>800</v>
      </c>
      <c r="E69" s="40">
        <v>150</v>
      </c>
      <c r="F69" s="47" t="s">
        <v>109</v>
      </c>
    </row>
    <row r="70" spans="1:6" x14ac:dyDescent="0.35">
      <c r="A70" s="47" t="s">
        <v>106</v>
      </c>
      <c r="B70" s="40"/>
      <c r="C70" s="40"/>
      <c r="D70" s="40">
        <v>1800</v>
      </c>
      <c r="E70" s="40"/>
      <c r="F70" s="47" t="s">
        <v>109</v>
      </c>
    </row>
    <row r="71" spans="1:6" x14ac:dyDescent="0.35">
      <c r="A71" s="41" t="s">
        <v>107</v>
      </c>
      <c r="B71" s="42"/>
      <c r="C71" s="42"/>
      <c r="D71" s="43">
        <f>(((C68/2)+D68+(E68/2))*((C69/2)+D69+(E69/2))*D70)/1000000000</f>
        <v>1.6245000000000001</v>
      </c>
      <c r="E71" s="42"/>
      <c r="F71" s="41" t="s">
        <v>110</v>
      </c>
    </row>
    <row r="73" spans="1:6" x14ac:dyDescent="0.35">
      <c r="A73" s="48" t="s">
        <v>118</v>
      </c>
      <c r="B73" s="49"/>
      <c r="C73" s="49"/>
      <c r="D73" s="49"/>
      <c r="E73" s="48"/>
      <c r="F73" s="49"/>
    </row>
    <row r="74" spans="1:6" x14ac:dyDescent="0.35">
      <c r="A74" s="47" t="s">
        <v>104</v>
      </c>
      <c r="B74" s="40"/>
      <c r="C74" s="40">
        <v>150</v>
      </c>
      <c r="D74" s="40">
        <v>800</v>
      </c>
      <c r="E74" s="40">
        <v>150</v>
      </c>
      <c r="F74" s="47" t="s">
        <v>109</v>
      </c>
    </row>
    <row r="75" spans="1:6" x14ac:dyDescent="0.35">
      <c r="A75" s="47" t="s">
        <v>105</v>
      </c>
      <c r="B75" s="40"/>
      <c r="C75" s="40">
        <v>150</v>
      </c>
      <c r="D75" s="40">
        <v>800</v>
      </c>
      <c r="E75" s="40">
        <v>150</v>
      </c>
      <c r="F75" s="47" t="s">
        <v>109</v>
      </c>
    </row>
    <row r="76" spans="1:6" x14ac:dyDescent="0.35">
      <c r="A76" s="47" t="s">
        <v>106</v>
      </c>
      <c r="B76" s="40"/>
      <c r="C76" s="40"/>
      <c r="D76" s="40">
        <v>2000</v>
      </c>
      <c r="E76" s="40"/>
      <c r="F76" s="47" t="s">
        <v>109</v>
      </c>
    </row>
    <row r="77" spans="1:6" x14ac:dyDescent="0.35">
      <c r="A77" s="41" t="s">
        <v>107</v>
      </c>
      <c r="B77" s="42"/>
      <c r="C77" s="42"/>
      <c r="D77" s="43">
        <f>(((C74/2)+D74+(E74/2))*((C75/2)+D75+(E75/2))*D76)/1000000000</f>
        <v>1.8049999999999999</v>
      </c>
      <c r="E77" s="42"/>
      <c r="F77" s="41" t="s">
        <v>110</v>
      </c>
    </row>
  </sheetData>
  <mergeCells count="4">
    <mergeCell ref="A2:B2"/>
    <mergeCell ref="E3:E10"/>
    <mergeCell ref="A3:A10"/>
    <mergeCell ref="C3:C10"/>
  </mergeCells>
  <pageMargins left="0.7" right="0.7" top="0.75" bottom="0.75" header="0.3" footer="0.3"/>
  <pageSetup scale="50" orientation="portrait" r:id="rId1"/>
  <colBreaks count="1" manualBreakCount="1">
    <brk id="15" max="76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55CF7-F70F-43D7-A85A-0793B3DCEC0C}">
  <dimension ref="A1:H49"/>
  <sheetViews>
    <sheetView zoomScale="40" zoomScaleNormal="40" workbookViewId="0">
      <selection activeCell="N69" sqref="N69"/>
    </sheetView>
  </sheetViews>
  <sheetFormatPr defaultColWidth="9.1796875" defaultRowHeight="14.5" x14ac:dyDescent="0.35"/>
  <cols>
    <col min="1" max="1" width="14" style="3" bestFit="1" customWidth="1"/>
    <col min="2" max="2" width="23.7265625" style="38" customWidth="1"/>
    <col min="3" max="3" width="30.26953125" style="38" customWidth="1"/>
    <col min="4" max="4" width="18.7265625" style="38" customWidth="1"/>
    <col min="5" max="5" width="13" style="38" customWidth="1"/>
    <col min="6" max="6" width="10.26953125" style="3" bestFit="1" customWidth="1"/>
    <col min="7" max="7" width="14.7265625" style="38" bestFit="1" customWidth="1"/>
    <col min="8" max="16384" width="9.1796875" style="3"/>
  </cols>
  <sheetData>
    <row r="1" spans="1:8" ht="15" customHeight="1" x14ac:dyDescent="0.35">
      <c r="A1" s="34" t="s">
        <v>71</v>
      </c>
      <c r="B1" s="35"/>
      <c r="C1" s="35" t="s">
        <v>72</v>
      </c>
      <c r="D1" s="35" t="s">
        <v>73</v>
      </c>
      <c r="E1" s="35" t="s">
        <v>74</v>
      </c>
      <c r="F1" s="35" t="s">
        <v>84</v>
      </c>
      <c r="G1" s="35" t="s">
        <v>102</v>
      </c>
      <c r="H1" s="35" t="s">
        <v>112</v>
      </c>
    </row>
    <row r="2" spans="1:8" x14ac:dyDescent="0.35">
      <c r="A2" s="62" t="s">
        <v>75</v>
      </c>
      <c r="B2" s="62"/>
      <c r="C2" s="35" t="s">
        <v>76</v>
      </c>
      <c r="D2" s="35" t="s">
        <v>76</v>
      </c>
      <c r="E2" s="35" t="s">
        <v>76</v>
      </c>
      <c r="F2" s="35" t="s">
        <v>85</v>
      </c>
      <c r="G2" s="35" t="s">
        <v>85</v>
      </c>
      <c r="H2" s="35" t="s">
        <v>85</v>
      </c>
    </row>
    <row r="3" spans="1:8" x14ac:dyDescent="0.35">
      <c r="A3" s="67" t="s">
        <v>119</v>
      </c>
      <c r="B3" s="36">
        <v>800</v>
      </c>
      <c r="C3" s="68" t="s">
        <v>120</v>
      </c>
      <c r="D3" s="66" t="s">
        <v>121</v>
      </c>
      <c r="E3" s="67" t="s">
        <v>122</v>
      </c>
      <c r="F3" s="37">
        <f>$C$25</f>
        <v>0.18865665000000001</v>
      </c>
      <c r="G3" s="37">
        <f>D31</f>
        <v>1.1519999999999999</v>
      </c>
      <c r="H3" s="37">
        <f>SUM(F3:G3)</f>
        <v>1.3406566499999999</v>
      </c>
    </row>
    <row r="4" spans="1:8" x14ac:dyDescent="0.35">
      <c r="A4" s="67"/>
      <c r="B4" s="36">
        <v>1000</v>
      </c>
      <c r="C4" s="68"/>
      <c r="D4" s="64"/>
      <c r="E4" s="67"/>
      <c r="F4" s="37">
        <f>$C$25</f>
        <v>0.18865665000000001</v>
      </c>
      <c r="G4" s="37">
        <f>D37</f>
        <v>1.44</v>
      </c>
      <c r="H4" s="37">
        <f>SUM(F4:G4)</f>
        <v>1.6286566499999999</v>
      </c>
    </row>
    <row r="5" spans="1:8" x14ac:dyDescent="0.35">
      <c r="A5" s="67"/>
      <c r="B5" s="36">
        <v>1200</v>
      </c>
      <c r="C5" s="68"/>
      <c r="D5" s="64"/>
      <c r="E5" s="67"/>
      <c r="F5" s="37">
        <f>$C$25</f>
        <v>0.18865665000000001</v>
      </c>
      <c r="G5" s="37">
        <f>D43</f>
        <v>1.728</v>
      </c>
      <c r="H5" s="37">
        <f>SUM(F5:G5)</f>
        <v>1.91665665</v>
      </c>
    </row>
    <row r="6" spans="1:8" ht="50.25" customHeight="1" x14ac:dyDescent="0.35">
      <c r="A6" s="67"/>
      <c r="B6" s="36">
        <v>1400</v>
      </c>
      <c r="C6" s="68"/>
      <c r="D6" s="65"/>
      <c r="E6" s="67"/>
      <c r="F6" s="37">
        <f>$C$25</f>
        <v>0.18865665000000001</v>
      </c>
      <c r="G6" s="37">
        <f>D49</f>
        <v>2.016</v>
      </c>
      <c r="H6" s="37">
        <f>SUM(F6:G6)</f>
        <v>2.20465665</v>
      </c>
    </row>
    <row r="7" spans="1:8" ht="32.25" customHeight="1" x14ac:dyDescent="0.35">
      <c r="A7" s="15"/>
      <c r="C7" s="15"/>
      <c r="E7" s="15"/>
      <c r="F7" s="39"/>
    </row>
    <row r="8" spans="1:8" x14ac:dyDescent="0.35">
      <c r="A8" s="48" t="s">
        <v>103</v>
      </c>
      <c r="B8" s="49"/>
      <c r="C8" s="49"/>
      <c r="D8" s="49"/>
    </row>
    <row r="9" spans="1:8" x14ac:dyDescent="0.35">
      <c r="A9" s="3" t="s">
        <v>86</v>
      </c>
      <c r="C9" s="40">
        <v>572</v>
      </c>
      <c r="D9" s="40" t="s">
        <v>109</v>
      </c>
    </row>
    <row r="10" spans="1:8" x14ac:dyDescent="0.35">
      <c r="A10" s="3" t="s">
        <v>87</v>
      </c>
      <c r="C10" s="40">
        <v>572</v>
      </c>
      <c r="D10" s="40" t="s">
        <v>109</v>
      </c>
    </row>
    <row r="11" spans="1:8" x14ac:dyDescent="0.35">
      <c r="A11" s="3" t="s">
        <v>88</v>
      </c>
      <c r="C11" s="40">
        <v>300</v>
      </c>
      <c r="D11" s="40" t="s">
        <v>109</v>
      </c>
    </row>
    <row r="12" spans="1:8" x14ac:dyDescent="0.35">
      <c r="A12" s="41" t="s">
        <v>89</v>
      </c>
      <c r="B12" s="42"/>
      <c r="C12" s="46">
        <f>PRODUCT(C9:C11)/1000000000</f>
        <v>9.8155199999999998E-2</v>
      </c>
      <c r="D12" s="42" t="s">
        <v>110</v>
      </c>
    </row>
    <row r="13" spans="1:8" s="38" customFormat="1" x14ac:dyDescent="0.35">
      <c r="A13" s="44" t="s">
        <v>90</v>
      </c>
      <c r="B13" s="45"/>
      <c r="C13" s="46">
        <f>C12*2</f>
        <v>0.1963104</v>
      </c>
      <c r="D13" s="42" t="s">
        <v>110</v>
      </c>
      <c r="F13" s="3"/>
      <c r="H13" s="3"/>
    </row>
    <row r="14" spans="1:8" s="38" customFormat="1" x14ac:dyDescent="0.35">
      <c r="A14" s="3" t="s">
        <v>91</v>
      </c>
      <c r="C14" s="40">
        <v>50</v>
      </c>
      <c r="D14" s="40" t="s">
        <v>109</v>
      </c>
      <c r="F14" s="3"/>
      <c r="H14" s="3"/>
    </row>
    <row r="15" spans="1:8" s="38" customFormat="1" x14ac:dyDescent="0.35">
      <c r="A15" s="3" t="s">
        <v>94</v>
      </c>
      <c r="C15" s="40">
        <v>150</v>
      </c>
      <c r="D15" s="40" t="s">
        <v>109</v>
      </c>
      <c r="F15" s="3"/>
      <c r="H15" s="3"/>
    </row>
    <row r="16" spans="1:8" s="38" customFormat="1" x14ac:dyDescent="0.35">
      <c r="A16" s="3" t="s">
        <v>95</v>
      </c>
      <c r="C16" s="40">
        <v>125</v>
      </c>
      <c r="D16" s="40" t="s">
        <v>109</v>
      </c>
      <c r="F16" s="3"/>
      <c r="H16" s="3"/>
    </row>
    <row r="17" spans="1:8" s="38" customFormat="1" x14ac:dyDescent="0.35">
      <c r="A17" s="41" t="s">
        <v>92</v>
      </c>
      <c r="B17" s="42"/>
      <c r="C17" s="45">
        <f>(ROUND((C9/C15),0))*2</f>
        <v>8</v>
      </c>
      <c r="D17" s="42" t="s">
        <v>110</v>
      </c>
      <c r="F17" s="3"/>
      <c r="H17" s="3"/>
    </row>
    <row r="18" spans="1:8" s="38" customFormat="1" x14ac:dyDescent="0.35">
      <c r="A18" s="41" t="s">
        <v>93</v>
      </c>
      <c r="B18" s="42"/>
      <c r="C18" s="45">
        <f>ROUND((C10/C16),0)</f>
        <v>5</v>
      </c>
      <c r="D18" s="42" t="s">
        <v>110</v>
      </c>
      <c r="F18" s="3"/>
      <c r="H18" s="3"/>
    </row>
    <row r="19" spans="1:8" s="38" customFormat="1" x14ac:dyDescent="0.35">
      <c r="A19" s="41" t="s">
        <v>96</v>
      </c>
      <c r="B19" s="42"/>
      <c r="C19" s="50">
        <f>((3.14/4)*C14*C14)/1000000</f>
        <v>1.9624999999999998E-3</v>
      </c>
      <c r="D19" s="42" t="s">
        <v>110</v>
      </c>
      <c r="F19" s="3"/>
      <c r="H19" s="3"/>
    </row>
    <row r="20" spans="1:8" s="38" customFormat="1" x14ac:dyDescent="0.35">
      <c r="A20" s="41" t="s">
        <v>98</v>
      </c>
      <c r="B20" s="42"/>
      <c r="C20" s="50">
        <f>(C17+C18)*C19</f>
        <v>2.5512499999999997E-2</v>
      </c>
      <c r="D20" s="42" t="s">
        <v>110</v>
      </c>
      <c r="F20" s="3"/>
      <c r="H20" s="3"/>
    </row>
    <row r="21" spans="1:8" s="38" customFormat="1" x14ac:dyDescent="0.35">
      <c r="A21" s="41" t="s">
        <v>100</v>
      </c>
      <c r="B21" s="42"/>
      <c r="C21" s="50">
        <f>(C20*300)/1000</f>
        <v>7.6537499999999991E-3</v>
      </c>
      <c r="D21" s="42" t="s">
        <v>110</v>
      </c>
      <c r="F21" s="3"/>
      <c r="H21" s="3"/>
    </row>
    <row r="22" spans="1:8" s="38" customFormat="1" x14ac:dyDescent="0.35">
      <c r="A22" s="41" t="s">
        <v>97</v>
      </c>
      <c r="B22" s="42"/>
      <c r="C22" s="50">
        <f>(C10*C10)/1000000</f>
        <v>0.32718399999999997</v>
      </c>
      <c r="D22" s="42" t="s">
        <v>110</v>
      </c>
      <c r="F22" s="3"/>
      <c r="H22" s="3"/>
    </row>
    <row r="23" spans="1:8" s="38" customFormat="1" x14ac:dyDescent="0.35">
      <c r="A23" s="41" t="s">
        <v>99</v>
      </c>
      <c r="B23" s="42"/>
      <c r="C23" s="50">
        <f>C22-C20</f>
        <v>0.30167149999999998</v>
      </c>
      <c r="D23" s="42" t="s">
        <v>110</v>
      </c>
      <c r="F23" s="3"/>
      <c r="H23" s="3"/>
    </row>
    <row r="25" spans="1:8" s="38" customFormat="1" x14ac:dyDescent="0.35">
      <c r="A25" s="44" t="s">
        <v>101</v>
      </c>
      <c r="B25" s="45"/>
      <c r="C25" s="46">
        <f>C13-C21</f>
        <v>0.18865665000000001</v>
      </c>
      <c r="D25" s="42" t="str">
        <f>D23</f>
        <v>Output</v>
      </c>
      <c r="F25" s="3"/>
      <c r="H25" s="3"/>
    </row>
    <row r="27" spans="1:8" s="38" customFormat="1" x14ac:dyDescent="0.35">
      <c r="A27" s="48" t="s">
        <v>111</v>
      </c>
      <c r="B27" s="49"/>
      <c r="C27" s="49"/>
      <c r="D27" s="49"/>
      <c r="E27" s="48"/>
      <c r="F27" s="49"/>
      <c r="H27" s="3"/>
    </row>
    <row r="28" spans="1:8" s="38" customFormat="1" x14ac:dyDescent="0.35">
      <c r="A28" s="47" t="s">
        <v>104</v>
      </c>
      <c r="B28" s="40"/>
      <c r="C28" s="40">
        <v>200</v>
      </c>
      <c r="D28" s="40">
        <v>1000</v>
      </c>
      <c r="E28" s="40">
        <v>200</v>
      </c>
      <c r="F28" s="47" t="s">
        <v>109</v>
      </c>
      <c r="H28" s="3"/>
    </row>
    <row r="29" spans="1:8" s="38" customFormat="1" x14ac:dyDescent="0.35">
      <c r="A29" s="47" t="s">
        <v>105</v>
      </c>
      <c r="B29" s="40"/>
      <c r="C29" s="40">
        <v>200</v>
      </c>
      <c r="D29" s="40">
        <v>1000</v>
      </c>
      <c r="E29" s="40">
        <v>200</v>
      </c>
      <c r="F29" s="47" t="s">
        <v>109</v>
      </c>
      <c r="H29" s="3"/>
    </row>
    <row r="30" spans="1:8" s="38" customFormat="1" x14ac:dyDescent="0.35">
      <c r="A30" s="47" t="s">
        <v>106</v>
      </c>
      <c r="B30" s="40"/>
      <c r="C30" s="40"/>
      <c r="D30" s="40">
        <v>800</v>
      </c>
      <c r="E30" s="40"/>
      <c r="F30" s="47" t="s">
        <v>109</v>
      </c>
      <c r="H30" s="3"/>
    </row>
    <row r="31" spans="1:8" s="38" customFormat="1" x14ac:dyDescent="0.35">
      <c r="A31" s="41" t="s">
        <v>107</v>
      </c>
      <c r="B31" s="42"/>
      <c r="C31" s="42"/>
      <c r="D31" s="43">
        <f>(((C28/2)+D28+(E28/2))*((C29/2)+D29+(E29/2))*D30)/1000000000</f>
        <v>1.1519999999999999</v>
      </c>
      <c r="E31" s="42"/>
      <c r="F31" s="41" t="s">
        <v>110</v>
      </c>
      <c r="H31" s="3"/>
    </row>
    <row r="33" spans="1:8" s="38" customFormat="1" x14ac:dyDescent="0.35">
      <c r="A33" s="48" t="s">
        <v>113</v>
      </c>
      <c r="B33" s="49"/>
      <c r="C33" s="49"/>
      <c r="D33" s="49"/>
      <c r="E33" s="48"/>
      <c r="F33" s="49"/>
      <c r="H33" s="3"/>
    </row>
    <row r="34" spans="1:8" s="38" customFormat="1" x14ac:dyDescent="0.35">
      <c r="A34" s="47" t="s">
        <v>104</v>
      </c>
      <c r="B34" s="40"/>
      <c r="C34" s="40">
        <v>200</v>
      </c>
      <c r="D34" s="40">
        <v>1000</v>
      </c>
      <c r="E34" s="40">
        <v>200</v>
      </c>
      <c r="F34" s="47" t="s">
        <v>109</v>
      </c>
      <c r="H34" s="3"/>
    </row>
    <row r="35" spans="1:8" s="38" customFormat="1" x14ac:dyDescent="0.35">
      <c r="A35" s="47" t="s">
        <v>105</v>
      </c>
      <c r="B35" s="40"/>
      <c r="C35" s="40">
        <v>200</v>
      </c>
      <c r="D35" s="40">
        <v>1000</v>
      </c>
      <c r="E35" s="40">
        <v>200</v>
      </c>
      <c r="F35" s="47" t="s">
        <v>109</v>
      </c>
      <c r="H35" s="3"/>
    </row>
    <row r="36" spans="1:8" s="38" customFormat="1" x14ac:dyDescent="0.35">
      <c r="A36" s="47" t="s">
        <v>106</v>
      </c>
      <c r="B36" s="40"/>
      <c r="C36" s="40"/>
      <c r="D36" s="40">
        <v>1000</v>
      </c>
      <c r="E36" s="40"/>
      <c r="F36" s="47" t="s">
        <v>109</v>
      </c>
      <c r="H36" s="3"/>
    </row>
    <row r="37" spans="1:8" s="38" customFormat="1" x14ac:dyDescent="0.35">
      <c r="A37" s="41" t="s">
        <v>107</v>
      </c>
      <c r="B37" s="42"/>
      <c r="C37" s="42"/>
      <c r="D37" s="43">
        <f>(((C34/2)+D34+(E34/2))*((C35/2)+D35+(E35/2))*D36)/1000000000</f>
        <v>1.44</v>
      </c>
      <c r="E37" s="42"/>
      <c r="F37" s="41" t="s">
        <v>110</v>
      </c>
      <c r="H37" s="3"/>
    </row>
    <row r="39" spans="1:8" s="38" customFormat="1" x14ac:dyDescent="0.35">
      <c r="A39" s="48" t="s">
        <v>114</v>
      </c>
      <c r="B39" s="49"/>
      <c r="C39" s="49"/>
      <c r="D39" s="49"/>
      <c r="E39" s="48"/>
      <c r="F39" s="49"/>
      <c r="H39" s="3"/>
    </row>
    <row r="40" spans="1:8" s="38" customFormat="1" x14ac:dyDescent="0.35">
      <c r="A40" s="47" t="s">
        <v>104</v>
      </c>
      <c r="B40" s="40"/>
      <c r="C40" s="40">
        <v>200</v>
      </c>
      <c r="D40" s="40">
        <v>1000</v>
      </c>
      <c r="E40" s="40">
        <v>200</v>
      </c>
      <c r="F40" s="47" t="s">
        <v>109</v>
      </c>
      <c r="H40" s="3"/>
    </row>
    <row r="41" spans="1:8" s="38" customFormat="1" x14ac:dyDescent="0.35">
      <c r="A41" s="47" t="s">
        <v>105</v>
      </c>
      <c r="B41" s="40"/>
      <c r="C41" s="40">
        <v>200</v>
      </c>
      <c r="D41" s="40">
        <v>1000</v>
      </c>
      <c r="E41" s="40">
        <v>200</v>
      </c>
      <c r="F41" s="47" t="s">
        <v>109</v>
      </c>
      <c r="H41" s="3"/>
    </row>
    <row r="42" spans="1:8" s="38" customFormat="1" x14ac:dyDescent="0.35">
      <c r="A42" s="47" t="s">
        <v>106</v>
      </c>
      <c r="B42" s="40"/>
      <c r="C42" s="40"/>
      <c r="D42" s="40">
        <v>1200</v>
      </c>
      <c r="E42" s="40"/>
      <c r="F42" s="47" t="s">
        <v>109</v>
      </c>
      <c r="H42" s="3"/>
    </row>
    <row r="43" spans="1:8" s="38" customFormat="1" x14ac:dyDescent="0.35">
      <c r="A43" s="41" t="s">
        <v>107</v>
      </c>
      <c r="B43" s="42"/>
      <c r="C43" s="42"/>
      <c r="D43" s="43">
        <f>(((C40/2)+D40+(E40/2))*((C41/2)+D41+(E41/2))*D42)/1000000000</f>
        <v>1.728</v>
      </c>
      <c r="E43" s="42"/>
      <c r="F43" s="41" t="s">
        <v>110</v>
      </c>
      <c r="H43" s="3"/>
    </row>
    <row r="45" spans="1:8" s="38" customFormat="1" x14ac:dyDescent="0.35">
      <c r="A45" s="48" t="s">
        <v>115</v>
      </c>
      <c r="B45" s="49"/>
      <c r="C45" s="49"/>
      <c r="D45" s="49"/>
      <c r="E45" s="48"/>
      <c r="F45" s="49"/>
      <c r="H45" s="3"/>
    </row>
    <row r="46" spans="1:8" s="38" customFormat="1" x14ac:dyDescent="0.35">
      <c r="A46" s="47" t="s">
        <v>104</v>
      </c>
      <c r="B46" s="40"/>
      <c r="C46" s="40">
        <v>200</v>
      </c>
      <c r="D46" s="40">
        <v>1000</v>
      </c>
      <c r="E46" s="40">
        <v>200</v>
      </c>
      <c r="F46" s="47" t="s">
        <v>109</v>
      </c>
      <c r="H46" s="3"/>
    </row>
    <row r="47" spans="1:8" s="38" customFormat="1" x14ac:dyDescent="0.35">
      <c r="A47" s="47" t="s">
        <v>105</v>
      </c>
      <c r="B47" s="40"/>
      <c r="C47" s="40">
        <v>200</v>
      </c>
      <c r="D47" s="40">
        <v>1000</v>
      </c>
      <c r="E47" s="40">
        <v>200</v>
      </c>
      <c r="F47" s="47" t="s">
        <v>109</v>
      </c>
      <c r="H47" s="3"/>
    </row>
    <row r="48" spans="1:8" s="38" customFormat="1" x14ac:dyDescent="0.35">
      <c r="A48" s="47" t="s">
        <v>106</v>
      </c>
      <c r="B48" s="40"/>
      <c r="C48" s="40"/>
      <c r="D48" s="40">
        <v>1400</v>
      </c>
      <c r="E48" s="40"/>
      <c r="F48" s="47" t="s">
        <v>109</v>
      </c>
      <c r="H48" s="3"/>
    </row>
    <row r="49" spans="1:8" s="38" customFormat="1" x14ac:dyDescent="0.35">
      <c r="A49" s="41" t="s">
        <v>107</v>
      </c>
      <c r="B49" s="42"/>
      <c r="C49" s="42"/>
      <c r="D49" s="43">
        <f>(((C46/2)+D46+(E46/2))*((C47/2)+D47+(E47/2))*D48)/1000000000</f>
        <v>2.016</v>
      </c>
      <c r="E49" s="42"/>
      <c r="F49" s="41" t="s">
        <v>110</v>
      </c>
      <c r="H49" s="3"/>
    </row>
  </sheetData>
  <mergeCells count="5">
    <mergeCell ref="A2:B2"/>
    <mergeCell ref="A3:A6"/>
    <mergeCell ref="C3:C6"/>
    <mergeCell ref="E3:E6"/>
    <mergeCell ref="D3:D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4EF5-661B-4BCF-8FB0-F42CC1357AE4}">
  <dimension ref="A1:H37"/>
  <sheetViews>
    <sheetView zoomScale="70" zoomScaleNormal="70" workbookViewId="0">
      <selection activeCell="G24" sqref="G24"/>
    </sheetView>
  </sheetViews>
  <sheetFormatPr defaultColWidth="9.1796875" defaultRowHeight="14.5" x14ac:dyDescent="0.35"/>
  <cols>
    <col min="1" max="1" width="14" style="3" bestFit="1" customWidth="1"/>
    <col min="2" max="2" width="23.7265625" style="38" customWidth="1"/>
    <col min="3" max="3" width="30.26953125" style="38" customWidth="1"/>
    <col min="4" max="4" width="18.7265625" style="38" customWidth="1"/>
    <col min="5" max="5" width="13" style="38" customWidth="1"/>
    <col min="6" max="6" width="10.26953125" style="3" bestFit="1" customWidth="1"/>
    <col min="7" max="7" width="14.7265625" style="38" bestFit="1" customWidth="1"/>
    <col min="8" max="16384" width="9.1796875" style="3"/>
  </cols>
  <sheetData>
    <row r="1" spans="1:8" ht="15" customHeight="1" x14ac:dyDescent="0.35">
      <c r="A1" s="34" t="s">
        <v>71</v>
      </c>
      <c r="B1" s="35"/>
      <c r="C1" s="35" t="s">
        <v>72</v>
      </c>
      <c r="D1" s="35" t="s">
        <v>73</v>
      </c>
      <c r="E1" s="35" t="s">
        <v>74</v>
      </c>
      <c r="F1" s="35" t="s">
        <v>84</v>
      </c>
      <c r="G1" s="35" t="s">
        <v>102</v>
      </c>
      <c r="H1" s="35" t="s">
        <v>112</v>
      </c>
    </row>
    <row r="2" spans="1:8" x14ac:dyDescent="0.35">
      <c r="A2" s="62" t="s">
        <v>75</v>
      </c>
      <c r="B2" s="62"/>
      <c r="C2" s="35" t="s">
        <v>76</v>
      </c>
      <c r="D2" s="35" t="s">
        <v>76</v>
      </c>
      <c r="E2" s="35" t="s">
        <v>76</v>
      </c>
      <c r="F2" s="35" t="s">
        <v>85</v>
      </c>
      <c r="G2" s="35" t="s">
        <v>85</v>
      </c>
      <c r="H2" s="35" t="s">
        <v>85</v>
      </c>
    </row>
    <row r="3" spans="1:8" x14ac:dyDescent="0.35">
      <c r="A3" s="67" t="s">
        <v>123</v>
      </c>
      <c r="B3" s="72">
        <v>1800</v>
      </c>
      <c r="C3" s="71" t="s">
        <v>124</v>
      </c>
      <c r="D3" s="66" t="s">
        <v>125</v>
      </c>
      <c r="E3" s="71" t="s">
        <v>126</v>
      </c>
      <c r="F3" s="69">
        <f>$C$25</f>
        <v>0.45518459999999999</v>
      </c>
      <c r="G3" s="69">
        <f>D31</f>
        <v>1.1519999999999999</v>
      </c>
      <c r="H3" s="69">
        <f>SUM(F3:G3)</f>
        <v>1.6071845999999999</v>
      </c>
    </row>
    <row r="4" spans="1:8" x14ac:dyDescent="0.35">
      <c r="A4" s="67"/>
      <c r="B4" s="73"/>
      <c r="C4" s="71"/>
      <c r="D4" s="64"/>
      <c r="E4" s="67"/>
      <c r="F4" s="70"/>
      <c r="G4" s="70"/>
      <c r="H4" s="70"/>
    </row>
    <row r="5" spans="1:8" x14ac:dyDescent="0.35">
      <c r="A5" s="67"/>
      <c r="B5" s="72">
        <v>2000</v>
      </c>
      <c r="C5" s="71"/>
      <c r="D5" s="64"/>
      <c r="E5" s="67"/>
      <c r="F5" s="69">
        <f>C25</f>
        <v>0.45518459999999999</v>
      </c>
      <c r="G5" s="69">
        <f>D37</f>
        <v>1.44</v>
      </c>
      <c r="H5" s="69">
        <f>SUM(F5:G5)</f>
        <v>1.8951845999999999</v>
      </c>
    </row>
    <row r="6" spans="1:8" ht="74.25" customHeight="1" x14ac:dyDescent="0.35">
      <c r="A6" s="67"/>
      <c r="B6" s="73"/>
      <c r="C6" s="71"/>
      <c r="D6" s="65"/>
      <c r="E6" s="67"/>
      <c r="F6" s="70"/>
      <c r="G6" s="70"/>
      <c r="H6" s="70"/>
    </row>
    <row r="7" spans="1:8" ht="32.25" customHeight="1" x14ac:dyDescent="0.35">
      <c r="A7" s="15"/>
      <c r="C7" s="15"/>
      <c r="E7" s="15"/>
      <c r="F7" s="39"/>
    </row>
    <row r="8" spans="1:8" x14ac:dyDescent="0.35">
      <c r="A8" s="48" t="s">
        <v>103</v>
      </c>
      <c r="B8" s="49"/>
      <c r="C8" s="49"/>
      <c r="D8" s="49"/>
    </row>
    <row r="9" spans="1:8" x14ac:dyDescent="0.35">
      <c r="A9" s="3" t="s">
        <v>86</v>
      </c>
      <c r="C9" s="40">
        <v>871</v>
      </c>
      <c r="D9" s="40" t="s">
        <v>109</v>
      </c>
    </row>
    <row r="10" spans="1:8" x14ac:dyDescent="0.35">
      <c r="A10" s="3" t="s">
        <v>87</v>
      </c>
      <c r="C10" s="40">
        <v>871</v>
      </c>
      <c r="D10" s="40" t="s">
        <v>109</v>
      </c>
    </row>
    <row r="11" spans="1:8" x14ac:dyDescent="0.35">
      <c r="A11" s="3" t="s">
        <v>88</v>
      </c>
      <c r="C11" s="40">
        <v>300</v>
      </c>
      <c r="D11" s="40" t="s">
        <v>109</v>
      </c>
    </row>
    <row r="12" spans="1:8" x14ac:dyDescent="0.35">
      <c r="A12" s="41" t="s">
        <v>89</v>
      </c>
      <c r="B12" s="42"/>
      <c r="C12" s="46">
        <f>PRODUCT(C9:C11)/1000000000</f>
        <v>0.2275923</v>
      </c>
      <c r="D12" s="42" t="s">
        <v>110</v>
      </c>
    </row>
    <row r="13" spans="1:8" s="38" customFormat="1" x14ac:dyDescent="0.35">
      <c r="A13" s="44" t="s">
        <v>90</v>
      </c>
      <c r="B13" s="45"/>
      <c r="C13" s="46">
        <f>C12*2</f>
        <v>0.45518459999999999</v>
      </c>
      <c r="D13" s="42" t="s">
        <v>110</v>
      </c>
      <c r="F13" s="3"/>
      <c r="H13" s="3"/>
    </row>
    <row r="14" spans="1:8" s="38" customFormat="1" x14ac:dyDescent="0.35">
      <c r="A14" s="3" t="s">
        <v>91</v>
      </c>
      <c r="C14" s="40">
        <v>0</v>
      </c>
      <c r="D14" s="40" t="s">
        <v>109</v>
      </c>
      <c r="F14" s="3"/>
      <c r="H14" s="3"/>
    </row>
    <row r="15" spans="1:8" s="38" customFormat="1" x14ac:dyDescent="0.35">
      <c r="A15" s="3" t="s">
        <v>94</v>
      </c>
      <c r="C15" s="40">
        <v>150</v>
      </c>
      <c r="D15" s="40" t="s">
        <v>109</v>
      </c>
      <c r="F15" s="3"/>
      <c r="H15" s="3"/>
    </row>
    <row r="16" spans="1:8" s="38" customFormat="1" x14ac:dyDescent="0.35">
      <c r="A16" s="3" t="s">
        <v>95</v>
      </c>
      <c r="C16" s="40">
        <v>125</v>
      </c>
      <c r="D16" s="40" t="s">
        <v>109</v>
      </c>
      <c r="F16" s="3">
        <f>1742</f>
        <v>1742</v>
      </c>
      <c r="G16" s="38">
        <f>F16/2</f>
        <v>871</v>
      </c>
      <c r="H16" s="3"/>
    </row>
    <row r="17" spans="1:8" s="38" customFormat="1" x14ac:dyDescent="0.35">
      <c r="A17" s="41" t="s">
        <v>92</v>
      </c>
      <c r="B17" s="42"/>
      <c r="C17" s="45">
        <f>(ROUND((C9/C15),0))*2</f>
        <v>12</v>
      </c>
      <c r="D17" s="42" t="s">
        <v>110</v>
      </c>
      <c r="F17" s="3"/>
      <c r="H17" s="3"/>
    </row>
    <row r="18" spans="1:8" s="38" customFormat="1" x14ac:dyDescent="0.35">
      <c r="A18" s="41" t="s">
        <v>93</v>
      </c>
      <c r="B18" s="42"/>
      <c r="C18" s="45">
        <f>ROUND((C10/C16),0)</f>
        <v>7</v>
      </c>
      <c r="D18" s="42" t="s">
        <v>110</v>
      </c>
      <c r="F18" s="3"/>
      <c r="H18" s="3"/>
    </row>
    <row r="19" spans="1:8" s="38" customFormat="1" x14ac:dyDescent="0.35">
      <c r="A19" s="41" t="s">
        <v>96</v>
      </c>
      <c r="B19" s="42"/>
      <c r="C19" s="50">
        <f>((3.14/4)*C14*C14)/1000000</f>
        <v>0</v>
      </c>
      <c r="D19" s="42" t="s">
        <v>110</v>
      </c>
      <c r="F19" s="3"/>
      <c r="H19" s="3"/>
    </row>
    <row r="20" spans="1:8" s="38" customFormat="1" x14ac:dyDescent="0.35">
      <c r="A20" s="41" t="s">
        <v>98</v>
      </c>
      <c r="B20" s="42"/>
      <c r="C20" s="50">
        <f>(C17+C18)*C19</f>
        <v>0</v>
      </c>
      <c r="D20" s="42" t="s">
        <v>110</v>
      </c>
      <c r="F20" s="3"/>
      <c r="H20" s="3"/>
    </row>
    <row r="21" spans="1:8" s="38" customFormat="1" x14ac:dyDescent="0.35">
      <c r="A21" s="41" t="s">
        <v>100</v>
      </c>
      <c r="B21" s="42"/>
      <c r="C21" s="50">
        <f>(C20*300)/1000</f>
        <v>0</v>
      </c>
      <c r="D21" s="42" t="s">
        <v>110</v>
      </c>
      <c r="F21" s="3"/>
      <c r="H21" s="3"/>
    </row>
    <row r="22" spans="1:8" s="38" customFormat="1" x14ac:dyDescent="0.35">
      <c r="A22" s="41" t="s">
        <v>97</v>
      </c>
      <c r="B22" s="42"/>
      <c r="C22" s="50">
        <f>(C10*C10)/1000000</f>
        <v>0.75864100000000001</v>
      </c>
      <c r="D22" s="42" t="s">
        <v>110</v>
      </c>
      <c r="F22" s="3"/>
      <c r="H22" s="3"/>
    </row>
    <row r="23" spans="1:8" s="38" customFormat="1" x14ac:dyDescent="0.35">
      <c r="A23" s="41" t="s">
        <v>99</v>
      </c>
      <c r="B23" s="42"/>
      <c r="C23" s="50">
        <f>C22-C20</f>
        <v>0.75864100000000001</v>
      </c>
      <c r="D23" s="42" t="s">
        <v>110</v>
      </c>
      <c r="F23" s="3"/>
      <c r="H23" s="3"/>
    </row>
    <row r="25" spans="1:8" s="38" customFormat="1" x14ac:dyDescent="0.35">
      <c r="A25" s="44" t="s">
        <v>101</v>
      </c>
      <c r="B25" s="45"/>
      <c r="C25" s="46">
        <f>C13-C21</f>
        <v>0.45518459999999999</v>
      </c>
      <c r="D25" s="42" t="str">
        <f>D23</f>
        <v>Output</v>
      </c>
      <c r="F25" s="3"/>
      <c r="H25" s="3"/>
    </row>
    <row r="27" spans="1:8" s="38" customFormat="1" x14ac:dyDescent="0.35">
      <c r="A27" s="48" t="s">
        <v>117</v>
      </c>
      <c r="B27" s="49"/>
      <c r="C27" s="49"/>
      <c r="D27" s="49"/>
      <c r="E27" s="48"/>
      <c r="F27" s="49"/>
      <c r="H27" s="3"/>
    </row>
    <row r="28" spans="1:8" s="38" customFormat="1" x14ac:dyDescent="0.35">
      <c r="A28" s="47" t="s">
        <v>104</v>
      </c>
      <c r="B28" s="40"/>
      <c r="C28" s="40">
        <v>200</v>
      </c>
      <c r="D28" s="40">
        <v>1000</v>
      </c>
      <c r="E28" s="40">
        <v>200</v>
      </c>
      <c r="F28" s="47" t="s">
        <v>109</v>
      </c>
      <c r="H28" s="3"/>
    </row>
    <row r="29" spans="1:8" s="38" customFormat="1" x14ac:dyDescent="0.35">
      <c r="A29" s="47" t="s">
        <v>105</v>
      </c>
      <c r="B29" s="40"/>
      <c r="C29" s="40">
        <v>200</v>
      </c>
      <c r="D29" s="40">
        <v>1000</v>
      </c>
      <c r="E29" s="40">
        <v>200</v>
      </c>
      <c r="F29" s="47" t="s">
        <v>109</v>
      </c>
      <c r="H29" s="3"/>
    </row>
    <row r="30" spans="1:8" s="38" customFormat="1" x14ac:dyDescent="0.35">
      <c r="A30" s="47" t="s">
        <v>106</v>
      </c>
      <c r="B30" s="40"/>
      <c r="C30" s="40"/>
      <c r="D30" s="40">
        <v>800</v>
      </c>
      <c r="E30" s="40"/>
      <c r="F30" s="47" t="s">
        <v>109</v>
      </c>
      <c r="H30" s="3"/>
    </row>
    <row r="31" spans="1:8" s="38" customFormat="1" x14ac:dyDescent="0.35">
      <c r="A31" s="41" t="s">
        <v>107</v>
      </c>
      <c r="B31" s="42"/>
      <c r="C31" s="42"/>
      <c r="D31" s="43">
        <f>(((C28/2)+D28+(E28/2))*((C29/2)+D29+(E29/2))*D30)/1000000000</f>
        <v>1.1519999999999999</v>
      </c>
      <c r="E31" s="42"/>
      <c r="F31" s="41" t="s">
        <v>110</v>
      </c>
      <c r="H31" s="3"/>
    </row>
    <row r="33" spans="1:8" s="38" customFormat="1" x14ac:dyDescent="0.35">
      <c r="A33" s="48" t="s">
        <v>118</v>
      </c>
      <c r="B33" s="49"/>
      <c r="C33" s="49"/>
      <c r="D33" s="49"/>
      <c r="E33" s="48"/>
      <c r="F33" s="49"/>
      <c r="H33" s="3"/>
    </row>
    <row r="34" spans="1:8" s="38" customFormat="1" x14ac:dyDescent="0.35">
      <c r="A34" s="47" t="s">
        <v>104</v>
      </c>
      <c r="B34" s="40"/>
      <c r="C34" s="40">
        <v>200</v>
      </c>
      <c r="D34" s="40">
        <v>1000</v>
      </c>
      <c r="E34" s="40">
        <v>200</v>
      </c>
      <c r="F34" s="47" t="s">
        <v>109</v>
      </c>
      <c r="H34" s="3"/>
    </row>
    <row r="35" spans="1:8" s="38" customFormat="1" x14ac:dyDescent="0.35">
      <c r="A35" s="47" t="s">
        <v>105</v>
      </c>
      <c r="B35" s="40"/>
      <c r="C35" s="40">
        <v>200</v>
      </c>
      <c r="D35" s="40">
        <v>1000</v>
      </c>
      <c r="E35" s="40">
        <v>200</v>
      </c>
      <c r="F35" s="47" t="s">
        <v>109</v>
      </c>
      <c r="H35" s="3"/>
    </row>
    <row r="36" spans="1:8" s="38" customFormat="1" x14ac:dyDescent="0.35">
      <c r="A36" s="47" t="s">
        <v>106</v>
      </c>
      <c r="B36" s="40"/>
      <c r="C36" s="40"/>
      <c r="D36" s="40">
        <v>1000</v>
      </c>
      <c r="E36" s="40"/>
      <c r="F36" s="47" t="s">
        <v>109</v>
      </c>
      <c r="H36" s="3"/>
    </row>
    <row r="37" spans="1:8" s="38" customFormat="1" x14ac:dyDescent="0.35">
      <c r="A37" s="41" t="s">
        <v>107</v>
      </c>
      <c r="B37" s="42"/>
      <c r="C37" s="42"/>
      <c r="D37" s="43">
        <f>(((C34/2)+D34+(E34/2))*((C35/2)+D35+(E35/2))*D36)/1000000000</f>
        <v>1.44</v>
      </c>
      <c r="E37" s="42"/>
      <c r="F37" s="41" t="s">
        <v>110</v>
      </c>
      <c r="H37" s="3"/>
    </row>
  </sheetData>
  <mergeCells count="13">
    <mergeCell ref="A2:B2"/>
    <mergeCell ref="A3:A6"/>
    <mergeCell ref="C3:C6"/>
    <mergeCell ref="D3:D6"/>
    <mergeCell ref="E3:E6"/>
    <mergeCell ref="B3:B4"/>
    <mergeCell ref="B5:B6"/>
    <mergeCell ref="F3:F4"/>
    <mergeCell ref="G3:G4"/>
    <mergeCell ref="H3:H4"/>
    <mergeCell ref="F5:F6"/>
    <mergeCell ref="G5:G6"/>
    <mergeCell ref="H5:H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AA27-8476-432A-ADE1-91ABFABC86C7}">
  <dimension ref="A1:L11"/>
  <sheetViews>
    <sheetView workbookViewId="0">
      <selection activeCell="J2" sqref="J2:L2"/>
    </sheetView>
  </sheetViews>
  <sheetFormatPr defaultRowHeight="14.5" x14ac:dyDescent="0.35"/>
  <cols>
    <col min="1" max="1" width="12.1796875" style="1" bestFit="1" customWidth="1"/>
    <col min="2" max="9" width="9.1796875" style="1"/>
    <col min="11" max="11" width="20.7265625" customWidth="1"/>
  </cols>
  <sheetData>
    <row r="1" spans="1:12" x14ac:dyDescent="0.35">
      <c r="A1" s="74" t="s">
        <v>127</v>
      </c>
      <c r="B1" s="75" t="s">
        <v>134</v>
      </c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2" x14ac:dyDescent="0.35">
      <c r="A2" s="74"/>
      <c r="B2" s="76" t="s">
        <v>137</v>
      </c>
      <c r="C2" s="77"/>
      <c r="D2" s="77"/>
      <c r="E2" s="77"/>
      <c r="F2" s="77"/>
      <c r="G2" s="77"/>
      <c r="H2" s="77"/>
      <c r="I2" s="78"/>
      <c r="J2" s="79" t="s">
        <v>110</v>
      </c>
      <c r="K2" s="80"/>
      <c r="L2" s="81"/>
    </row>
    <row r="3" spans="1:12" x14ac:dyDescent="0.35">
      <c r="A3" s="74"/>
      <c r="B3" s="51" t="s">
        <v>0</v>
      </c>
      <c r="C3" s="51" t="s">
        <v>128</v>
      </c>
      <c r="D3" s="51" t="s">
        <v>129</v>
      </c>
      <c r="E3" s="51" t="s">
        <v>130</v>
      </c>
      <c r="F3" s="51" t="s">
        <v>131</v>
      </c>
      <c r="G3" s="51" t="s">
        <v>132</v>
      </c>
      <c r="H3" s="51" t="s">
        <v>133</v>
      </c>
      <c r="I3" s="51" t="s">
        <v>4</v>
      </c>
      <c r="J3" s="53" t="s">
        <v>135</v>
      </c>
      <c r="K3" s="53" t="s">
        <v>136</v>
      </c>
      <c r="L3" s="53" t="s">
        <v>70</v>
      </c>
    </row>
    <row r="4" spans="1:12" x14ac:dyDescent="0.35">
      <c r="A4" s="9">
        <v>600</v>
      </c>
      <c r="B4" s="52">
        <v>680</v>
      </c>
      <c r="C4" s="52">
        <v>70</v>
      </c>
      <c r="D4" s="52">
        <v>70</v>
      </c>
      <c r="E4" s="52">
        <v>70</v>
      </c>
      <c r="F4" s="52">
        <v>70</v>
      </c>
      <c r="G4" s="52">
        <v>100</v>
      </c>
      <c r="H4" s="52">
        <v>300</v>
      </c>
      <c r="I4" s="52">
        <v>2000</v>
      </c>
      <c r="J4" s="54">
        <f>((B4*E4*1000)/1000000000)</f>
        <v>4.7600000000000003E-2</v>
      </c>
      <c r="K4" s="54">
        <f t="shared" ref="K4:K11" si="0">(((((C4+D4)/2)*(A4-F4))*1000)/1000000000)+((G4*G4*1000))/1000000000</f>
        <v>4.7100000000000003E-2</v>
      </c>
      <c r="L4" s="55">
        <f t="shared" ref="L4:L11" si="1">SUM(J4:K4)</f>
        <v>9.4700000000000006E-2</v>
      </c>
    </row>
    <row r="5" spans="1:12" x14ac:dyDescent="0.35">
      <c r="A5" s="9">
        <v>800</v>
      </c>
      <c r="B5" s="52">
        <v>760</v>
      </c>
      <c r="C5" s="52">
        <v>80</v>
      </c>
      <c r="D5" s="52">
        <v>80</v>
      </c>
      <c r="E5" s="52">
        <v>80</v>
      </c>
      <c r="F5" s="52">
        <v>80</v>
      </c>
      <c r="G5" s="52">
        <v>100</v>
      </c>
      <c r="H5" s="52">
        <v>400</v>
      </c>
      <c r="I5" s="52">
        <v>2000</v>
      </c>
      <c r="J5" s="54">
        <f t="shared" ref="J5:J11" si="2">((B5*E5*1000)/1000000000)</f>
        <v>6.08E-2</v>
      </c>
      <c r="K5" s="54">
        <f t="shared" si="0"/>
        <v>6.7599999999999993E-2</v>
      </c>
      <c r="L5" s="55">
        <f t="shared" si="1"/>
        <v>0.12839999999999999</v>
      </c>
    </row>
    <row r="6" spans="1:12" x14ac:dyDescent="0.35">
      <c r="A6" s="9">
        <v>1000</v>
      </c>
      <c r="B6" s="52">
        <v>850</v>
      </c>
      <c r="C6" s="52">
        <v>90</v>
      </c>
      <c r="D6" s="52">
        <v>90</v>
      </c>
      <c r="E6" s="52">
        <v>90</v>
      </c>
      <c r="F6" s="52">
        <v>90</v>
      </c>
      <c r="G6" s="52">
        <v>100</v>
      </c>
      <c r="H6" s="52">
        <v>500</v>
      </c>
      <c r="I6" s="52">
        <v>2000</v>
      </c>
      <c r="J6" s="54">
        <f t="shared" si="2"/>
        <v>7.6499999999999999E-2</v>
      </c>
      <c r="K6" s="54">
        <f t="shared" si="0"/>
        <v>9.1899999999999996E-2</v>
      </c>
      <c r="L6" s="55">
        <f t="shared" si="1"/>
        <v>0.16839999999999999</v>
      </c>
    </row>
    <row r="7" spans="1:12" x14ac:dyDescent="0.35">
      <c r="A7" s="9">
        <v>1200</v>
      </c>
      <c r="B7" s="52">
        <v>970</v>
      </c>
      <c r="C7" s="52">
        <v>100</v>
      </c>
      <c r="D7" s="52">
        <v>100</v>
      </c>
      <c r="E7" s="52">
        <v>100</v>
      </c>
      <c r="F7" s="52">
        <v>100</v>
      </c>
      <c r="G7" s="52">
        <v>120</v>
      </c>
      <c r="H7" s="52">
        <v>600</v>
      </c>
      <c r="I7" s="52">
        <v>2000</v>
      </c>
      <c r="J7" s="54">
        <f t="shared" si="2"/>
        <v>9.7000000000000003E-2</v>
      </c>
      <c r="K7" s="54">
        <f t="shared" si="0"/>
        <v>0.1244</v>
      </c>
      <c r="L7" s="55">
        <f t="shared" si="1"/>
        <v>0.22139999999999999</v>
      </c>
    </row>
    <row r="8" spans="1:12" x14ac:dyDescent="0.35">
      <c r="A8" s="9">
        <v>1800</v>
      </c>
      <c r="B8" s="52">
        <v>1330</v>
      </c>
      <c r="C8" s="52">
        <v>100</v>
      </c>
      <c r="D8" s="52">
        <v>140</v>
      </c>
      <c r="E8" s="52">
        <v>100</v>
      </c>
      <c r="F8" s="52">
        <v>140</v>
      </c>
      <c r="G8" s="52">
        <v>150</v>
      </c>
      <c r="H8" s="52">
        <v>800</v>
      </c>
      <c r="I8" s="52">
        <v>2000</v>
      </c>
      <c r="J8" s="54">
        <f t="shared" si="2"/>
        <v>0.13300000000000001</v>
      </c>
      <c r="K8" s="54">
        <f t="shared" si="0"/>
        <v>0.22169999999999998</v>
      </c>
      <c r="L8" s="55">
        <f t="shared" si="1"/>
        <v>0.35470000000000002</v>
      </c>
    </row>
    <row r="9" spans="1:12" x14ac:dyDescent="0.35">
      <c r="A9" s="9">
        <v>2000</v>
      </c>
      <c r="B9" s="52">
        <v>1450</v>
      </c>
      <c r="C9" s="52">
        <v>100</v>
      </c>
      <c r="D9" s="52">
        <v>140</v>
      </c>
      <c r="E9" s="52">
        <v>100</v>
      </c>
      <c r="F9" s="52">
        <v>140</v>
      </c>
      <c r="G9" s="52">
        <v>150</v>
      </c>
      <c r="H9" s="52">
        <v>800</v>
      </c>
      <c r="I9" s="52">
        <v>2000</v>
      </c>
      <c r="J9" s="54">
        <f t="shared" si="2"/>
        <v>0.14499999999999999</v>
      </c>
      <c r="K9" s="54">
        <f t="shared" si="0"/>
        <v>0.2457</v>
      </c>
      <c r="L9" s="55">
        <f t="shared" si="1"/>
        <v>0.39069999999999999</v>
      </c>
    </row>
    <row r="10" spans="1:12" x14ac:dyDescent="0.35">
      <c r="A10" s="9">
        <v>2250</v>
      </c>
      <c r="B10" s="52">
        <v>1600</v>
      </c>
      <c r="C10" s="52">
        <v>100</v>
      </c>
      <c r="D10" s="52">
        <v>170</v>
      </c>
      <c r="E10" s="52">
        <v>100</v>
      </c>
      <c r="F10" s="52">
        <v>170</v>
      </c>
      <c r="G10" s="52">
        <v>180</v>
      </c>
      <c r="H10" s="52">
        <v>900</v>
      </c>
      <c r="I10" s="52">
        <v>2000</v>
      </c>
      <c r="J10" s="54">
        <f t="shared" si="2"/>
        <v>0.16</v>
      </c>
      <c r="K10" s="54">
        <f t="shared" si="0"/>
        <v>0.31319999999999998</v>
      </c>
      <c r="L10" s="55">
        <f t="shared" si="1"/>
        <v>0.47319999999999995</v>
      </c>
    </row>
    <row r="11" spans="1:12" x14ac:dyDescent="0.35">
      <c r="A11" s="9">
        <v>2500</v>
      </c>
      <c r="B11" s="52">
        <v>1750</v>
      </c>
      <c r="C11" s="52">
        <v>100</v>
      </c>
      <c r="D11" s="52">
        <v>170</v>
      </c>
      <c r="E11" s="52">
        <v>100</v>
      </c>
      <c r="F11" s="52">
        <v>170</v>
      </c>
      <c r="G11" s="52">
        <v>180</v>
      </c>
      <c r="H11" s="52">
        <v>900</v>
      </c>
      <c r="I11" s="52">
        <v>2000</v>
      </c>
      <c r="J11" s="54">
        <f t="shared" si="2"/>
        <v>0.17499999999999999</v>
      </c>
      <c r="K11" s="54">
        <f t="shared" si="0"/>
        <v>0.34694999999999998</v>
      </c>
      <c r="L11" s="55">
        <f t="shared" si="1"/>
        <v>0.52194999999999991</v>
      </c>
    </row>
  </sheetData>
  <mergeCells count="4">
    <mergeCell ref="A1:A3"/>
    <mergeCell ref="B1:L1"/>
    <mergeCell ref="B2:I2"/>
    <mergeCell ref="J2:L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Culvert</vt:lpstr>
      <vt:lpstr>Retaining wall</vt:lpstr>
      <vt:lpstr>Drain</vt:lpstr>
      <vt:lpstr>Chamber (800x800)</vt:lpstr>
      <vt:lpstr>Chamber (1000x1000)</vt:lpstr>
      <vt:lpstr>Chamber (1600x1400)</vt:lpstr>
      <vt:lpstr>Toe wall</vt:lpstr>
      <vt:lpstr>'Chamber (800x800)'!Print_Area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nashri nashri</dc:creator>
  <cp:lastModifiedBy>Ankur Verma</cp:lastModifiedBy>
  <cp:lastPrinted>2026-02-26T15:49:05Z</cp:lastPrinted>
  <dcterms:created xsi:type="dcterms:W3CDTF">2026-02-13T06:00:37Z</dcterms:created>
  <dcterms:modified xsi:type="dcterms:W3CDTF">2026-02-26T15:50:18Z</dcterms:modified>
</cp:coreProperties>
</file>